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zb048178\OneDrive for Business\Tilastot\2015\"/>
    </mc:Choice>
  </mc:AlternateContent>
  <xr:revisionPtr revIDLastSave="4" documentId="11_3EC5CC12B1D8E1501146B5CC4F2B5A84D06448B5" xr6:coauthVersionLast="44" xr6:coauthVersionMax="44" xr10:uidLastSave="{340B4DB2-C6CD-4D76-A78F-CFB5581F5449}"/>
  <bookViews>
    <workbookView xWindow="-120" yWindow="-120" windowWidth="29040" windowHeight="15840" xr2:uid="{00000000-000D-0000-FFFF-FFFF00000000}"/>
  </bookViews>
  <sheets>
    <sheet name="Haku" sheetId="1" r:id="rId1"/>
    <sheet name="Tiedot" sheetId="2" state="hidden" r:id="rId2"/>
    <sheet name="Kannatustilasto 2015" sheetId="3" state="hidden" r:id="rId3"/>
    <sheet name="Kaavioita 2010-2015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450" i="3" l="1"/>
  <c r="BD450" i="3"/>
  <c r="BC450" i="3"/>
  <c r="BB450" i="3"/>
  <c r="BA450" i="3"/>
  <c r="AZ450" i="3"/>
  <c r="AY450" i="3"/>
  <c r="AX450" i="3"/>
  <c r="AW450" i="3"/>
  <c r="AN450" i="3"/>
  <c r="AC450" i="3"/>
  <c r="T450" i="3"/>
  <c r="BE449" i="3"/>
  <c r="BD449" i="3"/>
  <c r="BC449" i="3"/>
  <c r="BB449" i="3"/>
  <c r="BA449" i="3"/>
  <c r="AZ449" i="3"/>
  <c r="AY449" i="3"/>
  <c r="AX449" i="3"/>
  <c r="AW449" i="3"/>
  <c r="AN449" i="3"/>
  <c r="AC449" i="3"/>
  <c r="T449" i="3"/>
  <c r="BE448" i="3"/>
  <c r="BD448" i="3"/>
  <c r="BC448" i="3"/>
  <c r="BB448" i="3"/>
  <c r="BA448" i="3"/>
  <c r="AZ448" i="3"/>
  <c r="AY448" i="3"/>
  <c r="AX448" i="3"/>
  <c r="AW448" i="3"/>
  <c r="AN448" i="3"/>
  <c r="AC448" i="3"/>
  <c r="T448" i="3"/>
  <c r="BE447" i="3"/>
  <c r="BD447" i="3"/>
  <c r="BC447" i="3"/>
  <c r="BB447" i="3"/>
  <c r="BA447" i="3"/>
  <c r="AZ447" i="3"/>
  <c r="AY447" i="3"/>
  <c r="AX447" i="3"/>
  <c r="AW447" i="3"/>
  <c r="AN447" i="3"/>
  <c r="AC447" i="3"/>
  <c r="T447" i="3"/>
  <c r="AV446" i="3"/>
  <c r="AV451" i="3" s="1"/>
  <c r="AU446" i="3"/>
  <c r="AU451" i="3" s="1"/>
  <c r="AT446" i="3"/>
  <c r="AT451" i="3" s="1"/>
  <c r="AS446" i="3"/>
  <c r="AS451" i="3" s="1"/>
  <c r="AR446" i="3"/>
  <c r="AR451" i="3" s="1"/>
  <c r="AQ446" i="3"/>
  <c r="AQ451" i="3" s="1"/>
  <c r="AP446" i="3"/>
  <c r="AP451" i="3" s="1"/>
  <c r="AO446" i="3"/>
  <c r="AO451" i="3" s="1"/>
  <c r="AM446" i="3"/>
  <c r="AM451" i="3" s="1"/>
  <c r="AL446" i="3"/>
  <c r="AL451" i="3" s="1"/>
  <c r="AK446" i="3"/>
  <c r="AK451" i="3" s="1"/>
  <c r="AJ446" i="3"/>
  <c r="AJ451" i="3" s="1"/>
  <c r="AI446" i="3"/>
  <c r="AI451" i="3" s="1"/>
  <c r="AH446" i="3"/>
  <c r="AH451" i="3" s="1"/>
  <c r="AG446" i="3"/>
  <c r="AG451" i="3" s="1"/>
  <c r="AF446" i="3"/>
  <c r="AF451" i="3" s="1"/>
  <c r="AB446" i="3"/>
  <c r="AB451" i="3" s="1"/>
  <c r="AA446" i="3"/>
  <c r="AA451" i="3" s="1"/>
  <c r="Z446" i="3"/>
  <c r="Z451" i="3" s="1"/>
  <c r="Y446" i="3"/>
  <c r="Y451" i="3" s="1"/>
  <c r="X446" i="3"/>
  <c r="X451" i="3" s="1"/>
  <c r="W446" i="3"/>
  <c r="W451" i="3" s="1"/>
  <c r="V446" i="3"/>
  <c r="V451" i="3" s="1"/>
  <c r="U446" i="3"/>
  <c r="U451" i="3" s="1"/>
  <c r="S446" i="3"/>
  <c r="S451" i="3" s="1"/>
  <c r="R446" i="3"/>
  <c r="R451" i="3" s="1"/>
  <c r="Q446" i="3"/>
  <c r="Q451" i="3" s="1"/>
  <c r="P446" i="3"/>
  <c r="P451" i="3" s="1"/>
  <c r="O446" i="3"/>
  <c r="O451" i="3" s="1"/>
  <c r="N446" i="3"/>
  <c r="N451" i="3" s="1"/>
  <c r="M446" i="3"/>
  <c r="M451" i="3" s="1"/>
  <c r="L446" i="3"/>
  <c r="L451" i="3" s="1"/>
  <c r="BE445" i="3"/>
  <c r="BD445" i="3"/>
  <c r="BC445" i="3"/>
  <c r="BB445" i="3"/>
  <c r="BA445" i="3"/>
  <c r="AZ445" i="3"/>
  <c r="AY445" i="3"/>
  <c r="AX445" i="3"/>
  <c r="AW445" i="3"/>
  <c r="AN445" i="3"/>
  <c r="AC445" i="3"/>
  <c r="T445" i="3"/>
  <c r="BE444" i="3"/>
  <c r="BD444" i="3"/>
  <c r="BC444" i="3"/>
  <c r="BB444" i="3"/>
  <c r="BA444" i="3"/>
  <c r="AZ444" i="3"/>
  <c r="AY444" i="3"/>
  <c r="AX444" i="3"/>
  <c r="AW444" i="3"/>
  <c r="AN444" i="3"/>
  <c r="AC444" i="3"/>
  <c r="T444" i="3"/>
  <c r="BE443" i="3"/>
  <c r="BD443" i="3"/>
  <c r="BC443" i="3"/>
  <c r="BB443" i="3"/>
  <c r="BA443" i="3"/>
  <c r="AZ443" i="3"/>
  <c r="AY443" i="3"/>
  <c r="AX443" i="3"/>
  <c r="AW443" i="3"/>
  <c r="AN443" i="3"/>
  <c r="AC443" i="3"/>
  <c r="T443" i="3"/>
  <c r="BE442" i="3"/>
  <c r="BD442" i="3"/>
  <c r="BC442" i="3"/>
  <c r="BB442" i="3"/>
  <c r="BA442" i="3"/>
  <c r="AZ442" i="3"/>
  <c r="AY442" i="3"/>
  <c r="AX442" i="3"/>
  <c r="AW442" i="3"/>
  <c r="AN442" i="3"/>
  <c r="AC442" i="3"/>
  <c r="T442" i="3"/>
  <c r="BE441" i="3"/>
  <c r="BD441" i="3"/>
  <c r="BC441" i="3"/>
  <c r="BB441" i="3"/>
  <c r="BA441" i="3"/>
  <c r="AZ441" i="3"/>
  <c r="AY441" i="3"/>
  <c r="AX441" i="3"/>
  <c r="AW441" i="3"/>
  <c r="AN441" i="3"/>
  <c r="AC441" i="3"/>
  <c r="T441" i="3"/>
  <c r="BE440" i="3"/>
  <c r="BD440" i="3"/>
  <c r="BC440" i="3"/>
  <c r="BB440" i="3"/>
  <c r="BA440" i="3"/>
  <c r="AZ440" i="3"/>
  <c r="AY440" i="3"/>
  <c r="AX440" i="3"/>
  <c r="AW440" i="3"/>
  <c r="AN440" i="3"/>
  <c r="AC440" i="3"/>
  <c r="T440" i="3"/>
  <c r="BE439" i="3"/>
  <c r="BD439" i="3"/>
  <c r="BC439" i="3"/>
  <c r="BB439" i="3"/>
  <c r="BA439" i="3"/>
  <c r="AZ439" i="3"/>
  <c r="AY439" i="3"/>
  <c r="AX439" i="3"/>
  <c r="AW439" i="3"/>
  <c r="AN439" i="3"/>
  <c r="AC439" i="3"/>
  <c r="T439" i="3"/>
  <c r="BE438" i="3"/>
  <c r="BD438" i="3"/>
  <c r="BC438" i="3"/>
  <c r="BB438" i="3"/>
  <c r="BA438" i="3"/>
  <c r="AZ438" i="3"/>
  <c r="AY438" i="3"/>
  <c r="AX438" i="3"/>
  <c r="AW438" i="3"/>
  <c r="AN438" i="3"/>
  <c r="AC438" i="3"/>
  <c r="T438" i="3"/>
  <c r="BE437" i="3"/>
  <c r="BD437" i="3"/>
  <c r="BC437" i="3"/>
  <c r="BB437" i="3"/>
  <c r="BA437" i="3"/>
  <c r="AZ437" i="3"/>
  <c r="AY437" i="3"/>
  <c r="AX437" i="3"/>
  <c r="AW437" i="3"/>
  <c r="AN437" i="3"/>
  <c r="AC437" i="3"/>
  <c r="T437" i="3"/>
  <c r="BE436" i="3"/>
  <c r="BD436" i="3"/>
  <c r="BC436" i="3"/>
  <c r="BB436" i="3"/>
  <c r="BA436" i="3"/>
  <c r="AZ436" i="3"/>
  <c r="AY436" i="3"/>
  <c r="AX436" i="3"/>
  <c r="AW436" i="3"/>
  <c r="AN436" i="3"/>
  <c r="AC436" i="3"/>
  <c r="T436" i="3"/>
  <c r="BE435" i="3"/>
  <c r="BD435" i="3"/>
  <c r="BC435" i="3"/>
  <c r="BB435" i="3"/>
  <c r="BA435" i="3"/>
  <c r="AZ435" i="3"/>
  <c r="AY435" i="3"/>
  <c r="AX435" i="3"/>
  <c r="AW435" i="3"/>
  <c r="AN435" i="3"/>
  <c r="AC435" i="3"/>
  <c r="T435" i="3"/>
  <c r="BE434" i="3"/>
  <c r="BD434" i="3"/>
  <c r="BC434" i="3"/>
  <c r="BB434" i="3"/>
  <c r="BA434" i="3"/>
  <c r="AZ434" i="3"/>
  <c r="AY434" i="3"/>
  <c r="AX434" i="3"/>
  <c r="AW434" i="3"/>
  <c r="AN434" i="3"/>
  <c r="AC434" i="3"/>
  <c r="T434" i="3"/>
  <c r="BE433" i="3"/>
  <c r="BD433" i="3"/>
  <c r="BC433" i="3"/>
  <c r="BB433" i="3"/>
  <c r="BA433" i="3"/>
  <c r="AZ433" i="3"/>
  <c r="AY433" i="3"/>
  <c r="AX433" i="3"/>
  <c r="AW433" i="3"/>
  <c r="AN433" i="3"/>
  <c r="AC433" i="3"/>
  <c r="T433" i="3"/>
  <c r="BE432" i="3"/>
  <c r="BD432" i="3"/>
  <c r="BC432" i="3"/>
  <c r="BB432" i="3"/>
  <c r="BA432" i="3"/>
  <c r="AZ432" i="3"/>
  <c r="AY432" i="3"/>
  <c r="AX432" i="3"/>
  <c r="AW432" i="3"/>
  <c r="AN432" i="3"/>
  <c r="AC432" i="3"/>
  <c r="T432" i="3"/>
  <c r="BE431" i="3"/>
  <c r="BD431" i="3"/>
  <c r="BC431" i="3"/>
  <c r="BB431" i="3"/>
  <c r="BA431" i="3"/>
  <c r="AZ431" i="3"/>
  <c r="AY431" i="3"/>
  <c r="AX431" i="3"/>
  <c r="AW431" i="3"/>
  <c r="AN431" i="3"/>
  <c r="AC431" i="3"/>
  <c r="T431" i="3"/>
  <c r="BE430" i="3"/>
  <c r="BD430" i="3"/>
  <c r="BC430" i="3"/>
  <c r="BB430" i="3"/>
  <c r="BA430" i="3"/>
  <c r="AZ430" i="3"/>
  <c r="AY430" i="3"/>
  <c r="AX430" i="3"/>
  <c r="AW430" i="3"/>
  <c r="AN430" i="3"/>
  <c r="AC430" i="3"/>
  <c r="T430" i="3"/>
  <c r="BE429" i="3"/>
  <c r="BD429" i="3"/>
  <c r="BC429" i="3"/>
  <c r="BB429" i="3"/>
  <c r="BA429" i="3"/>
  <c r="AZ429" i="3"/>
  <c r="AY429" i="3"/>
  <c r="AX429" i="3"/>
  <c r="AW429" i="3"/>
  <c r="AN429" i="3"/>
  <c r="AC429" i="3"/>
  <c r="T429" i="3"/>
  <c r="BE428" i="3"/>
  <c r="BD428" i="3"/>
  <c r="BC428" i="3"/>
  <c r="BB428" i="3"/>
  <c r="BA428" i="3"/>
  <c r="AZ428" i="3"/>
  <c r="AY428" i="3"/>
  <c r="AX428" i="3"/>
  <c r="AW428" i="3"/>
  <c r="AN428" i="3"/>
  <c r="AC428" i="3"/>
  <c r="T428" i="3"/>
  <c r="BE427" i="3"/>
  <c r="BD427" i="3"/>
  <c r="BC427" i="3"/>
  <c r="BB427" i="3"/>
  <c r="BA427" i="3"/>
  <c r="AZ427" i="3"/>
  <c r="AY427" i="3"/>
  <c r="AX427" i="3"/>
  <c r="AW427" i="3"/>
  <c r="AN427" i="3"/>
  <c r="AC427" i="3"/>
  <c r="T427" i="3"/>
  <c r="BE426" i="3"/>
  <c r="BD426" i="3"/>
  <c r="BC426" i="3"/>
  <c r="BB426" i="3"/>
  <c r="BA426" i="3"/>
  <c r="AZ426" i="3"/>
  <c r="AY426" i="3"/>
  <c r="AX426" i="3"/>
  <c r="AW426" i="3"/>
  <c r="AN426" i="3"/>
  <c r="AC426" i="3"/>
  <c r="T426" i="3"/>
  <c r="BE425" i="3"/>
  <c r="BD425" i="3"/>
  <c r="BC425" i="3"/>
  <c r="BB425" i="3"/>
  <c r="BA425" i="3"/>
  <c r="AZ425" i="3"/>
  <c r="AY425" i="3"/>
  <c r="AX425" i="3"/>
  <c r="AW425" i="3"/>
  <c r="AN425" i="3"/>
  <c r="AC425" i="3"/>
  <c r="T425" i="3"/>
  <c r="BE424" i="3"/>
  <c r="BD424" i="3"/>
  <c r="BC424" i="3"/>
  <c r="BB424" i="3"/>
  <c r="BA424" i="3"/>
  <c r="AZ424" i="3"/>
  <c r="AY424" i="3"/>
  <c r="AX424" i="3"/>
  <c r="AW424" i="3"/>
  <c r="AN424" i="3"/>
  <c r="AC424" i="3"/>
  <c r="T424" i="3"/>
  <c r="BE423" i="3"/>
  <c r="BD423" i="3"/>
  <c r="BC423" i="3"/>
  <c r="BB423" i="3"/>
  <c r="BA423" i="3"/>
  <c r="AZ423" i="3"/>
  <c r="AY423" i="3"/>
  <c r="AX423" i="3"/>
  <c r="AW423" i="3"/>
  <c r="AN423" i="3"/>
  <c r="AC423" i="3"/>
  <c r="T423" i="3"/>
  <c r="BE422" i="3"/>
  <c r="BD422" i="3"/>
  <c r="BC422" i="3"/>
  <c r="BB422" i="3"/>
  <c r="BA422" i="3"/>
  <c r="AZ422" i="3"/>
  <c r="AY422" i="3"/>
  <c r="AX422" i="3"/>
  <c r="AW422" i="3"/>
  <c r="AN422" i="3"/>
  <c r="AC422" i="3"/>
  <c r="T422" i="3"/>
  <c r="BE421" i="3"/>
  <c r="BD421" i="3"/>
  <c r="BC421" i="3"/>
  <c r="BB421" i="3"/>
  <c r="BA421" i="3"/>
  <c r="AZ421" i="3"/>
  <c r="AY421" i="3"/>
  <c r="AX421" i="3"/>
  <c r="AW421" i="3"/>
  <c r="AN421" i="3"/>
  <c r="AC421" i="3"/>
  <c r="T421" i="3"/>
  <c r="BE420" i="3"/>
  <c r="BD420" i="3"/>
  <c r="BC420" i="3"/>
  <c r="BB420" i="3"/>
  <c r="BA420" i="3"/>
  <c r="AZ420" i="3"/>
  <c r="AY420" i="3"/>
  <c r="AX420" i="3"/>
  <c r="AW420" i="3"/>
  <c r="AN420" i="3"/>
  <c r="AC420" i="3"/>
  <c r="T420" i="3"/>
  <c r="BE419" i="3"/>
  <c r="BD419" i="3"/>
  <c r="BC419" i="3"/>
  <c r="BB419" i="3"/>
  <c r="BA419" i="3"/>
  <c r="AZ419" i="3"/>
  <c r="AY419" i="3"/>
  <c r="AX419" i="3"/>
  <c r="AW419" i="3"/>
  <c r="AN419" i="3"/>
  <c r="AC419" i="3"/>
  <c r="T419" i="3"/>
  <c r="BE418" i="3"/>
  <c r="BD418" i="3"/>
  <c r="BC418" i="3"/>
  <c r="BB418" i="3"/>
  <c r="BA418" i="3"/>
  <c r="AZ418" i="3"/>
  <c r="AY418" i="3"/>
  <c r="AX418" i="3"/>
  <c r="AW418" i="3"/>
  <c r="AN418" i="3"/>
  <c r="AC418" i="3"/>
  <c r="T418" i="3"/>
  <c r="BE417" i="3"/>
  <c r="BD417" i="3"/>
  <c r="BC417" i="3"/>
  <c r="BB417" i="3"/>
  <c r="BA417" i="3"/>
  <c r="AZ417" i="3"/>
  <c r="AY417" i="3"/>
  <c r="AX417" i="3"/>
  <c r="AW417" i="3"/>
  <c r="AN417" i="3"/>
  <c r="AC417" i="3"/>
  <c r="T417" i="3"/>
  <c r="BE416" i="3"/>
  <c r="BD416" i="3"/>
  <c r="BC416" i="3"/>
  <c r="BB416" i="3"/>
  <c r="BA416" i="3"/>
  <c r="AZ416" i="3"/>
  <c r="AY416" i="3"/>
  <c r="AX416" i="3"/>
  <c r="AW416" i="3"/>
  <c r="AN416" i="3"/>
  <c r="AC416" i="3"/>
  <c r="T416" i="3"/>
  <c r="BE415" i="3"/>
  <c r="BD415" i="3"/>
  <c r="BC415" i="3"/>
  <c r="BB415" i="3"/>
  <c r="BA415" i="3"/>
  <c r="AZ415" i="3"/>
  <c r="AY415" i="3"/>
  <c r="AX415" i="3"/>
  <c r="AW415" i="3"/>
  <c r="AN415" i="3"/>
  <c r="AC415" i="3"/>
  <c r="T415" i="3"/>
  <c r="BE414" i="3"/>
  <c r="BD414" i="3"/>
  <c r="BC414" i="3"/>
  <c r="BB414" i="3"/>
  <c r="BA414" i="3"/>
  <c r="AZ414" i="3"/>
  <c r="AY414" i="3"/>
  <c r="AX414" i="3"/>
  <c r="AW414" i="3"/>
  <c r="AN414" i="3"/>
  <c r="AC414" i="3"/>
  <c r="T414" i="3"/>
  <c r="BE413" i="3"/>
  <c r="BD413" i="3"/>
  <c r="BC413" i="3"/>
  <c r="BB413" i="3"/>
  <c r="BA413" i="3"/>
  <c r="AZ413" i="3"/>
  <c r="AY413" i="3"/>
  <c r="AX413" i="3"/>
  <c r="AW413" i="3"/>
  <c r="AN413" i="3"/>
  <c r="AC413" i="3"/>
  <c r="T413" i="3"/>
  <c r="BE412" i="3"/>
  <c r="BD412" i="3"/>
  <c r="BC412" i="3"/>
  <c r="BB412" i="3"/>
  <c r="BA412" i="3"/>
  <c r="AZ412" i="3"/>
  <c r="AY412" i="3"/>
  <c r="AX412" i="3"/>
  <c r="AW412" i="3"/>
  <c r="AN412" i="3"/>
  <c r="AC412" i="3"/>
  <c r="T412" i="3"/>
  <c r="BE411" i="3"/>
  <c r="BD411" i="3"/>
  <c r="BC411" i="3"/>
  <c r="BB411" i="3"/>
  <c r="BA411" i="3"/>
  <c r="AZ411" i="3"/>
  <c r="AY411" i="3"/>
  <c r="AX411" i="3"/>
  <c r="AW411" i="3"/>
  <c r="AN411" i="3"/>
  <c r="AC411" i="3"/>
  <c r="T411" i="3"/>
  <c r="BE410" i="3"/>
  <c r="BD410" i="3"/>
  <c r="BC410" i="3"/>
  <c r="BB410" i="3"/>
  <c r="BA410" i="3"/>
  <c r="AZ410" i="3"/>
  <c r="AY410" i="3"/>
  <c r="AX410" i="3"/>
  <c r="AW410" i="3"/>
  <c r="AN410" i="3"/>
  <c r="AC410" i="3"/>
  <c r="T410" i="3"/>
  <c r="BE409" i="3"/>
  <c r="BD409" i="3"/>
  <c r="BC409" i="3"/>
  <c r="BB409" i="3"/>
  <c r="BA409" i="3"/>
  <c r="AZ409" i="3"/>
  <c r="AY409" i="3"/>
  <c r="AX409" i="3"/>
  <c r="AW409" i="3"/>
  <c r="AN409" i="3"/>
  <c r="AC409" i="3"/>
  <c r="T409" i="3"/>
  <c r="BE408" i="3"/>
  <c r="BD408" i="3"/>
  <c r="BC408" i="3"/>
  <c r="BB408" i="3"/>
  <c r="BA408" i="3"/>
  <c r="AZ408" i="3"/>
  <c r="AY408" i="3"/>
  <c r="AX408" i="3"/>
  <c r="AW408" i="3"/>
  <c r="AN408" i="3"/>
  <c r="AC408" i="3"/>
  <c r="T408" i="3"/>
  <c r="BE407" i="3"/>
  <c r="BD407" i="3"/>
  <c r="BC407" i="3"/>
  <c r="BB407" i="3"/>
  <c r="BA407" i="3"/>
  <c r="AZ407" i="3"/>
  <c r="AY407" i="3"/>
  <c r="AX407" i="3"/>
  <c r="AW407" i="3"/>
  <c r="AN407" i="3"/>
  <c r="AC407" i="3"/>
  <c r="T407" i="3"/>
  <c r="BE406" i="3"/>
  <c r="BD406" i="3"/>
  <c r="BC406" i="3"/>
  <c r="BB406" i="3"/>
  <c r="BA406" i="3"/>
  <c r="AZ406" i="3"/>
  <c r="AY406" i="3"/>
  <c r="AX406" i="3"/>
  <c r="AW406" i="3"/>
  <c r="AN406" i="3"/>
  <c r="AC406" i="3"/>
  <c r="T406" i="3"/>
  <c r="BE405" i="3"/>
  <c r="BD405" i="3"/>
  <c r="BC405" i="3"/>
  <c r="BB405" i="3"/>
  <c r="BA405" i="3"/>
  <c r="AZ405" i="3"/>
  <c r="AY405" i="3"/>
  <c r="AX405" i="3"/>
  <c r="AW405" i="3"/>
  <c r="AN405" i="3"/>
  <c r="AC405" i="3"/>
  <c r="T405" i="3"/>
  <c r="BE404" i="3"/>
  <c r="BD404" i="3"/>
  <c r="BC404" i="3"/>
  <c r="BB404" i="3"/>
  <c r="BA404" i="3"/>
  <c r="AZ404" i="3"/>
  <c r="AY404" i="3"/>
  <c r="AX404" i="3"/>
  <c r="AW404" i="3"/>
  <c r="AN404" i="3"/>
  <c r="AC404" i="3"/>
  <c r="T404" i="3"/>
  <c r="BE403" i="3"/>
  <c r="BD403" i="3"/>
  <c r="BC403" i="3"/>
  <c r="BB403" i="3"/>
  <c r="BA403" i="3"/>
  <c r="AZ403" i="3"/>
  <c r="AY403" i="3"/>
  <c r="AX403" i="3"/>
  <c r="AW403" i="3"/>
  <c r="AN403" i="3"/>
  <c r="AC403" i="3"/>
  <c r="T403" i="3"/>
  <c r="BE402" i="3"/>
  <c r="BD402" i="3"/>
  <c r="BC402" i="3"/>
  <c r="BB402" i="3"/>
  <c r="BA402" i="3"/>
  <c r="AZ402" i="3"/>
  <c r="AY402" i="3"/>
  <c r="AX402" i="3"/>
  <c r="AW402" i="3"/>
  <c r="AN402" i="3"/>
  <c r="AC402" i="3"/>
  <c r="T402" i="3"/>
  <c r="BE401" i="3"/>
  <c r="BD401" i="3"/>
  <c r="BC401" i="3"/>
  <c r="BB401" i="3"/>
  <c r="BA401" i="3"/>
  <c r="AZ401" i="3"/>
  <c r="AY401" i="3"/>
  <c r="AX401" i="3"/>
  <c r="AW401" i="3"/>
  <c r="AN401" i="3"/>
  <c r="AC401" i="3"/>
  <c r="T401" i="3"/>
  <c r="BE400" i="3"/>
  <c r="BD400" i="3"/>
  <c r="BC400" i="3"/>
  <c r="BB400" i="3"/>
  <c r="BA400" i="3"/>
  <c r="AZ400" i="3"/>
  <c r="AY400" i="3"/>
  <c r="AX400" i="3"/>
  <c r="AW400" i="3"/>
  <c r="AN400" i="3"/>
  <c r="AC400" i="3"/>
  <c r="T400" i="3"/>
  <c r="BE399" i="3"/>
  <c r="BD399" i="3"/>
  <c r="BC399" i="3"/>
  <c r="BB399" i="3"/>
  <c r="BA399" i="3"/>
  <c r="AZ399" i="3"/>
  <c r="AY399" i="3"/>
  <c r="AX399" i="3"/>
  <c r="AW399" i="3"/>
  <c r="AN399" i="3"/>
  <c r="AC399" i="3"/>
  <c r="T399" i="3"/>
  <c r="BE398" i="3"/>
  <c r="BD398" i="3"/>
  <c r="BC398" i="3"/>
  <c r="BB398" i="3"/>
  <c r="BA398" i="3"/>
  <c r="AZ398" i="3"/>
  <c r="AY398" i="3"/>
  <c r="AX398" i="3"/>
  <c r="AW398" i="3"/>
  <c r="AN398" i="3"/>
  <c r="AC398" i="3"/>
  <c r="T398" i="3"/>
  <c r="BE397" i="3"/>
  <c r="BD397" i="3"/>
  <c r="BC397" i="3"/>
  <c r="BB397" i="3"/>
  <c r="BA397" i="3"/>
  <c r="AZ397" i="3"/>
  <c r="AY397" i="3"/>
  <c r="AX397" i="3"/>
  <c r="AW397" i="3"/>
  <c r="AN397" i="3"/>
  <c r="AC397" i="3"/>
  <c r="T397" i="3"/>
  <c r="BE396" i="3"/>
  <c r="BD396" i="3"/>
  <c r="BC396" i="3"/>
  <c r="BB396" i="3"/>
  <c r="BA396" i="3"/>
  <c r="AZ396" i="3"/>
  <c r="AY396" i="3"/>
  <c r="AX396" i="3"/>
  <c r="AW396" i="3"/>
  <c r="AN396" i="3"/>
  <c r="AC396" i="3"/>
  <c r="T396" i="3"/>
  <c r="BE395" i="3"/>
  <c r="BD395" i="3"/>
  <c r="BC395" i="3"/>
  <c r="BB395" i="3"/>
  <c r="BA395" i="3"/>
  <c r="AZ395" i="3"/>
  <c r="AY395" i="3"/>
  <c r="AX395" i="3"/>
  <c r="AW395" i="3"/>
  <c r="AN395" i="3"/>
  <c r="AC395" i="3"/>
  <c r="T395" i="3"/>
  <c r="BE394" i="3"/>
  <c r="BD394" i="3"/>
  <c r="BC394" i="3"/>
  <c r="BB394" i="3"/>
  <c r="BA394" i="3"/>
  <c r="AZ394" i="3"/>
  <c r="AY394" i="3"/>
  <c r="AX394" i="3"/>
  <c r="AW394" i="3"/>
  <c r="AN394" i="3"/>
  <c r="AC394" i="3"/>
  <c r="T394" i="3"/>
  <c r="BE393" i="3"/>
  <c r="BD393" i="3"/>
  <c r="BC393" i="3"/>
  <c r="BB393" i="3"/>
  <c r="BA393" i="3"/>
  <c r="AZ393" i="3"/>
  <c r="AY393" i="3"/>
  <c r="AX393" i="3"/>
  <c r="AW393" i="3"/>
  <c r="AN393" i="3"/>
  <c r="AC393" i="3"/>
  <c r="T393" i="3"/>
  <c r="BE392" i="3"/>
  <c r="BD392" i="3"/>
  <c r="BC392" i="3"/>
  <c r="BB392" i="3"/>
  <c r="BA392" i="3"/>
  <c r="AZ392" i="3"/>
  <c r="AY392" i="3"/>
  <c r="AX392" i="3"/>
  <c r="AW392" i="3"/>
  <c r="AN392" i="3"/>
  <c r="AC392" i="3"/>
  <c r="T392" i="3"/>
  <c r="BE391" i="3"/>
  <c r="BD391" i="3"/>
  <c r="BC391" i="3"/>
  <c r="BB391" i="3"/>
  <c r="BA391" i="3"/>
  <c r="AZ391" i="3"/>
  <c r="AY391" i="3"/>
  <c r="AX391" i="3"/>
  <c r="AW391" i="3"/>
  <c r="AN391" i="3"/>
  <c r="AC391" i="3"/>
  <c r="T391" i="3"/>
  <c r="BE390" i="3"/>
  <c r="BD390" i="3"/>
  <c r="BC390" i="3"/>
  <c r="BB390" i="3"/>
  <c r="BA390" i="3"/>
  <c r="AZ390" i="3"/>
  <c r="AY390" i="3"/>
  <c r="AX390" i="3"/>
  <c r="AW390" i="3"/>
  <c r="AN390" i="3"/>
  <c r="AC390" i="3"/>
  <c r="T390" i="3"/>
  <c r="BE389" i="3"/>
  <c r="BD389" i="3"/>
  <c r="BC389" i="3"/>
  <c r="BB389" i="3"/>
  <c r="BA389" i="3"/>
  <c r="AZ389" i="3"/>
  <c r="AY389" i="3"/>
  <c r="AX389" i="3"/>
  <c r="AW389" i="3"/>
  <c r="AN389" i="3"/>
  <c r="AC389" i="3"/>
  <c r="T389" i="3"/>
  <c r="BE388" i="3"/>
  <c r="BD388" i="3"/>
  <c r="BC388" i="3"/>
  <c r="BB388" i="3"/>
  <c r="BA388" i="3"/>
  <c r="AZ388" i="3"/>
  <c r="AY388" i="3"/>
  <c r="AX388" i="3"/>
  <c r="AW388" i="3"/>
  <c r="AN388" i="3"/>
  <c r="AC388" i="3"/>
  <c r="T388" i="3"/>
  <c r="BE387" i="3"/>
  <c r="BD387" i="3"/>
  <c r="BC387" i="3"/>
  <c r="BB387" i="3"/>
  <c r="BA387" i="3"/>
  <c r="AZ387" i="3"/>
  <c r="AY387" i="3"/>
  <c r="AX387" i="3"/>
  <c r="AW387" i="3"/>
  <c r="AN387" i="3"/>
  <c r="AC387" i="3"/>
  <c r="T387" i="3"/>
  <c r="BE386" i="3"/>
  <c r="BD386" i="3"/>
  <c r="BC386" i="3"/>
  <c r="BB386" i="3"/>
  <c r="BA386" i="3"/>
  <c r="AZ386" i="3"/>
  <c r="AY386" i="3"/>
  <c r="AX386" i="3"/>
  <c r="AW386" i="3"/>
  <c r="AN386" i="3"/>
  <c r="AC386" i="3"/>
  <c r="T386" i="3"/>
  <c r="BE385" i="3"/>
  <c r="BD385" i="3"/>
  <c r="BC385" i="3"/>
  <c r="BB385" i="3"/>
  <c r="BA385" i="3"/>
  <c r="AZ385" i="3"/>
  <c r="AY385" i="3"/>
  <c r="AX385" i="3"/>
  <c r="AW385" i="3"/>
  <c r="AN385" i="3"/>
  <c r="AC385" i="3"/>
  <c r="T385" i="3"/>
  <c r="BE384" i="3"/>
  <c r="BD384" i="3"/>
  <c r="BC384" i="3"/>
  <c r="BB384" i="3"/>
  <c r="BA384" i="3"/>
  <c r="AZ384" i="3"/>
  <c r="AY384" i="3"/>
  <c r="AX384" i="3"/>
  <c r="AW384" i="3"/>
  <c r="AN384" i="3"/>
  <c r="AC384" i="3"/>
  <c r="T384" i="3"/>
  <c r="BE383" i="3"/>
  <c r="BD383" i="3"/>
  <c r="BC383" i="3"/>
  <c r="BB383" i="3"/>
  <c r="BA383" i="3"/>
  <c r="AZ383" i="3"/>
  <c r="AY383" i="3"/>
  <c r="AX383" i="3"/>
  <c r="AW383" i="3"/>
  <c r="AN383" i="3"/>
  <c r="AC383" i="3"/>
  <c r="T383" i="3"/>
  <c r="BE382" i="3"/>
  <c r="BD382" i="3"/>
  <c r="BC382" i="3"/>
  <c r="BB382" i="3"/>
  <c r="BA382" i="3"/>
  <c r="AZ382" i="3"/>
  <c r="AY382" i="3"/>
  <c r="AX382" i="3"/>
  <c r="AW382" i="3"/>
  <c r="AN382" i="3"/>
  <c r="AC382" i="3"/>
  <c r="T382" i="3"/>
  <c r="BE381" i="3"/>
  <c r="BD381" i="3"/>
  <c r="BC381" i="3"/>
  <c r="BB381" i="3"/>
  <c r="BA381" i="3"/>
  <c r="AZ381" i="3"/>
  <c r="AY381" i="3"/>
  <c r="AX381" i="3"/>
  <c r="AW381" i="3"/>
  <c r="AN381" i="3"/>
  <c r="AC381" i="3"/>
  <c r="T381" i="3"/>
  <c r="BE380" i="3"/>
  <c r="BD380" i="3"/>
  <c r="BC380" i="3"/>
  <c r="BB380" i="3"/>
  <c r="BA380" i="3"/>
  <c r="AZ380" i="3"/>
  <c r="AY380" i="3"/>
  <c r="AX380" i="3"/>
  <c r="AW380" i="3"/>
  <c r="AN380" i="3"/>
  <c r="AC380" i="3"/>
  <c r="T380" i="3"/>
  <c r="BE379" i="3"/>
  <c r="BD379" i="3"/>
  <c r="BC379" i="3"/>
  <c r="BB379" i="3"/>
  <c r="BA379" i="3"/>
  <c r="AZ379" i="3"/>
  <c r="AY379" i="3"/>
  <c r="AX379" i="3"/>
  <c r="AW379" i="3"/>
  <c r="AN379" i="3"/>
  <c r="AC379" i="3"/>
  <c r="T379" i="3"/>
  <c r="BE378" i="3"/>
  <c r="BD378" i="3"/>
  <c r="BC378" i="3"/>
  <c r="BB378" i="3"/>
  <c r="BA378" i="3"/>
  <c r="AZ378" i="3"/>
  <c r="AY378" i="3"/>
  <c r="AX378" i="3"/>
  <c r="AW378" i="3"/>
  <c r="AN378" i="3"/>
  <c r="AC378" i="3"/>
  <c r="T378" i="3"/>
  <c r="BE377" i="3"/>
  <c r="BD377" i="3"/>
  <c r="BC377" i="3"/>
  <c r="BB377" i="3"/>
  <c r="BA377" i="3"/>
  <c r="AZ377" i="3"/>
  <c r="AY377" i="3"/>
  <c r="AX377" i="3"/>
  <c r="AW377" i="3"/>
  <c r="AN377" i="3"/>
  <c r="AC377" i="3"/>
  <c r="T377" i="3"/>
  <c r="BE376" i="3"/>
  <c r="BD376" i="3"/>
  <c r="BC376" i="3"/>
  <c r="BB376" i="3"/>
  <c r="BA376" i="3"/>
  <c r="AZ376" i="3"/>
  <c r="AY376" i="3"/>
  <c r="AX376" i="3"/>
  <c r="AW376" i="3"/>
  <c r="AN376" i="3"/>
  <c r="AC376" i="3"/>
  <c r="T376" i="3"/>
  <c r="BE375" i="3"/>
  <c r="BD375" i="3"/>
  <c r="BC375" i="3"/>
  <c r="BB375" i="3"/>
  <c r="BA375" i="3"/>
  <c r="AZ375" i="3"/>
  <c r="AY375" i="3"/>
  <c r="AX375" i="3"/>
  <c r="AW375" i="3"/>
  <c r="AN375" i="3"/>
  <c r="AC375" i="3"/>
  <c r="T375" i="3"/>
  <c r="BE374" i="3"/>
  <c r="BD374" i="3"/>
  <c r="BC374" i="3"/>
  <c r="BB374" i="3"/>
  <c r="BA374" i="3"/>
  <c r="AZ374" i="3"/>
  <c r="AY374" i="3"/>
  <c r="AX374" i="3"/>
  <c r="AW374" i="3"/>
  <c r="AN374" i="3"/>
  <c r="AC374" i="3"/>
  <c r="T374" i="3"/>
  <c r="BE373" i="3"/>
  <c r="BD373" i="3"/>
  <c r="BC373" i="3"/>
  <c r="BB373" i="3"/>
  <c r="BA373" i="3"/>
  <c r="AZ373" i="3"/>
  <c r="AY373" i="3"/>
  <c r="AX373" i="3"/>
  <c r="AW373" i="3"/>
  <c r="AN373" i="3"/>
  <c r="AC373" i="3"/>
  <c r="T373" i="3"/>
  <c r="BE372" i="3"/>
  <c r="BD372" i="3"/>
  <c r="BC372" i="3"/>
  <c r="BB372" i="3"/>
  <c r="BA372" i="3"/>
  <c r="AZ372" i="3"/>
  <c r="AY372" i="3"/>
  <c r="AX372" i="3"/>
  <c r="AW372" i="3"/>
  <c r="AN372" i="3"/>
  <c r="AC372" i="3"/>
  <c r="T372" i="3"/>
  <c r="BE371" i="3"/>
  <c r="BD371" i="3"/>
  <c r="BC371" i="3"/>
  <c r="BB371" i="3"/>
  <c r="BA371" i="3"/>
  <c r="AZ371" i="3"/>
  <c r="AY371" i="3"/>
  <c r="AX371" i="3"/>
  <c r="AW371" i="3"/>
  <c r="AN371" i="3"/>
  <c r="AC371" i="3"/>
  <c r="T371" i="3"/>
  <c r="BE370" i="3"/>
  <c r="BD370" i="3"/>
  <c r="BC370" i="3"/>
  <c r="BB370" i="3"/>
  <c r="BA370" i="3"/>
  <c r="AZ370" i="3"/>
  <c r="AY370" i="3"/>
  <c r="AX370" i="3"/>
  <c r="AW370" i="3"/>
  <c r="AN370" i="3"/>
  <c r="AC370" i="3"/>
  <c r="T370" i="3"/>
  <c r="BE369" i="3"/>
  <c r="BD369" i="3"/>
  <c r="BC369" i="3"/>
  <c r="BB369" i="3"/>
  <c r="BA369" i="3"/>
  <c r="AZ369" i="3"/>
  <c r="AY369" i="3"/>
  <c r="AX369" i="3"/>
  <c r="AW369" i="3"/>
  <c r="AN369" i="3"/>
  <c r="AC369" i="3"/>
  <c r="T369" i="3"/>
  <c r="BE368" i="3"/>
  <c r="BD368" i="3"/>
  <c r="BC368" i="3"/>
  <c r="BB368" i="3"/>
  <c r="BA368" i="3"/>
  <c r="AZ368" i="3"/>
  <c r="AY368" i="3"/>
  <c r="AX368" i="3"/>
  <c r="AW368" i="3"/>
  <c r="AN368" i="3"/>
  <c r="AC368" i="3"/>
  <c r="T368" i="3"/>
  <c r="BE367" i="3"/>
  <c r="BD367" i="3"/>
  <c r="BC367" i="3"/>
  <c r="BB367" i="3"/>
  <c r="BA367" i="3"/>
  <c r="AZ367" i="3"/>
  <c r="AY367" i="3"/>
  <c r="AX367" i="3"/>
  <c r="AW367" i="3"/>
  <c r="AN367" i="3"/>
  <c r="AC367" i="3"/>
  <c r="T367" i="3"/>
  <c r="BE366" i="3"/>
  <c r="BD366" i="3"/>
  <c r="BC366" i="3"/>
  <c r="BB366" i="3"/>
  <c r="BA366" i="3"/>
  <c r="AZ366" i="3"/>
  <c r="AY366" i="3"/>
  <c r="AX366" i="3"/>
  <c r="AW366" i="3"/>
  <c r="AN366" i="3"/>
  <c r="AC366" i="3"/>
  <c r="T366" i="3"/>
  <c r="BE365" i="3"/>
  <c r="BD365" i="3"/>
  <c r="BC365" i="3"/>
  <c r="BB365" i="3"/>
  <c r="BA365" i="3"/>
  <c r="AZ365" i="3"/>
  <c r="AY365" i="3"/>
  <c r="AX365" i="3"/>
  <c r="AW365" i="3"/>
  <c r="AN365" i="3"/>
  <c r="AC365" i="3"/>
  <c r="T365" i="3"/>
  <c r="BE364" i="3"/>
  <c r="BD364" i="3"/>
  <c r="BC364" i="3"/>
  <c r="BB364" i="3"/>
  <c r="BA364" i="3"/>
  <c r="AZ364" i="3"/>
  <c r="AY364" i="3"/>
  <c r="AX364" i="3"/>
  <c r="AW364" i="3"/>
  <c r="AN364" i="3"/>
  <c r="AC364" i="3"/>
  <c r="T364" i="3"/>
  <c r="BE363" i="3"/>
  <c r="BD363" i="3"/>
  <c r="BC363" i="3"/>
  <c r="BB363" i="3"/>
  <c r="BA363" i="3"/>
  <c r="AZ363" i="3"/>
  <c r="AY363" i="3"/>
  <c r="AX363" i="3"/>
  <c r="AW363" i="3"/>
  <c r="AN363" i="3"/>
  <c r="AC363" i="3"/>
  <c r="T363" i="3"/>
  <c r="BE362" i="3"/>
  <c r="BD362" i="3"/>
  <c r="BC362" i="3"/>
  <c r="BB362" i="3"/>
  <c r="BA362" i="3"/>
  <c r="AZ362" i="3"/>
  <c r="AY362" i="3"/>
  <c r="AX362" i="3"/>
  <c r="AW362" i="3"/>
  <c r="AN362" i="3"/>
  <c r="AC362" i="3"/>
  <c r="T362" i="3"/>
  <c r="BE361" i="3"/>
  <c r="BD361" i="3"/>
  <c r="BC361" i="3"/>
  <c r="BB361" i="3"/>
  <c r="BA361" i="3"/>
  <c r="AZ361" i="3"/>
  <c r="AY361" i="3"/>
  <c r="AX361" i="3"/>
  <c r="AW361" i="3"/>
  <c r="AN361" i="3"/>
  <c r="AC361" i="3"/>
  <c r="T361" i="3"/>
  <c r="BE360" i="3"/>
  <c r="BD360" i="3"/>
  <c r="BC360" i="3"/>
  <c r="BB360" i="3"/>
  <c r="BA360" i="3"/>
  <c r="AZ360" i="3"/>
  <c r="AY360" i="3"/>
  <c r="AX360" i="3"/>
  <c r="AW360" i="3"/>
  <c r="AN360" i="3"/>
  <c r="AC360" i="3"/>
  <c r="T360" i="3"/>
  <c r="BE359" i="3"/>
  <c r="BD359" i="3"/>
  <c r="BC359" i="3"/>
  <c r="BB359" i="3"/>
  <c r="BA359" i="3"/>
  <c r="AZ359" i="3"/>
  <c r="AY359" i="3"/>
  <c r="AX359" i="3"/>
  <c r="AW359" i="3"/>
  <c r="AN359" i="3"/>
  <c r="AC359" i="3"/>
  <c r="T359" i="3"/>
  <c r="BE358" i="3"/>
  <c r="BD358" i="3"/>
  <c r="BC358" i="3"/>
  <c r="BB358" i="3"/>
  <c r="BA358" i="3"/>
  <c r="AZ358" i="3"/>
  <c r="AY358" i="3"/>
  <c r="AX358" i="3"/>
  <c r="AW358" i="3"/>
  <c r="AN358" i="3"/>
  <c r="AC358" i="3"/>
  <c r="T358" i="3"/>
  <c r="BE357" i="3"/>
  <c r="BD357" i="3"/>
  <c r="BC357" i="3"/>
  <c r="BB357" i="3"/>
  <c r="BA357" i="3"/>
  <c r="AZ357" i="3"/>
  <c r="AY357" i="3"/>
  <c r="AX357" i="3"/>
  <c r="AW357" i="3"/>
  <c r="AN357" i="3"/>
  <c r="AC357" i="3"/>
  <c r="T357" i="3"/>
  <c r="BE356" i="3"/>
  <c r="BD356" i="3"/>
  <c r="BC356" i="3"/>
  <c r="BB356" i="3"/>
  <c r="BA356" i="3"/>
  <c r="AZ356" i="3"/>
  <c r="AY356" i="3"/>
  <c r="AX356" i="3"/>
  <c r="AW356" i="3"/>
  <c r="AN356" i="3"/>
  <c r="AC356" i="3"/>
  <c r="T356" i="3"/>
  <c r="BE355" i="3"/>
  <c r="BD355" i="3"/>
  <c r="BC355" i="3"/>
  <c r="BB355" i="3"/>
  <c r="BA355" i="3"/>
  <c r="AZ355" i="3"/>
  <c r="AY355" i="3"/>
  <c r="AX355" i="3"/>
  <c r="AW355" i="3"/>
  <c r="AN355" i="3"/>
  <c r="AC355" i="3"/>
  <c r="T355" i="3"/>
  <c r="BE354" i="3"/>
  <c r="BD354" i="3"/>
  <c r="BC354" i="3"/>
  <c r="BB354" i="3"/>
  <c r="BA354" i="3"/>
  <c r="AZ354" i="3"/>
  <c r="AY354" i="3"/>
  <c r="AX354" i="3"/>
  <c r="AW354" i="3"/>
  <c r="AN354" i="3"/>
  <c r="AC354" i="3"/>
  <c r="T354" i="3"/>
  <c r="BE353" i="3"/>
  <c r="BD353" i="3"/>
  <c r="BC353" i="3"/>
  <c r="BB353" i="3"/>
  <c r="BA353" i="3"/>
  <c r="AZ353" i="3"/>
  <c r="AY353" i="3"/>
  <c r="AX353" i="3"/>
  <c r="AW353" i="3"/>
  <c r="AN353" i="3"/>
  <c r="AC353" i="3"/>
  <c r="T353" i="3"/>
  <c r="BE352" i="3"/>
  <c r="BD352" i="3"/>
  <c r="BC352" i="3"/>
  <c r="BB352" i="3"/>
  <c r="BA352" i="3"/>
  <c r="AZ352" i="3"/>
  <c r="AY352" i="3"/>
  <c r="AX352" i="3"/>
  <c r="AW352" i="3"/>
  <c r="AN352" i="3"/>
  <c r="AC352" i="3"/>
  <c r="T352" i="3"/>
  <c r="BE351" i="3"/>
  <c r="BD351" i="3"/>
  <c r="BC351" i="3"/>
  <c r="BB351" i="3"/>
  <c r="BA351" i="3"/>
  <c r="AZ351" i="3"/>
  <c r="AY351" i="3"/>
  <c r="AX351" i="3"/>
  <c r="AW351" i="3"/>
  <c r="AN351" i="3"/>
  <c r="AC351" i="3"/>
  <c r="T351" i="3"/>
  <c r="BE350" i="3"/>
  <c r="BD350" i="3"/>
  <c r="BC350" i="3"/>
  <c r="BB350" i="3"/>
  <c r="BA350" i="3"/>
  <c r="AZ350" i="3"/>
  <c r="AY350" i="3"/>
  <c r="AX350" i="3"/>
  <c r="AW350" i="3"/>
  <c r="AN350" i="3"/>
  <c r="AC350" i="3"/>
  <c r="T350" i="3"/>
  <c r="BE349" i="3"/>
  <c r="BD349" i="3"/>
  <c r="BC349" i="3"/>
  <c r="BB349" i="3"/>
  <c r="BA349" i="3"/>
  <c r="AZ349" i="3"/>
  <c r="AY349" i="3"/>
  <c r="AX349" i="3"/>
  <c r="AW349" i="3"/>
  <c r="AN349" i="3"/>
  <c r="AC349" i="3"/>
  <c r="T349" i="3"/>
  <c r="BE348" i="3"/>
  <c r="BD348" i="3"/>
  <c r="BC348" i="3"/>
  <c r="BB348" i="3"/>
  <c r="BA348" i="3"/>
  <c r="AZ348" i="3"/>
  <c r="AY348" i="3"/>
  <c r="AX348" i="3"/>
  <c r="AW348" i="3"/>
  <c r="AN348" i="3"/>
  <c r="AC348" i="3"/>
  <c r="T348" i="3"/>
  <c r="BE347" i="3"/>
  <c r="BD347" i="3"/>
  <c r="BC347" i="3"/>
  <c r="BB347" i="3"/>
  <c r="BA347" i="3"/>
  <c r="AZ347" i="3"/>
  <c r="AY347" i="3"/>
  <c r="AX347" i="3"/>
  <c r="AW347" i="3"/>
  <c r="AN347" i="3"/>
  <c r="AC347" i="3"/>
  <c r="T347" i="3"/>
  <c r="BE346" i="3"/>
  <c r="BD346" i="3"/>
  <c r="BC346" i="3"/>
  <c r="BB346" i="3"/>
  <c r="BA346" i="3"/>
  <c r="AZ346" i="3"/>
  <c r="AY346" i="3"/>
  <c r="AX346" i="3"/>
  <c r="AW346" i="3"/>
  <c r="AN346" i="3"/>
  <c r="AC346" i="3"/>
  <c r="T346" i="3"/>
  <c r="BE345" i="3"/>
  <c r="BD345" i="3"/>
  <c r="BC345" i="3"/>
  <c r="BB345" i="3"/>
  <c r="BA345" i="3"/>
  <c r="AZ345" i="3"/>
  <c r="AY345" i="3"/>
  <c r="AX345" i="3"/>
  <c r="AW345" i="3"/>
  <c r="AN345" i="3"/>
  <c r="AC345" i="3"/>
  <c r="T345" i="3"/>
  <c r="BE344" i="3"/>
  <c r="BD344" i="3"/>
  <c r="BC344" i="3"/>
  <c r="BB344" i="3"/>
  <c r="BA344" i="3"/>
  <c r="AZ344" i="3"/>
  <c r="AY344" i="3"/>
  <c r="AX344" i="3"/>
  <c r="AW344" i="3"/>
  <c r="AN344" i="3"/>
  <c r="AC344" i="3"/>
  <c r="T344" i="3"/>
  <c r="BE343" i="3"/>
  <c r="BD343" i="3"/>
  <c r="BC343" i="3"/>
  <c r="BB343" i="3"/>
  <c r="BA343" i="3"/>
  <c r="AZ343" i="3"/>
  <c r="AY343" i="3"/>
  <c r="AX343" i="3"/>
  <c r="AW343" i="3"/>
  <c r="AN343" i="3"/>
  <c r="AC343" i="3"/>
  <c r="T343" i="3"/>
  <c r="BE342" i="3"/>
  <c r="BD342" i="3"/>
  <c r="BC342" i="3"/>
  <c r="BB342" i="3"/>
  <c r="BA342" i="3"/>
  <c r="AZ342" i="3"/>
  <c r="AY342" i="3"/>
  <c r="AX342" i="3"/>
  <c r="AW342" i="3"/>
  <c r="AN342" i="3"/>
  <c r="AC342" i="3"/>
  <c r="T342" i="3"/>
  <c r="BE341" i="3"/>
  <c r="BD341" i="3"/>
  <c r="BC341" i="3"/>
  <c r="BB341" i="3"/>
  <c r="BA341" i="3"/>
  <c r="AZ341" i="3"/>
  <c r="AY341" i="3"/>
  <c r="AX341" i="3"/>
  <c r="AW341" i="3"/>
  <c r="AN341" i="3"/>
  <c r="AC341" i="3"/>
  <c r="T341" i="3"/>
  <c r="BE340" i="3"/>
  <c r="BD340" i="3"/>
  <c r="BC340" i="3"/>
  <c r="BB340" i="3"/>
  <c r="BA340" i="3"/>
  <c r="AZ340" i="3"/>
  <c r="AY340" i="3"/>
  <c r="AX340" i="3"/>
  <c r="AW340" i="3"/>
  <c r="AN340" i="3"/>
  <c r="AC340" i="3"/>
  <c r="T340" i="3"/>
  <c r="BE339" i="3"/>
  <c r="BD339" i="3"/>
  <c r="BC339" i="3"/>
  <c r="BB339" i="3"/>
  <c r="BA339" i="3"/>
  <c r="AZ339" i="3"/>
  <c r="AY339" i="3"/>
  <c r="AX339" i="3"/>
  <c r="AW339" i="3"/>
  <c r="AN339" i="3"/>
  <c r="AC339" i="3"/>
  <c r="T339" i="3"/>
  <c r="BE338" i="3"/>
  <c r="BD338" i="3"/>
  <c r="BC338" i="3"/>
  <c r="BB338" i="3"/>
  <c r="BA338" i="3"/>
  <c r="AZ338" i="3"/>
  <c r="AY338" i="3"/>
  <c r="AX338" i="3"/>
  <c r="AW338" i="3"/>
  <c r="AN338" i="3"/>
  <c r="AC338" i="3"/>
  <c r="T338" i="3"/>
  <c r="BE337" i="3"/>
  <c r="BD337" i="3"/>
  <c r="BC337" i="3"/>
  <c r="BB337" i="3"/>
  <c r="BA337" i="3"/>
  <c r="AZ337" i="3"/>
  <c r="AY337" i="3"/>
  <c r="AX337" i="3"/>
  <c r="AW337" i="3"/>
  <c r="AN337" i="3"/>
  <c r="AC337" i="3"/>
  <c r="T337" i="3"/>
  <c r="BE336" i="3"/>
  <c r="BD336" i="3"/>
  <c r="BC336" i="3"/>
  <c r="BB336" i="3"/>
  <c r="BA336" i="3"/>
  <c r="AZ336" i="3"/>
  <c r="AY336" i="3"/>
  <c r="AX336" i="3"/>
  <c r="AW336" i="3"/>
  <c r="AN336" i="3"/>
  <c r="AC336" i="3"/>
  <c r="T336" i="3"/>
  <c r="BE335" i="3"/>
  <c r="BD335" i="3"/>
  <c r="BC335" i="3"/>
  <c r="BB335" i="3"/>
  <c r="BA335" i="3"/>
  <c r="AZ335" i="3"/>
  <c r="AY335" i="3"/>
  <c r="AX335" i="3"/>
  <c r="AW335" i="3"/>
  <c r="AN335" i="3"/>
  <c r="AC335" i="3"/>
  <c r="T335" i="3"/>
  <c r="BE334" i="3"/>
  <c r="BD334" i="3"/>
  <c r="BC334" i="3"/>
  <c r="BB334" i="3"/>
  <c r="BA334" i="3"/>
  <c r="AZ334" i="3"/>
  <c r="AY334" i="3"/>
  <c r="AX334" i="3"/>
  <c r="AW334" i="3"/>
  <c r="AN334" i="3"/>
  <c r="AC334" i="3"/>
  <c r="T334" i="3"/>
  <c r="BE333" i="3"/>
  <c r="BD333" i="3"/>
  <c r="BC333" i="3"/>
  <c r="BB333" i="3"/>
  <c r="BA333" i="3"/>
  <c r="AZ333" i="3"/>
  <c r="AY333" i="3"/>
  <c r="AX333" i="3"/>
  <c r="AW333" i="3"/>
  <c r="AN333" i="3"/>
  <c r="AC333" i="3"/>
  <c r="T333" i="3"/>
  <c r="BE332" i="3"/>
  <c r="BD332" i="3"/>
  <c r="BC332" i="3"/>
  <c r="BB332" i="3"/>
  <c r="BA332" i="3"/>
  <c r="AZ332" i="3"/>
  <c r="AY332" i="3"/>
  <c r="AX332" i="3"/>
  <c r="AW332" i="3"/>
  <c r="AN332" i="3"/>
  <c r="AC332" i="3"/>
  <c r="T332" i="3"/>
  <c r="BE331" i="3"/>
  <c r="BD331" i="3"/>
  <c r="BC331" i="3"/>
  <c r="BB331" i="3"/>
  <c r="BA331" i="3"/>
  <c r="AZ331" i="3"/>
  <c r="AY331" i="3"/>
  <c r="AX331" i="3"/>
  <c r="AW331" i="3"/>
  <c r="AN331" i="3"/>
  <c r="AC331" i="3"/>
  <c r="T331" i="3"/>
  <c r="BE330" i="3"/>
  <c r="BD330" i="3"/>
  <c r="BC330" i="3"/>
  <c r="BB330" i="3"/>
  <c r="BA330" i="3"/>
  <c r="AZ330" i="3"/>
  <c r="AY330" i="3"/>
  <c r="AX330" i="3"/>
  <c r="AW330" i="3"/>
  <c r="AN330" i="3"/>
  <c r="AC330" i="3"/>
  <c r="T330" i="3"/>
  <c r="BE329" i="3"/>
  <c r="BD329" i="3"/>
  <c r="BC329" i="3"/>
  <c r="BB329" i="3"/>
  <c r="BA329" i="3"/>
  <c r="AZ329" i="3"/>
  <c r="AY329" i="3"/>
  <c r="AX329" i="3"/>
  <c r="AW329" i="3"/>
  <c r="AN329" i="3"/>
  <c r="AC329" i="3"/>
  <c r="T329" i="3"/>
  <c r="BE328" i="3"/>
  <c r="BD328" i="3"/>
  <c r="BC328" i="3"/>
  <c r="BB328" i="3"/>
  <c r="BA328" i="3"/>
  <c r="AZ328" i="3"/>
  <c r="AY328" i="3"/>
  <c r="AX328" i="3"/>
  <c r="AW328" i="3"/>
  <c r="AN328" i="3"/>
  <c r="AC328" i="3"/>
  <c r="T328" i="3"/>
  <c r="BE327" i="3"/>
  <c r="BD327" i="3"/>
  <c r="BC327" i="3"/>
  <c r="BB327" i="3"/>
  <c r="BA327" i="3"/>
  <c r="AZ327" i="3"/>
  <c r="AY327" i="3"/>
  <c r="AX327" i="3"/>
  <c r="AW327" i="3"/>
  <c r="AN327" i="3"/>
  <c r="AC327" i="3"/>
  <c r="T327" i="3"/>
  <c r="BE326" i="3"/>
  <c r="BD326" i="3"/>
  <c r="BC326" i="3"/>
  <c r="BB326" i="3"/>
  <c r="BA326" i="3"/>
  <c r="AZ326" i="3"/>
  <c r="AY326" i="3"/>
  <c r="AX326" i="3"/>
  <c r="AW326" i="3"/>
  <c r="AN326" i="3"/>
  <c r="AC326" i="3"/>
  <c r="T326" i="3"/>
  <c r="BE325" i="3"/>
  <c r="BD325" i="3"/>
  <c r="BC325" i="3"/>
  <c r="BB325" i="3"/>
  <c r="BA325" i="3"/>
  <c r="AZ325" i="3"/>
  <c r="AY325" i="3"/>
  <c r="AX325" i="3"/>
  <c r="AW325" i="3"/>
  <c r="AN325" i="3"/>
  <c r="AC325" i="3"/>
  <c r="T325" i="3"/>
  <c r="BE324" i="3"/>
  <c r="BD324" i="3"/>
  <c r="BC324" i="3"/>
  <c r="BB324" i="3"/>
  <c r="BA324" i="3"/>
  <c r="AZ324" i="3"/>
  <c r="AY324" i="3"/>
  <c r="AX324" i="3"/>
  <c r="AW324" i="3"/>
  <c r="AN324" i="3"/>
  <c r="AC324" i="3"/>
  <c r="T324" i="3"/>
  <c r="BE323" i="3"/>
  <c r="BD323" i="3"/>
  <c r="BC323" i="3"/>
  <c r="BB323" i="3"/>
  <c r="BA323" i="3"/>
  <c r="AZ323" i="3"/>
  <c r="AY323" i="3"/>
  <c r="AX323" i="3"/>
  <c r="AW323" i="3"/>
  <c r="AN323" i="3"/>
  <c r="AC323" i="3"/>
  <c r="T323" i="3"/>
  <c r="BE322" i="3"/>
  <c r="BD322" i="3"/>
  <c r="BC322" i="3"/>
  <c r="BB322" i="3"/>
  <c r="BA322" i="3"/>
  <c r="AZ322" i="3"/>
  <c r="AY322" i="3"/>
  <c r="AX322" i="3"/>
  <c r="AW322" i="3"/>
  <c r="AN322" i="3"/>
  <c r="AC322" i="3"/>
  <c r="T322" i="3"/>
  <c r="BE321" i="3"/>
  <c r="BD321" i="3"/>
  <c r="BC321" i="3"/>
  <c r="BB321" i="3"/>
  <c r="BA321" i="3"/>
  <c r="AZ321" i="3"/>
  <c r="AY321" i="3"/>
  <c r="AX321" i="3"/>
  <c r="AW321" i="3"/>
  <c r="AN321" i="3"/>
  <c r="AC321" i="3"/>
  <c r="T321" i="3"/>
  <c r="BE320" i="3"/>
  <c r="BD320" i="3"/>
  <c r="BC320" i="3"/>
  <c r="BB320" i="3"/>
  <c r="BA320" i="3"/>
  <c r="AZ320" i="3"/>
  <c r="AY320" i="3"/>
  <c r="AX320" i="3"/>
  <c r="AW320" i="3"/>
  <c r="AN320" i="3"/>
  <c r="AC320" i="3"/>
  <c r="T320" i="3"/>
  <c r="BE319" i="3"/>
  <c r="BD319" i="3"/>
  <c r="BC319" i="3"/>
  <c r="BB319" i="3"/>
  <c r="BA319" i="3"/>
  <c r="AZ319" i="3"/>
  <c r="AY319" i="3"/>
  <c r="AX319" i="3"/>
  <c r="AW319" i="3"/>
  <c r="AN319" i="3"/>
  <c r="AC319" i="3"/>
  <c r="T319" i="3"/>
  <c r="BE318" i="3"/>
  <c r="BD318" i="3"/>
  <c r="BC318" i="3"/>
  <c r="BB318" i="3"/>
  <c r="BA318" i="3"/>
  <c r="AZ318" i="3"/>
  <c r="AY318" i="3"/>
  <c r="AX318" i="3"/>
  <c r="AW318" i="3"/>
  <c r="AN318" i="3"/>
  <c r="AC318" i="3"/>
  <c r="T318" i="3"/>
  <c r="BE317" i="3"/>
  <c r="BD317" i="3"/>
  <c r="BC317" i="3"/>
  <c r="BB317" i="3"/>
  <c r="BA317" i="3"/>
  <c r="AZ317" i="3"/>
  <c r="AY317" i="3"/>
  <c r="AX317" i="3"/>
  <c r="AW317" i="3"/>
  <c r="AN317" i="3"/>
  <c r="AC317" i="3"/>
  <c r="T317" i="3"/>
  <c r="BE316" i="3"/>
  <c r="BD316" i="3"/>
  <c r="BC316" i="3"/>
  <c r="BB316" i="3"/>
  <c r="BA316" i="3"/>
  <c r="AZ316" i="3"/>
  <c r="AY316" i="3"/>
  <c r="AX316" i="3"/>
  <c r="AW316" i="3"/>
  <c r="AN316" i="3"/>
  <c r="AC316" i="3"/>
  <c r="T316" i="3"/>
  <c r="BE315" i="3"/>
  <c r="BD315" i="3"/>
  <c r="BC315" i="3"/>
  <c r="BB315" i="3"/>
  <c r="BA315" i="3"/>
  <c r="AZ315" i="3"/>
  <c r="AY315" i="3"/>
  <c r="AX315" i="3"/>
  <c r="AW315" i="3"/>
  <c r="AN315" i="3"/>
  <c r="AC315" i="3"/>
  <c r="T315" i="3"/>
  <c r="BE314" i="3"/>
  <c r="BD314" i="3"/>
  <c r="BC314" i="3"/>
  <c r="BB314" i="3"/>
  <c r="BA314" i="3"/>
  <c r="AZ314" i="3"/>
  <c r="AY314" i="3"/>
  <c r="AX314" i="3"/>
  <c r="AW314" i="3"/>
  <c r="AN314" i="3"/>
  <c r="AC314" i="3"/>
  <c r="T314" i="3"/>
  <c r="BE313" i="3"/>
  <c r="BD313" i="3"/>
  <c r="BC313" i="3"/>
  <c r="BB313" i="3"/>
  <c r="BA313" i="3"/>
  <c r="AZ313" i="3"/>
  <c r="AY313" i="3"/>
  <c r="AX313" i="3"/>
  <c r="AW313" i="3"/>
  <c r="AN313" i="3"/>
  <c r="AC313" i="3"/>
  <c r="T313" i="3"/>
  <c r="BE312" i="3"/>
  <c r="BD312" i="3"/>
  <c r="BC312" i="3"/>
  <c r="BB312" i="3"/>
  <c r="BA312" i="3"/>
  <c r="AZ312" i="3"/>
  <c r="AY312" i="3"/>
  <c r="AX312" i="3"/>
  <c r="AW312" i="3"/>
  <c r="AN312" i="3"/>
  <c r="AC312" i="3"/>
  <c r="T312" i="3"/>
  <c r="BE311" i="3"/>
  <c r="BD311" i="3"/>
  <c r="BC311" i="3"/>
  <c r="BB311" i="3"/>
  <c r="BA311" i="3"/>
  <c r="AZ311" i="3"/>
  <c r="AY311" i="3"/>
  <c r="AX311" i="3"/>
  <c r="AW311" i="3"/>
  <c r="AN311" i="3"/>
  <c r="AC311" i="3"/>
  <c r="T311" i="3"/>
  <c r="BE310" i="3"/>
  <c r="BD310" i="3"/>
  <c r="BC310" i="3"/>
  <c r="BB310" i="3"/>
  <c r="BA310" i="3"/>
  <c r="AZ310" i="3"/>
  <c r="AY310" i="3"/>
  <c r="AX310" i="3"/>
  <c r="AW310" i="3"/>
  <c r="AN310" i="3"/>
  <c r="AC310" i="3"/>
  <c r="T310" i="3"/>
  <c r="BE309" i="3"/>
  <c r="BD309" i="3"/>
  <c r="BC309" i="3"/>
  <c r="BB309" i="3"/>
  <c r="BA309" i="3"/>
  <c r="AZ309" i="3"/>
  <c r="AY309" i="3"/>
  <c r="AX309" i="3"/>
  <c r="AW309" i="3"/>
  <c r="AN309" i="3"/>
  <c r="AC309" i="3"/>
  <c r="T309" i="3"/>
  <c r="BE308" i="3"/>
  <c r="BD308" i="3"/>
  <c r="BC308" i="3"/>
  <c r="BB308" i="3"/>
  <c r="BA308" i="3"/>
  <c r="AZ308" i="3"/>
  <c r="AY308" i="3"/>
  <c r="AX308" i="3"/>
  <c r="AW308" i="3"/>
  <c r="AN308" i="3"/>
  <c r="AC308" i="3"/>
  <c r="T308" i="3"/>
  <c r="BE307" i="3"/>
  <c r="BD307" i="3"/>
  <c r="BC307" i="3"/>
  <c r="BB307" i="3"/>
  <c r="BA307" i="3"/>
  <c r="AZ307" i="3"/>
  <c r="AY307" i="3"/>
  <c r="AX307" i="3"/>
  <c r="AW307" i="3"/>
  <c r="AN307" i="3"/>
  <c r="AC307" i="3"/>
  <c r="T307" i="3"/>
  <c r="BE306" i="3"/>
  <c r="BD306" i="3"/>
  <c r="BC306" i="3"/>
  <c r="BB306" i="3"/>
  <c r="BA306" i="3"/>
  <c r="AZ306" i="3"/>
  <c r="AY306" i="3"/>
  <c r="AX306" i="3"/>
  <c r="AW306" i="3"/>
  <c r="AN306" i="3"/>
  <c r="AC306" i="3"/>
  <c r="T306" i="3"/>
  <c r="BE305" i="3"/>
  <c r="BD305" i="3"/>
  <c r="BC305" i="3"/>
  <c r="BB305" i="3"/>
  <c r="BA305" i="3"/>
  <c r="AZ305" i="3"/>
  <c r="AY305" i="3"/>
  <c r="AX305" i="3"/>
  <c r="AW305" i="3"/>
  <c r="AN305" i="3"/>
  <c r="AC305" i="3"/>
  <c r="T305" i="3"/>
  <c r="BE304" i="3"/>
  <c r="BD304" i="3"/>
  <c r="BC304" i="3"/>
  <c r="BB304" i="3"/>
  <c r="BA304" i="3"/>
  <c r="AZ304" i="3"/>
  <c r="AY304" i="3"/>
  <c r="AX304" i="3"/>
  <c r="AW304" i="3"/>
  <c r="AN304" i="3"/>
  <c r="AC304" i="3"/>
  <c r="T304" i="3"/>
  <c r="BE303" i="3"/>
  <c r="BD303" i="3"/>
  <c r="BC303" i="3"/>
  <c r="BB303" i="3"/>
  <c r="BA303" i="3"/>
  <c r="AZ303" i="3"/>
  <c r="AY303" i="3"/>
  <c r="AX303" i="3"/>
  <c r="AW303" i="3"/>
  <c r="AN303" i="3"/>
  <c r="AC303" i="3"/>
  <c r="T303" i="3"/>
  <c r="BE302" i="3"/>
  <c r="BD302" i="3"/>
  <c r="BC302" i="3"/>
  <c r="BB302" i="3"/>
  <c r="BA302" i="3"/>
  <c r="AZ302" i="3"/>
  <c r="AY302" i="3"/>
  <c r="AX302" i="3"/>
  <c r="AW302" i="3"/>
  <c r="AN302" i="3"/>
  <c r="AC302" i="3"/>
  <c r="T302" i="3"/>
  <c r="BE301" i="3"/>
  <c r="BD301" i="3"/>
  <c r="BC301" i="3"/>
  <c r="BB301" i="3"/>
  <c r="BA301" i="3"/>
  <c r="AZ301" i="3"/>
  <c r="AY301" i="3"/>
  <c r="AX301" i="3"/>
  <c r="AW301" i="3"/>
  <c r="AN301" i="3"/>
  <c r="AC301" i="3"/>
  <c r="T301" i="3"/>
  <c r="BE300" i="3"/>
  <c r="BD300" i="3"/>
  <c r="BC300" i="3"/>
  <c r="BB300" i="3"/>
  <c r="BA300" i="3"/>
  <c r="AZ300" i="3"/>
  <c r="AY300" i="3"/>
  <c r="AX300" i="3"/>
  <c r="AW300" i="3"/>
  <c r="AN300" i="3"/>
  <c r="AC300" i="3"/>
  <c r="T300" i="3"/>
  <c r="BE299" i="3"/>
  <c r="BD299" i="3"/>
  <c r="BC299" i="3"/>
  <c r="BB299" i="3"/>
  <c r="BA299" i="3"/>
  <c r="AZ299" i="3"/>
  <c r="AY299" i="3"/>
  <c r="AX299" i="3"/>
  <c r="AW299" i="3"/>
  <c r="AN299" i="3"/>
  <c r="AC299" i="3"/>
  <c r="T299" i="3"/>
  <c r="BE298" i="3"/>
  <c r="BD298" i="3"/>
  <c r="BC298" i="3"/>
  <c r="BB298" i="3"/>
  <c r="BA298" i="3"/>
  <c r="AZ298" i="3"/>
  <c r="AY298" i="3"/>
  <c r="AX298" i="3"/>
  <c r="AW298" i="3"/>
  <c r="AN298" i="3"/>
  <c r="AC298" i="3"/>
  <c r="T298" i="3"/>
  <c r="BE297" i="3"/>
  <c r="BD297" i="3"/>
  <c r="BC297" i="3"/>
  <c r="BB297" i="3"/>
  <c r="BA297" i="3"/>
  <c r="AZ297" i="3"/>
  <c r="AY297" i="3"/>
  <c r="AX297" i="3"/>
  <c r="AW297" i="3"/>
  <c r="AN297" i="3"/>
  <c r="AC297" i="3"/>
  <c r="T297" i="3"/>
  <c r="BE296" i="3"/>
  <c r="BD296" i="3"/>
  <c r="BC296" i="3"/>
  <c r="BB296" i="3"/>
  <c r="BA296" i="3"/>
  <c r="AZ296" i="3"/>
  <c r="AY296" i="3"/>
  <c r="AX296" i="3"/>
  <c r="AW296" i="3"/>
  <c r="AN296" i="3"/>
  <c r="AC296" i="3"/>
  <c r="T296" i="3"/>
  <c r="BE295" i="3"/>
  <c r="BD295" i="3"/>
  <c r="BC295" i="3"/>
  <c r="BB295" i="3"/>
  <c r="BA295" i="3"/>
  <c r="AZ295" i="3"/>
  <c r="AY295" i="3"/>
  <c r="AX295" i="3"/>
  <c r="AW295" i="3"/>
  <c r="AN295" i="3"/>
  <c r="AC295" i="3"/>
  <c r="T295" i="3"/>
  <c r="BE294" i="3"/>
  <c r="BD294" i="3"/>
  <c r="BC294" i="3"/>
  <c r="BB294" i="3"/>
  <c r="BA294" i="3"/>
  <c r="AZ294" i="3"/>
  <c r="AY294" i="3"/>
  <c r="AX294" i="3"/>
  <c r="AW294" i="3"/>
  <c r="AN294" i="3"/>
  <c r="AC294" i="3"/>
  <c r="T294" i="3"/>
  <c r="BE293" i="3"/>
  <c r="BD293" i="3"/>
  <c r="BC293" i="3"/>
  <c r="BB293" i="3"/>
  <c r="BA293" i="3"/>
  <c r="AZ293" i="3"/>
  <c r="AY293" i="3"/>
  <c r="AX293" i="3"/>
  <c r="AW293" i="3"/>
  <c r="AN293" i="3"/>
  <c r="AC293" i="3"/>
  <c r="T293" i="3"/>
  <c r="BE292" i="3"/>
  <c r="BD292" i="3"/>
  <c r="BC292" i="3"/>
  <c r="BB292" i="3"/>
  <c r="BA292" i="3"/>
  <c r="AZ292" i="3"/>
  <c r="AY292" i="3"/>
  <c r="AX292" i="3"/>
  <c r="AW292" i="3"/>
  <c r="AN292" i="3"/>
  <c r="AC292" i="3"/>
  <c r="T292" i="3"/>
  <c r="BE291" i="3"/>
  <c r="BD291" i="3"/>
  <c r="BC291" i="3"/>
  <c r="BB291" i="3"/>
  <c r="BA291" i="3"/>
  <c r="AZ291" i="3"/>
  <c r="AY291" i="3"/>
  <c r="AX291" i="3"/>
  <c r="AW291" i="3"/>
  <c r="AN291" i="3"/>
  <c r="AC291" i="3"/>
  <c r="T291" i="3"/>
  <c r="BE290" i="3"/>
  <c r="BD290" i="3"/>
  <c r="BC290" i="3"/>
  <c r="BB290" i="3"/>
  <c r="BA290" i="3"/>
  <c r="AZ290" i="3"/>
  <c r="AY290" i="3"/>
  <c r="AX290" i="3"/>
  <c r="AW290" i="3"/>
  <c r="AN290" i="3"/>
  <c r="AC290" i="3"/>
  <c r="T290" i="3"/>
  <c r="BE289" i="3"/>
  <c r="BD289" i="3"/>
  <c r="BC289" i="3"/>
  <c r="BB289" i="3"/>
  <c r="BA289" i="3"/>
  <c r="AZ289" i="3"/>
  <c r="AY289" i="3"/>
  <c r="AX289" i="3"/>
  <c r="AW289" i="3"/>
  <c r="AN289" i="3"/>
  <c r="AC289" i="3"/>
  <c r="T289" i="3"/>
  <c r="BE288" i="3"/>
  <c r="BD288" i="3"/>
  <c r="BC288" i="3"/>
  <c r="BB288" i="3"/>
  <c r="BA288" i="3"/>
  <c r="AZ288" i="3"/>
  <c r="AY288" i="3"/>
  <c r="AX288" i="3"/>
  <c r="AW288" i="3"/>
  <c r="AN288" i="3"/>
  <c r="AC288" i="3"/>
  <c r="T288" i="3"/>
  <c r="BE287" i="3"/>
  <c r="BD287" i="3"/>
  <c r="BC287" i="3"/>
  <c r="BB287" i="3"/>
  <c r="BA287" i="3"/>
  <c r="AZ287" i="3"/>
  <c r="AY287" i="3"/>
  <c r="AX287" i="3"/>
  <c r="AW287" i="3"/>
  <c r="AN287" i="3"/>
  <c r="AC287" i="3"/>
  <c r="T287" i="3"/>
  <c r="BE286" i="3"/>
  <c r="BD286" i="3"/>
  <c r="BC286" i="3"/>
  <c r="BB286" i="3"/>
  <c r="BA286" i="3"/>
  <c r="AZ286" i="3"/>
  <c r="AY286" i="3"/>
  <c r="AX286" i="3"/>
  <c r="AW286" i="3"/>
  <c r="AN286" i="3"/>
  <c r="AC286" i="3"/>
  <c r="T286" i="3"/>
  <c r="BE285" i="3"/>
  <c r="BD285" i="3"/>
  <c r="BC285" i="3"/>
  <c r="BB285" i="3"/>
  <c r="BA285" i="3"/>
  <c r="AZ285" i="3"/>
  <c r="AY285" i="3"/>
  <c r="AX285" i="3"/>
  <c r="AW285" i="3"/>
  <c r="AN285" i="3"/>
  <c r="AC285" i="3"/>
  <c r="T285" i="3"/>
  <c r="BE284" i="3"/>
  <c r="BD284" i="3"/>
  <c r="BC284" i="3"/>
  <c r="BB284" i="3"/>
  <c r="BA284" i="3"/>
  <c r="AZ284" i="3"/>
  <c r="AY284" i="3"/>
  <c r="AX284" i="3"/>
  <c r="AW284" i="3"/>
  <c r="AN284" i="3"/>
  <c r="AC284" i="3"/>
  <c r="T284" i="3"/>
  <c r="BE283" i="3"/>
  <c r="BD283" i="3"/>
  <c r="BC283" i="3"/>
  <c r="BB283" i="3"/>
  <c r="BA283" i="3"/>
  <c r="AZ283" i="3"/>
  <c r="AY283" i="3"/>
  <c r="AX283" i="3"/>
  <c r="AW283" i="3"/>
  <c r="AN283" i="3"/>
  <c r="AC283" i="3"/>
  <c r="T283" i="3"/>
  <c r="BE282" i="3"/>
  <c r="BD282" i="3"/>
  <c r="BC282" i="3"/>
  <c r="BB282" i="3"/>
  <c r="BA282" i="3"/>
  <c r="AZ282" i="3"/>
  <c r="AY282" i="3"/>
  <c r="AX282" i="3"/>
  <c r="AW282" i="3"/>
  <c r="AN282" i="3"/>
  <c r="AC282" i="3"/>
  <c r="T282" i="3"/>
  <c r="BE281" i="3"/>
  <c r="BD281" i="3"/>
  <c r="BC281" i="3"/>
  <c r="BB281" i="3"/>
  <c r="BA281" i="3"/>
  <c r="AZ281" i="3"/>
  <c r="AY281" i="3"/>
  <c r="AX281" i="3"/>
  <c r="AW281" i="3"/>
  <c r="AN281" i="3"/>
  <c r="AC281" i="3"/>
  <c r="T281" i="3"/>
  <c r="BE280" i="3"/>
  <c r="BD280" i="3"/>
  <c r="BC280" i="3"/>
  <c r="BB280" i="3"/>
  <c r="BA280" i="3"/>
  <c r="AZ280" i="3"/>
  <c r="AY280" i="3"/>
  <c r="AX280" i="3"/>
  <c r="AW280" i="3"/>
  <c r="AN280" i="3"/>
  <c r="AC280" i="3"/>
  <c r="T280" i="3"/>
  <c r="BE279" i="3"/>
  <c r="BD279" i="3"/>
  <c r="BC279" i="3"/>
  <c r="BB279" i="3"/>
  <c r="BA279" i="3"/>
  <c r="AZ279" i="3"/>
  <c r="AY279" i="3"/>
  <c r="AX279" i="3"/>
  <c r="AW279" i="3"/>
  <c r="AN279" i="3"/>
  <c r="AC279" i="3"/>
  <c r="T279" i="3"/>
  <c r="BE278" i="3"/>
  <c r="BD278" i="3"/>
  <c r="BC278" i="3"/>
  <c r="BB278" i="3"/>
  <c r="BA278" i="3"/>
  <c r="AZ278" i="3"/>
  <c r="AY278" i="3"/>
  <c r="AX278" i="3"/>
  <c r="AW278" i="3"/>
  <c r="AN278" i="3"/>
  <c r="AC278" i="3"/>
  <c r="T278" i="3"/>
  <c r="BE277" i="3"/>
  <c r="BD277" i="3"/>
  <c r="BC277" i="3"/>
  <c r="BB277" i="3"/>
  <c r="BA277" i="3"/>
  <c r="AZ277" i="3"/>
  <c r="AY277" i="3"/>
  <c r="AX277" i="3"/>
  <c r="AW277" i="3"/>
  <c r="AN277" i="3"/>
  <c r="AC277" i="3"/>
  <c r="T277" i="3"/>
  <c r="BE276" i="3"/>
  <c r="BD276" i="3"/>
  <c r="BC276" i="3"/>
  <c r="BB276" i="3"/>
  <c r="BA276" i="3"/>
  <c r="AZ276" i="3"/>
  <c r="AY276" i="3"/>
  <c r="AX276" i="3"/>
  <c r="AW276" i="3"/>
  <c r="AN276" i="3"/>
  <c r="AC276" i="3"/>
  <c r="T276" i="3"/>
  <c r="BE275" i="3"/>
  <c r="BD275" i="3"/>
  <c r="BC275" i="3"/>
  <c r="BB275" i="3"/>
  <c r="BA275" i="3"/>
  <c r="AZ275" i="3"/>
  <c r="AY275" i="3"/>
  <c r="AX275" i="3"/>
  <c r="AW275" i="3"/>
  <c r="AN275" i="3"/>
  <c r="AC275" i="3"/>
  <c r="T275" i="3"/>
  <c r="BE274" i="3"/>
  <c r="BD274" i="3"/>
  <c r="BC274" i="3"/>
  <c r="BB274" i="3"/>
  <c r="BA274" i="3"/>
  <c r="AZ274" i="3"/>
  <c r="AY274" i="3"/>
  <c r="AX274" i="3"/>
  <c r="AW274" i="3"/>
  <c r="AN274" i="3"/>
  <c r="AC274" i="3"/>
  <c r="T274" i="3"/>
  <c r="BE273" i="3"/>
  <c r="BD273" i="3"/>
  <c r="BC273" i="3"/>
  <c r="BB273" i="3"/>
  <c r="BA273" i="3"/>
  <c r="AZ273" i="3"/>
  <c r="AY273" i="3"/>
  <c r="AX273" i="3"/>
  <c r="AW273" i="3"/>
  <c r="AN273" i="3"/>
  <c r="AC273" i="3"/>
  <c r="T273" i="3"/>
  <c r="BE272" i="3"/>
  <c r="BD272" i="3"/>
  <c r="BC272" i="3"/>
  <c r="BB272" i="3"/>
  <c r="BA272" i="3"/>
  <c r="AZ272" i="3"/>
  <c r="AY272" i="3"/>
  <c r="AX272" i="3"/>
  <c r="AW272" i="3"/>
  <c r="AN272" i="3"/>
  <c r="AC272" i="3"/>
  <c r="T272" i="3"/>
  <c r="BE271" i="3"/>
  <c r="BD271" i="3"/>
  <c r="BC271" i="3"/>
  <c r="BB271" i="3"/>
  <c r="BA271" i="3"/>
  <c r="AZ271" i="3"/>
  <c r="AY271" i="3"/>
  <c r="AX271" i="3"/>
  <c r="AW271" i="3"/>
  <c r="AN271" i="3"/>
  <c r="AC271" i="3"/>
  <c r="T271" i="3"/>
  <c r="BE270" i="3"/>
  <c r="BD270" i="3"/>
  <c r="BC270" i="3"/>
  <c r="BB270" i="3"/>
  <c r="BA270" i="3"/>
  <c r="AZ270" i="3"/>
  <c r="AY270" i="3"/>
  <c r="AX270" i="3"/>
  <c r="AW270" i="3"/>
  <c r="AN270" i="3"/>
  <c r="AC270" i="3"/>
  <c r="T270" i="3"/>
  <c r="BE269" i="3"/>
  <c r="BD269" i="3"/>
  <c r="BC269" i="3"/>
  <c r="BB269" i="3"/>
  <c r="BA269" i="3"/>
  <c r="AZ269" i="3"/>
  <c r="AY269" i="3"/>
  <c r="AX269" i="3"/>
  <c r="AW269" i="3"/>
  <c r="AN269" i="3"/>
  <c r="AC269" i="3"/>
  <c r="T269" i="3"/>
  <c r="BE268" i="3"/>
  <c r="BD268" i="3"/>
  <c r="BC268" i="3"/>
  <c r="BB268" i="3"/>
  <c r="BA268" i="3"/>
  <c r="AZ268" i="3"/>
  <c r="AY268" i="3"/>
  <c r="AX268" i="3"/>
  <c r="AW268" i="3"/>
  <c r="AN268" i="3"/>
  <c r="AC268" i="3"/>
  <c r="T268" i="3"/>
  <c r="BE267" i="3"/>
  <c r="BD267" i="3"/>
  <c r="BC267" i="3"/>
  <c r="BB267" i="3"/>
  <c r="BA267" i="3"/>
  <c r="AZ267" i="3"/>
  <c r="AY267" i="3"/>
  <c r="AX267" i="3"/>
  <c r="AW267" i="3"/>
  <c r="AN267" i="3"/>
  <c r="AC267" i="3"/>
  <c r="T267" i="3"/>
  <c r="BE266" i="3"/>
  <c r="BD266" i="3"/>
  <c r="BC266" i="3"/>
  <c r="BB266" i="3"/>
  <c r="BA266" i="3"/>
  <c r="AZ266" i="3"/>
  <c r="AY266" i="3"/>
  <c r="AX266" i="3"/>
  <c r="AW266" i="3"/>
  <c r="AN266" i="3"/>
  <c r="AC266" i="3"/>
  <c r="T266" i="3"/>
  <c r="BE265" i="3"/>
  <c r="BD265" i="3"/>
  <c r="BC265" i="3"/>
  <c r="BB265" i="3"/>
  <c r="BA265" i="3"/>
  <c r="AZ265" i="3"/>
  <c r="AY265" i="3"/>
  <c r="AX265" i="3"/>
  <c r="AW265" i="3"/>
  <c r="AN265" i="3"/>
  <c r="AC265" i="3"/>
  <c r="T265" i="3"/>
  <c r="BE264" i="3"/>
  <c r="BD264" i="3"/>
  <c r="BC264" i="3"/>
  <c r="BB264" i="3"/>
  <c r="BA264" i="3"/>
  <c r="AZ264" i="3"/>
  <c r="AY264" i="3"/>
  <c r="AX264" i="3"/>
  <c r="AW264" i="3"/>
  <c r="AN264" i="3"/>
  <c r="AC264" i="3"/>
  <c r="T264" i="3"/>
  <c r="BE263" i="3"/>
  <c r="BD263" i="3"/>
  <c r="BC263" i="3"/>
  <c r="BB263" i="3"/>
  <c r="BA263" i="3"/>
  <c r="AZ263" i="3"/>
  <c r="AY263" i="3"/>
  <c r="AX263" i="3"/>
  <c r="AW263" i="3"/>
  <c r="AN263" i="3"/>
  <c r="AC263" i="3"/>
  <c r="T263" i="3"/>
  <c r="BE262" i="3"/>
  <c r="BD262" i="3"/>
  <c r="BC262" i="3"/>
  <c r="BB262" i="3"/>
  <c r="BA262" i="3"/>
  <c r="AZ262" i="3"/>
  <c r="AY262" i="3"/>
  <c r="AX262" i="3"/>
  <c r="AW262" i="3"/>
  <c r="AN262" i="3"/>
  <c r="AC262" i="3"/>
  <c r="T262" i="3"/>
  <c r="BE261" i="3"/>
  <c r="BD261" i="3"/>
  <c r="BC261" i="3"/>
  <c r="BB261" i="3"/>
  <c r="BA261" i="3"/>
  <c r="AZ261" i="3"/>
  <c r="AY261" i="3"/>
  <c r="AX261" i="3"/>
  <c r="AW261" i="3"/>
  <c r="AN261" i="3"/>
  <c r="AC261" i="3"/>
  <c r="T261" i="3"/>
  <c r="BE260" i="3"/>
  <c r="BD260" i="3"/>
  <c r="BC260" i="3"/>
  <c r="BB260" i="3"/>
  <c r="BA260" i="3"/>
  <c r="AZ260" i="3"/>
  <c r="AY260" i="3"/>
  <c r="AX260" i="3"/>
  <c r="AW260" i="3"/>
  <c r="AN260" i="3"/>
  <c r="AC260" i="3"/>
  <c r="T260" i="3"/>
  <c r="BE259" i="3"/>
  <c r="BD259" i="3"/>
  <c r="BC259" i="3"/>
  <c r="BB259" i="3"/>
  <c r="BA259" i="3"/>
  <c r="AZ259" i="3"/>
  <c r="AY259" i="3"/>
  <c r="AX259" i="3"/>
  <c r="AW259" i="3"/>
  <c r="AN259" i="3"/>
  <c r="AC259" i="3"/>
  <c r="T259" i="3"/>
  <c r="BE258" i="3"/>
  <c r="BD258" i="3"/>
  <c r="BC258" i="3"/>
  <c r="BB258" i="3"/>
  <c r="BA258" i="3"/>
  <c r="AZ258" i="3"/>
  <c r="AY258" i="3"/>
  <c r="AX258" i="3"/>
  <c r="AW258" i="3"/>
  <c r="AN258" i="3"/>
  <c r="AC258" i="3"/>
  <c r="T258" i="3"/>
  <c r="BE257" i="3"/>
  <c r="BD257" i="3"/>
  <c r="BC257" i="3"/>
  <c r="BB257" i="3"/>
  <c r="BA257" i="3"/>
  <c r="AZ257" i="3"/>
  <c r="AY257" i="3"/>
  <c r="AX257" i="3"/>
  <c r="AW257" i="3"/>
  <c r="AN257" i="3"/>
  <c r="AC257" i="3"/>
  <c r="T257" i="3"/>
  <c r="BE256" i="3"/>
  <c r="BD256" i="3"/>
  <c r="BC256" i="3"/>
  <c r="BB256" i="3"/>
  <c r="BA256" i="3"/>
  <c r="AZ256" i="3"/>
  <c r="AY256" i="3"/>
  <c r="AX256" i="3"/>
  <c r="AW256" i="3"/>
  <c r="AN256" i="3"/>
  <c r="AC256" i="3"/>
  <c r="T256" i="3"/>
  <c r="BE255" i="3"/>
  <c r="BD255" i="3"/>
  <c r="BC255" i="3"/>
  <c r="BB255" i="3"/>
  <c r="BA255" i="3"/>
  <c r="AZ255" i="3"/>
  <c r="AY255" i="3"/>
  <c r="AX255" i="3"/>
  <c r="AW255" i="3"/>
  <c r="AN255" i="3"/>
  <c r="AC255" i="3"/>
  <c r="T255" i="3"/>
  <c r="BE254" i="3"/>
  <c r="BD254" i="3"/>
  <c r="BC254" i="3"/>
  <c r="BB254" i="3"/>
  <c r="BA254" i="3"/>
  <c r="AZ254" i="3"/>
  <c r="AY254" i="3"/>
  <c r="AX254" i="3"/>
  <c r="AW254" i="3"/>
  <c r="AN254" i="3"/>
  <c r="AC254" i="3"/>
  <c r="T254" i="3"/>
  <c r="BE253" i="3"/>
  <c r="BD253" i="3"/>
  <c r="BC253" i="3"/>
  <c r="BB253" i="3"/>
  <c r="BA253" i="3"/>
  <c r="AZ253" i="3"/>
  <c r="AY253" i="3"/>
  <c r="AX253" i="3"/>
  <c r="AW253" i="3"/>
  <c r="AN253" i="3"/>
  <c r="AC253" i="3"/>
  <c r="T253" i="3"/>
  <c r="BE252" i="3"/>
  <c r="BD252" i="3"/>
  <c r="BC252" i="3"/>
  <c r="BB252" i="3"/>
  <c r="BA252" i="3"/>
  <c r="AZ252" i="3"/>
  <c r="AY252" i="3"/>
  <c r="AX252" i="3"/>
  <c r="AW252" i="3"/>
  <c r="AN252" i="3"/>
  <c r="AC252" i="3"/>
  <c r="T252" i="3"/>
  <c r="BE251" i="3"/>
  <c r="BD251" i="3"/>
  <c r="BC251" i="3"/>
  <c r="BB251" i="3"/>
  <c r="BA251" i="3"/>
  <c r="AZ251" i="3"/>
  <c r="AY251" i="3"/>
  <c r="AX251" i="3"/>
  <c r="AW251" i="3"/>
  <c r="AN251" i="3"/>
  <c r="AC251" i="3"/>
  <c r="T251" i="3"/>
  <c r="BE250" i="3"/>
  <c r="BD250" i="3"/>
  <c r="BC250" i="3"/>
  <c r="BB250" i="3"/>
  <c r="BA250" i="3"/>
  <c r="AZ250" i="3"/>
  <c r="AY250" i="3"/>
  <c r="AX250" i="3"/>
  <c r="AW250" i="3"/>
  <c r="AN250" i="3"/>
  <c r="AC250" i="3"/>
  <c r="T250" i="3"/>
  <c r="BE249" i="3"/>
  <c r="BD249" i="3"/>
  <c r="BC249" i="3"/>
  <c r="BB249" i="3"/>
  <c r="BA249" i="3"/>
  <c r="AZ249" i="3"/>
  <c r="AY249" i="3"/>
  <c r="AX249" i="3"/>
  <c r="AW249" i="3"/>
  <c r="AN249" i="3"/>
  <c r="AC249" i="3"/>
  <c r="T249" i="3"/>
  <c r="BE248" i="3"/>
  <c r="BD248" i="3"/>
  <c r="BC248" i="3"/>
  <c r="BB248" i="3"/>
  <c r="BA248" i="3"/>
  <c r="AZ248" i="3"/>
  <c r="AY248" i="3"/>
  <c r="AX248" i="3"/>
  <c r="AW248" i="3"/>
  <c r="AN248" i="3"/>
  <c r="AC248" i="3"/>
  <c r="T248" i="3"/>
  <c r="BE247" i="3"/>
  <c r="BD247" i="3"/>
  <c r="BC247" i="3"/>
  <c r="BB247" i="3"/>
  <c r="BA247" i="3"/>
  <c r="AZ247" i="3"/>
  <c r="AY247" i="3"/>
  <c r="AX247" i="3"/>
  <c r="AW247" i="3"/>
  <c r="AN247" i="3"/>
  <c r="AC247" i="3"/>
  <c r="T247" i="3"/>
  <c r="BE246" i="3"/>
  <c r="BD246" i="3"/>
  <c r="BC246" i="3"/>
  <c r="BB246" i="3"/>
  <c r="BA246" i="3"/>
  <c r="AZ246" i="3"/>
  <c r="AY246" i="3"/>
  <c r="AX246" i="3"/>
  <c r="AW246" i="3"/>
  <c r="AN246" i="3"/>
  <c r="AC246" i="3"/>
  <c r="T246" i="3"/>
  <c r="BE245" i="3"/>
  <c r="BD245" i="3"/>
  <c r="BC245" i="3"/>
  <c r="BB245" i="3"/>
  <c r="BA245" i="3"/>
  <c r="AZ245" i="3"/>
  <c r="AY245" i="3"/>
  <c r="AX245" i="3"/>
  <c r="AW245" i="3"/>
  <c r="AN245" i="3"/>
  <c r="AC245" i="3"/>
  <c r="T245" i="3"/>
  <c r="BE244" i="3"/>
  <c r="BD244" i="3"/>
  <c r="BC244" i="3"/>
  <c r="BB244" i="3"/>
  <c r="BA244" i="3"/>
  <c r="AZ244" i="3"/>
  <c r="AY244" i="3"/>
  <c r="AX244" i="3"/>
  <c r="AW244" i="3"/>
  <c r="AN244" i="3"/>
  <c r="AC244" i="3"/>
  <c r="T244" i="3"/>
  <c r="BE243" i="3"/>
  <c r="BD243" i="3"/>
  <c r="BC243" i="3"/>
  <c r="BB243" i="3"/>
  <c r="BA243" i="3"/>
  <c r="AZ243" i="3"/>
  <c r="AY243" i="3"/>
  <c r="AX243" i="3"/>
  <c r="AW243" i="3"/>
  <c r="AN243" i="3"/>
  <c r="AC243" i="3"/>
  <c r="T243" i="3"/>
  <c r="BE242" i="3"/>
  <c r="BD242" i="3"/>
  <c r="BC242" i="3"/>
  <c r="BB242" i="3"/>
  <c r="BA242" i="3"/>
  <c r="AZ242" i="3"/>
  <c r="AY242" i="3"/>
  <c r="AX242" i="3"/>
  <c r="AW242" i="3"/>
  <c r="AN242" i="3"/>
  <c r="AC242" i="3"/>
  <c r="T242" i="3"/>
  <c r="BE241" i="3"/>
  <c r="BD241" i="3"/>
  <c r="BC241" i="3"/>
  <c r="BB241" i="3"/>
  <c r="BA241" i="3"/>
  <c r="AZ241" i="3"/>
  <c r="AY241" i="3"/>
  <c r="AX241" i="3"/>
  <c r="AW241" i="3"/>
  <c r="AN241" i="3"/>
  <c r="AC241" i="3"/>
  <c r="T241" i="3"/>
  <c r="BE240" i="3"/>
  <c r="BD240" i="3"/>
  <c r="BC240" i="3"/>
  <c r="BB240" i="3"/>
  <c r="BA240" i="3"/>
  <c r="AZ240" i="3"/>
  <c r="AY240" i="3"/>
  <c r="AX240" i="3"/>
  <c r="AW240" i="3"/>
  <c r="AN240" i="3"/>
  <c r="AC240" i="3"/>
  <c r="T240" i="3"/>
  <c r="BE239" i="3"/>
  <c r="BD239" i="3"/>
  <c r="BC239" i="3"/>
  <c r="BB239" i="3"/>
  <c r="BA239" i="3"/>
  <c r="AZ239" i="3"/>
  <c r="AY239" i="3"/>
  <c r="AX239" i="3"/>
  <c r="AW239" i="3"/>
  <c r="AN239" i="3"/>
  <c r="AC239" i="3"/>
  <c r="T239" i="3"/>
  <c r="BE238" i="3"/>
  <c r="BD238" i="3"/>
  <c r="BC238" i="3"/>
  <c r="BB238" i="3"/>
  <c r="BA238" i="3"/>
  <c r="AZ238" i="3"/>
  <c r="AY238" i="3"/>
  <c r="AX238" i="3"/>
  <c r="AW238" i="3"/>
  <c r="AN238" i="3"/>
  <c r="AC238" i="3"/>
  <c r="T238" i="3"/>
  <c r="BE237" i="3"/>
  <c r="BD237" i="3"/>
  <c r="BC237" i="3"/>
  <c r="BB237" i="3"/>
  <c r="BA237" i="3"/>
  <c r="AZ237" i="3"/>
  <c r="AY237" i="3"/>
  <c r="AX237" i="3"/>
  <c r="AW237" i="3"/>
  <c r="AN237" i="3"/>
  <c r="AC237" i="3"/>
  <c r="T237" i="3"/>
  <c r="BE236" i="3"/>
  <c r="BD236" i="3"/>
  <c r="BC236" i="3"/>
  <c r="BB236" i="3"/>
  <c r="BA236" i="3"/>
  <c r="AZ236" i="3"/>
  <c r="AY236" i="3"/>
  <c r="AX236" i="3"/>
  <c r="AW236" i="3"/>
  <c r="AN236" i="3"/>
  <c r="AC236" i="3"/>
  <c r="T236" i="3"/>
  <c r="BE235" i="3"/>
  <c r="BD235" i="3"/>
  <c r="BC235" i="3"/>
  <c r="BB235" i="3"/>
  <c r="BA235" i="3"/>
  <c r="AZ235" i="3"/>
  <c r="AY235" i="3"/>
  <c r="AX235" i="3"/>
  <c r="AW235" i="3"/>
  <c r="AN235" i="3"/>
  <c r="AC235" i="3"/>
  <c r="T235" i="3"/>
  <c r="BE234" i="3"/>
  <c r="BD234" i="3"/>
  <c r="BC234" i="3"/>
  <c r="BB234" i="3"/>
  <c r="BA234" i="3"/>
  <c r="AZ234" i="3"/>
  <c r="AY234" i="3"/>
  <c r="AX234" i="3"/>
  <c r="AW234" i="3"/>
  <c r="AN234" i="3"/>
  <c r="AC234" i="3"/>
  <c r="T234" i="3"/>
  <c r="BE233" i="3"/>
  <c r="BD233" i="3"/>
  <c r="BC233" i="3"/>
  <c r="BB233" i="3"/>
  <c r="BA233" i="3"/>
  <c r="AZ233" i="3"/>
  <c r="AY233" i="3"/>
  <c r="AX233" i="3"/>
  <c r="AW233" i="3"/>
  <c r="AN233" i="3"/>
  <c r="AC233" i="3"/>
  <c r="T233" i="3"/>
  <c r="BE232" i="3"/>
  <c r="BD232" i="3"/>
  <c r="BC232" i="3"/>
  <c r="BB232" i="3"/>
  <c r="BA232" i="3"/>
  <c r="AZ232" i="3"/>
  <c r="AY232" i="3"/>
  <c r="AX232" i="3"/>
  <c r="AW232" i="3"/>
  <c r="AN232" i="3"/>
  <c r="AC232" i="3"/>
  <c r="T232" i="3"/>
  <c r="BE231" i="3"/>
  <c r="BD231" i="3"/>
  <c r="BC231" i="3"/>
  <c r="BB231" i="3"/>
  <c r="BA231" i="3"/>
  <c r="AZ231" i="3"/>
  <c r="AY231" i="3"/>
  <c r="AX231" i="3"/>
  <c r="AW231" i="3"/>
  <c r="AN231" i="3"/>
  <c r="AC231" i="3"/>
  <c r="T231" i="3"/>
  <c r="BE230" i="3"/>
  <c r="BD230" i="3"/>
  <c r="BC230" i="3"/>
  <c r="BB230" i="3"/>
  <c r="BA230" i="3"/>
  <c r="AZ230" i="3"/>
  <c r="AY230" i="3"/>
  <c r="AX230" i="3"/>
  <c r="AW230" i="3"/>
  <c r="AN230" i="3"/>
  <c r="AC230" i="3"/>
  <c r="T230" i="3"/>
  <c r="BE229" i="3"/>
  <c r="BD229" i="3"/>
  <c r="BC229" i="3"/>
  <c r="BB229" i="3"/>
  <c r="BA229" i="3"/>
  <c r="AZ229" i="3"/>
  <c r="AY229" i="3"/>
  <c r="AX229" i="3"/>
  <c r="AW229" i="3"/>
  <c r="AN229" i="3"/>
  <c r="AC229" i="3"/>
  <c r="T229" i="3"/>
  <c r="BE228" i="3"/>
  <c r="BD228" i="3"/>
  <c r="BC228" i="3"/>
  <c r="BB228" i="3"/>
  <c r="BA228" i="3"/>
  <c r="AZ228" i="3"/>
  <c r="AY228" i="3"/>
  <c r="AX228" i="3"/>
  <c r="AW228" i="3"/>
  <c r="AN228" i="3"/>
  <c r="AC228" i="3"/>
  <c r="T228" i="3"/>
  <c r="BE227" i="3"/>
  <c r="BD227" i="3"/>
  <c r="BC227" i="3"/>
  <c r="BB227" i="3"/>
  <c r="BA227" i="3"/>
  <c r="AZ227" i="3"/>
  <c r="AY227" i="3"/>
  <c r="AX227" i="3"/>
  <c r="AW227" i="3"/>
  <c r="AN227" i="3"/>
  <c r="AC227" i="3"/>
  <c r="T227" i="3"/>
  <c r="BE226" i="3"/>
  <c r="BD226" i="3"/>
  <c r="BC226" i="3"/>
  <c r="BB226" i="3"/>
  <c r="BA226" i="3"/>
  <c r="AZ226" i="3"/>
  <c r="AY226" i="3"/>
  <c r="AX226" i="3"/>
  <c r="AW226" i="3"/>
  <c r="AN226" i="3"/>
  <c r="AC226" i="3"/>
  <c r="T226" i="3"/>
  <c r="BE225" i="3"/>
  <c r="BD225" i="3"/>
  <c r="BC225" i="3"/>
  <c r="BB225" i="3"/>
  <c r="BA225" i="3"/>
  <c r="AZ225" i="3"/>
  <c r="AY225" i="3"/>
  <c r="AX225" i="3"/>
  <c r="AW225" i="3"/>
  <c r="AN225" i="3"/>
  <c r="AC225" i="3"/>
  <c r="T225" i="3"/>
  <c r="BE224" i="3"/>
  <c r="BD224" i="3"/>
  <c r="BC224" i="3"/>
  <c r="BB224" i="3"/>
  <c r="BA224" i="3"/>
  <c r="AZ224" i="3"/>
  <c r="AY224" i="3"/>
  <c r="AX224" i="3"/>
  <c r="AW224" i="3"/>
  <c r="AN224" i="3"/>
  <c r="AC224" i="3"/>
  <c r="T224" i="3"/>
  <c r="BE223" i="3"/>
  <c r="BD223" i="3"/>
  <c r="BC223" i="3"/>
  <c r="BB223" i="3"/>
  <c r="BA223" i="3"/>
  <c r="AZ223" i="3"/>
  <c r="AY223" i="3"/>
  <c r="AX223" i="3"/>
  <c r="AW223" i="3"/>
  <c r="AN223" i="3"/>
  <c r="AC223" i="3"/>
  <c r="T223" i="3"/>
  <c r="BE222" i="3"/>
  <c r="BD222" i="3"/>
  <c r="BC222" i="3"/>
  <c r="BB222" i="3"/>
  <c r="BA222" i="3"/>
  <c r="AZ222" i="3"/>
  <c r="AY222" i="3"/>
  <c r="AX222" i="3"/>
  <c r="AW222" i="3"/>
  <c r="AN222" i="3"/>
  <c r="AC222" i="3"/>
  <c r="T222" i="3"/>
  <c r="BE221" i="3"/>
  <c r="BD221" i="3"/>
  <c r="BC221" i="3"/>
  <c r="BB221" i="3"/>
  <c r="BA221" i="3"/>
  <c r="AZ221" i="3"/>
  <c r="AY221" i="3"/>
  <c r="AX221" i="3"/>
  <c r="AW221" i="3"/>
  <c r="AN221" i="3"/>
  <c r="AC221" i="3"/>
  <c r="T221" i="3"/>
  <c r="BE220" i="3"/>
  <c r="BD220" i="3"/>
  <c r="BC220" i="3"/>
  <c r="BB220" i="3"/>
  <c r="BA220" i="3"/>
  <c r="AZ220" i="3"/>
  <c r="AY220" i="3"/>
  <c r="AX220" i="3"/>
  <c r="AW220" i="3"/>
  <c r="AN220" i="3"/>
  <c r="AC220" i="3"/>
  <c r="T220" i="3"/>
  <c r="BE219" i="3"/>
  <c r="BD219" i="3"/>
  <c r="BC219" i="3"/>
  <c r="BB219" i="3"/>
  <c r="BA219" i="3"/>
  <c r="AZ219" i="3"/>
  <c r="AY219" i="3"/>
  <c r="AX219" i="3"/>
  <c r="AW219" i="3"/>
  <c r="AN219" i="3"/>
  <c r="AC219" i="3"/>
  <c r="T219" i="3"/>
  <c r="BE218" i="3"/>
  <c r="BD218" i="3"/>
  <c r="BC218" i="3"/>
  <c r="BB218" i="3"/>
  <c r="BA218" i="3"/>
  <c r="AZ218" i="3"/>
  <c r="AY218" i="3"/>
  <c r="AX218" i="3"/>
  <c r="AW218" i="3"/>
  <c r="AN218" i="3"/>
  <c r="AC218" i="3"/>
  <c r="T218" i="3"/>
  <c r="BE217" i="3"/>
  <c r="BD217" i="3"/>
  <c r="BC217" i="3"/>
  <c r="BB217" i="3"/>
  <c r="BA217" i="3"/>
  <c r="AZ217" i="3"/>
  <c r="AY217" i="3"/>
  <c r="AX217" i="3"/>
  <c r="AW217" i="3"/>
  <c r="AN217" i="3"/>
  <c r="AC217" i="3"/>
  <c r="T217" i="3"/>
  <c r="BE216" i="3"/>
  <c r="BD216" i="3"/>
  <c r="BC216" i="3"/>
  <c r="BB216" i="3"/>
  <c r="BA216" i="3"/>
  <c r="AZ216" i="3"/>
  <c r="AY216" i="3"/>
  <c r="AX216" i="3"/>
  <c r="AW216" i="3"/>
  <c r="AN216" i="3"/>
  <c r="AC216" i="3"/>
  <c r="T216" i="3"/>
  <c r="BE215" i="3"/>
  <c r="BD215" i="3"/>
  <c r="BC215" i="3"/>
  <c r="BB215" i="3"/>
  <c r="BA215" i="3"/>
  <c r="AZ215" i="3"/>
  <c r="AY215" i="3"/>
  <c r="AX215" i="3"/>
  <c r="AW215" i="3"/>
  <c r="AN215" i="3"/>
  <c r="AC215" i="3"/>
  <c r="T215" i="3"/>
  <c r="BE214" i="3"/>
  <c r="BD214" i="3"/>
  <c r="BC214" i="3"/>
  <c r="BB214" i="3"/>
  <c r="BA214" i="3"/>
  <c r="AZ214" i="3"/>
  <c r="AY214" i="3"/>
  <c r="AX214" i="3"/>
  <c r="AW214" i="3"/>
  <c r="AN214" i="3"/>
  <c r="AC214" i="3"/>
  <c r="T214" i="3"/>
  <c r="BE213" i="3"/>
  <c r="BD213" i="3"/>
  <c r="BC213" i="3"/>
  <c r="BB213" i="3"/>
  <c r="BA213" i="3"/>
  <c r="AZ213" i="3"/>
  <c r="AY213" i="3"/>
  <c r="AX213" i="3"/>
  <c r="AW213" i="3"/>
  <c r="AN213" i="3"/>
  <c r="AC213" i="3"/>
  <c r="T213" i="3"/>
  <c r="BE212" i="3"/>
  <c r="BD212" i="3"/>
  <c r="BC212" i="3"/>
  <c r="BB212" i="3"/>
  <c r="BA212" i="3"/>
  <c r="AZ212" i="3"/>
  <c r="AY212" i="3"/>
  <c r="AX212" i="3"/>
  <c r="AW212" i="3"/>
  <c r="AN212" i="3"/>
  <c r="AC212" i="3"/>
  <c r="T212" i="3"/>
  <c r="BE211" i="3"/>
  <c r="BD211" i="3"/>
  <c r="BC211" i="3"/>
  <c r="BB211" i="3"/>
  <c r="BA211" i="3"/>
  <c r="AZ211" i="3"/>
  <c r="AY211" i="3"/>
  <c r="AX211" i="3"/>
  <c r="AW211" i="3"/>
  <c r="AN211" i="3"/>
  <c r="AC211" i="3"/>
  <c r="T211" i="3"/>
  <c r="BE210" i="3"/>
  <c r="BD210" i="3"/>
  <c r="BC210" i="3"/>
  <c r="BB210" i="3"/>
  <c r="BA210" i="3"/>
  <c r="AZ210" i="3"/>
  <c r="AY210" i="3"/>
  <c r="AX210" i="3"/>
  <c r="AW210" i="3"/>
  <c r="AN210" i="3"/>
  <c r="AC210" i="3"/>
  <c r="T210" i="3"/>
  <c r="BE209" i="3"/>
  <c r="BD209" i="3"/>
  <c r="BC209" i="3"/>
  <c r="BB209" i="3"/>
  <c r="BA209" i="3"/>
  <c r="AZ209" i="3"/>
  <c r="AY209" i="3"/>
  <c r="AX209" i="3"/>
  <c r="AW209" i="3"/>
  <c r="AN209" i="3"/>
  <c r="AC209" i="3"/>
  <c r="T209" i="3"/>
  <c r="BE208" i="3"/>
  <c r="BD208" i="3"/>
  <c r="BC208" i="3"/>
  <c r="BB208" i="3"/>
  <c r="BA208" i="3"/>
  <c r="AZ208" i="3"/>
  <c r="AY208" i="3"/>
  <c r="AX208" i="3"/>
  <c r="AW208" i="3"/>
  <c r="AN208" i="3"/>
  <c r="AC208" i="3"/>
  <c r="T208" i="3"/>
  <c r="BE207" i="3"/>
  <c r="BD207" i="3"/>
  <c r="BC207" i="3"/>
  <c r="BB207" i="3"/>
  <c r="BA207" i="3"/>
  <c r="AZ207" i="3"/>
  <c r="AY207" i="3"/>
  <c r="AX207" i="3"/>
  <c r="AW207" i="3"/>
  <c r="AN207" i="3"/>
  <c r="AC207" i="3"/>
  <c r="T207" i="3"/>
  <c r="BE206" i="3"/>
  <c r="BD206" i="3"/>
  <c r="BC206" i="3"/>
  <c r="BB206" i="3"/>
  <c r="BA206" i="3"/>
  <c r="AZ206" i="3"/>
  <c r="AY206" i="3"/>
  <c r="AX206" i="3"/>
  <c r="AW206" i="3"/>
  <c r="AN206" i="3"/>
  <c r="AC206" i="3"/>
  <c r="T206" i="3"/>
  <c r="BE205" i="3"/>
  <c r="BD205" i="3"/>
  <c r="BC205" i="3"/>
  <c r="BB205" i="3"/>
  <c r="BA205" i="3"/>
  <c r="AZ205" i="3"/>
  <c r="AY205" i="3"/>
  <c r="AX205" i="3"/>
  <c r="AW205" i="3"/>
  <c r="AN205" i="3"/>
  <c r="AC205" i="3"/>
  <c r="T205" i="3"/>
  <c r="BE204" i="3"/>
  <c r="BD204" i="3"/>
  <c r="BC204" i="3"/>
  <c r="BB204" i="3"/>
  <c r="BA204" i="3"/>
  <c r="AZ204" i="3"/>
  <c r="AY204" i="3"/>
  <c r="AX204" i="3"/>
  <c r="AW204" i="3"/>
  <c r="AN204" i="3"/>
  <c r="AC204" i="3"/>
  <c r="T204" i="3"/>
  <c r="BE203" i="3"/>
  <c r="BD203" i="3"/>
  <c r="BC203" i="3"/>
  <c r="BB203" i="3"/>
  <c r="BA203" i="3"/>
  <c r="AZ203" i="3"/>
  <c r="AY203" i="3"/>
  <c r="AX203" i="3"/>
  <c r="AW203" i="3"/>
  <c r="AN203" i="3"/>
  <c r="AC203" i="3"/>
  <c r="T203" i="3"/>
  <c r="BE202" i="3"/>
  <c r="BD202" i="3"/>
  <c r="BC202" i="3"/>
  <c r="BB202" i="3"/>
  <c r="BA202" i="3"/>
  <c r="AZ202" i="3"/>
  <c r="AY202" i="3"/>
  <c r="AX202" i="3"/>
  <c r="AW202" i="3"/>
  <c r="AN202" i="3"/>
  <c r="AC202" i="3"/>
  <c r="T202" i="3"/>
  <c r="BE201" i="3"/>
  <c r="BD201" i="3"/>
  <c r="BC201" i="3"/>
  <c r="BB201" i="3"/>
  <c r="BA201" i="3"/>
  <c r="AZ201" i="3"/>
  <c r="AY201" i="3"/>
  <c r="AX201" i="3"/>
  <c r="AW201" i="3"/>
  <c r="AN201" i="3"/>
  <c r="AC201" i="3"/>
  <c r="T201" i="3"/>
  <c r="BE200" i="3"/>
  <c r="BD200" i="3"/>
  <c r="BC200" i="3"/>
  <c r="BB200" i="3"/>
  <c r="BA200" i="3"/>
  <c r="AZ200" i="3"/>
  <c r="AY200" i="3"/>
  <c r="AX200" i="3"/>
  <c r="AW200" i="3"/>
  <c r="AN200" i="3"/>
  <c r="AC200" i="3"/>
  <c r="T200" i="3"/>
  <c r="BE199" i="3"/>
  <c r="BD199" i="3"/>
  <c r="BC199" i="3"/>
  <c r="BB199" i="3"/>
  <c r="BA199" i="3"/>
  <c r="AZ199" i="3"/>
  <c r="AY199" i="3"/>
  <c r="AX199" i="3"/>
  <c r="AW199" i="3"/>
  <c r="AN199" i="3"/>
  <c r="AC199" i="3"/>
  <c r="T199" i="3"/>
  <c r="BE198" i="3"/>
  <c r="BD198" i="3"/>
  <c r="BC198" i="3"/>
  <c r="BB198" i="3"/>
  <c r="BA198" i="3"/>
  <c r="AZ198" i="3"/>
  <c r="AY198" i="3"/>
  <c r="AX198" i="3"/>
  <c r="AW198" i="3"/>
  <c r="AN198" i="3"/>
  <c r="AC198" i="3"/>
  <c r="T198" i="3"/>
  <c r="BE197" i="3"/>
  <c r="BD197" i="3"/>
  <c r="BC197" i="3"/>
  <c r="BB197" i="3"/>
  <c r="BA197" i="3"/>
  <c r="AZ197" i="3"/>
  <c r="AY197" i="3"/>
  <c r="AX197" i="3"/>
  <c r="AW197" i="3"/>
  <c r="AN197" i="3"/>
  <c r="AC197" i="3"/>
  <c r="T197" i="3"/>
  <c r="BE196" i="3"/>
  <c r="BD196" i="3"/>
  <c r="BC196" i="3"/>
  <c r="BB196" i="3"/>
  <c r="BA196" i="3"/>
  <c r="AZ196" i="3"/>
  <c r="AY196" i="3"/>
  <c r="AX196" i="3"/>
  <c r="AW196" i="3"/>
  <c r="AN196" i="3"/>
  <c r="AC196" i="3"/>
  <c r="T196" i="3"/>
  <c r="BE195" i="3"/>
  <c r="BD195" i="3"/>
  <c r="BC195" i="3"/>
  <c r="BB195" i="3"/>
  <c r="BA195" i="3"/>
  <c r="AZ195" i="3"/>
  <c r="AY195" i="3"/>
  <c r="AX195" i="3"/>
  <c r="AW195" i="3"/>
  <c r="AN195" i="3"/>
  <c r="AC195" i="3"/>
  <c r="T195" i="3"/>
  <c r="BE194" i="3"/>
  <c r="BD194" i="3"/>
  <c r="BC194" i="3"/>
  <c r="BB194" i="3"/>
  <c r="BA194" i="3"/>
  <c r="AZ194" i="3"/>
  <c r="AY194" i="3"/>
  <c r="AX194" i="3"/>
  <c r="AW194" i="3"/>
  <c r="AN194" i="3"/>
  <c r="AC194" i="3"/>
  <c r="T194" i="3"/>
  <c r="BE193" i="3"/>
  <c r="BD193" i="3"/>
  <c r="BC193" i="3"/>
  <c r="BB193" i="3"/>
  <c r="BA193" i="3"/>
  <c r="AZ193" i="3"/>
  <c r="AY193" i="3"/>
  <c r="AX193" i="3"/>
  <c r="AW193" i="3"/>
  <c r="AN193" i="3"/>
  <c r="AC193" i="3"/>
  <c r="T193" i="3"/>
  <c r="BE192" i="3"/>
  <c r="BD192" i="3"/>
  <c r="BC192" i="3"/>
  <c r="BB192" i="3"/>
  <c r="BA192" i="3"/>
  <c r="AZ192" i="3"/>
  <c r="AY192" i="3"/>
  <c r="AX192" i="3"/>
  <c r="AW192" i="3"/>
  <c r="AN192" i="3"/>
  <c r="AC192" i="3"/>
  <c r="T192" i="3"/>
  <c r="BE191" i="3"/>
  <c r="BD191" i="3"/>
  <c r="BC191" i="3"/>
  <c r="BB191" i="3"/>
  <c r="BA191" i="3"/>
  <c r="AZ191" i="3"/>
  <c r="AY191" i="3"/>
  <c r="AX191" i="3"/>
  <c r="AW191" i="3"/>
  <c r="AN191" i="3"/>
  <c r="AC191" i="3"/>
  <c r="T191" i="3"/>
  <c r="BE190" i="3"/>
  <c r="BD190" i="3"/>
  <c r="BC190" i="3"/>
  <c r="BB190" i="3"/>
  <c r="BA190" i="3"/>
  <c r="AZ190" i="3"/>
  <c r="AY190" i="3"/>
  <c r="AX190" i="3"/>
  <c r="AW190" i="3"/>
  <c r="AN190" i="3"/>
  <c r="AC190" i="3"/>
  <c r="T190" i="3"/>
  <c r="BE189" i="3"/>
  <c r="BD189" i="3"/>
  <c r="BC189" i="3"/>
  <c r="BB189" i="3"/>
  <c r="BA189" i="3"/>
  <c r="AZ189" i="3"/>
  <c r="AY189" i="3"/>
  <c r="AX189" i="3"/>
  <c r="AW189" i="3"/>
  <c r="AN189" i="3"/>
  <c r="AC189" i="3"/>
  <c r="T189" i="3"/>
  <c r="BE188" i="3"/>
  <c r="BD188" i="3"/>
  <c r="BC188" i="3"/>
  <c r="BB188" i="3"/>
  <c r="BA188" i="3"/>
  <c r="AZ188" i="3"/>
  <c r="AY188" i="3"/>
  <c r="AX188" i="3"/>
  <c r="AW188" i="3"/>
  <c r="AN188" i="3"/>
  <c r="AC188" i="3"/>
  <c r="T188" i="3"/>
  <c r="BE187" i="3"/>
  <c r="BD187" i="3"/>
  <c r="BC187" i="3"/>
  <c r="BB187" i="3"/>
  <c r="BA187" i="3"/>
  <c r="AZ187" i="3"/>
  <c r="AY187" i="3"/>
  <c r="AX187" i="3"/>
  <c r="AW187" i="3"/>
  <c r="AN187" i="3"/>
  <c r="AC187" i="3"/>
  <c r="T187" i="3"/>
  <c r="BE186" i="3"/>
  <c r="BD186" i="3"/>
  <c r="BC186" i="3"/>
  <c r="BB186" i="3"/>
  <c r="BA186" i="3"/>
  <c r="AZ186" i="3"/>
  <c r="AY186" i="3"/>
  <c r="AX186" i="3"/>
  <c r="AW186" i="3"/>
  <c r="AN186" i="3"/>
  <c r="AC186" i="3"/>
  <c r="T186" i="3"/>
  <c r="BE185" i="3"/>
  <c r="BD185" i="3"/>
  <c r="BC185" i="3"/>
  <c r="BB185" i="3"/>
  <c r="BA185" i="3"/>
  <c r="AZ185" i="3"/>
  <c r="AY185" i="3"/>
  <c r="AX185" i="3"/>
  <c r="AW185" i="3"/>
  <c r="AN185" i="3"/>
  <c r="AC185" i="3"/>
  <c r="T185" i="3"/>
  <c r="BE184" i="3"/>
  <c r="BD184" i="3"/>
  <c r="BC184" i="3"/>
  <c r="BB184" i="3"/>
  <c r="BA184" i="3"/>
  <c r="AZ184" i="3"/>
  <c r="AY184" i="3"/>
  <c r="AX184" i="3"/>
  <c r="AW184" i="3"/>
  <c r="AN184" i="3"/>
  <c r="AC184" i="3"/>
  <c r="T184" i="3"/>
  <c r="BE183" i="3"/>
  <c r="BD183" i="3"/>
  <c r="BC183" i="3"/>
  <c r="BB183" i="3"/>
  <c r="BA183" i="3"/>
  <c r="AZ183" i="3"/>
  <c r="AY183" i="3"/>
  <c r="AX183" i="3"/>
  <c r="AW183" i="3"/>
  <c r="AN183" i="3"/>
  <c r="AC183" i="3"/>
  <c r="T183" i="3"/>
  <c r="BE182" i="3"/>
  <c r="BD182" i="3"/>
  <c r="BC182" i="3"/>
  <c r="BB182" i="3"/>
  <c r="BA182" i="3"/>
  <c r="AZ182" i="3"/>
  <c r="AY182" i="3"/>
  <c r="AX182" i="3"/>
  <c r="AW182" i="3"/>
  <c r="AN182" i="3"/>
  <c r="AC182" i="3"/>
  <c r="T182" i="3"/>
  <c r="BE181" i="3"/>
  <c r="BD181" i="3"/>
  <c r="BC181" i="3"/>
  <c r="BB181" i="3"/>
  <c r="BA181" i="3"/>
  <c r="AZ181" i="3"/>
  <c r="AY181" i="3"/>
  <c r="AX181" i="3"/>
  <c r="AW181" i="3"/>
  <c r="AN181" i="3"/>
  <c r="AC181" i="3"/>
  <c r="T181" i="3"/>
  <c r="BE180" i="3"/>
  <c r="BD180" i="3"/>
  <c r="BC180" i="3"/>
  <c r="BB180" i="3"/>
  <c r="BA180" i="3"/>
  <c r="AZ180" i="3"/>
  <c r="AY180" i="3"/>
  <c r="AX180" i="3"/>
  <c r="AW180" i="3"/>
  <c r="AN180" i="3"/>
  <c r="AC180" i="3"/>
  <c r="T180" i="3"/>
  <c r="BE179" i="3"/>
  <c r="BD179" i="3"/>
  <c r="BC179" i="3"/>
  <c r="BB179" i="3"/>
  <c r="BA179" i="3"/>
  <c r="AZ179" i="3"/>
  <c r="AY179" i="3"/>
  <c r="AX179" i="3"/>
  <c r="AW179" i="3"/>
  <c r="AN179" i="3"/>
  <c r="AC179" i="3"/>
  <c r="T179" i="3"/>
  <c r="BE178" i="3"/>
  <c r="BD178" i="3"/>
  <c r="BC178" i="3"/>
  <c r="BB178" i="3"/>
  <c r="BA178" i="3"/>
  <c r="AZ178" i="3"/>
  <c r="AY178" i="3"/>
  <c r="AX178" i="3"/>
  <c r="AW178" i="3"/>
  <c r="AN178" i="3"/>
  <c r="AC178" i="3"/>
  <c r="T178" i="3"/>
  <c r="BE177" i="3"/>
  <c r="BD177" i="3"/>
  <c r="BC177" i="3"/>
  <c r="BB177" i="3"/>
  <c r="BA177" i="3"/>
  <c r="AZ177" i="3"/>
  <c r="AY177" i="3"/>
  <c r="AX177" i="3"/>
  <c r="AW177" i="3"/>
  <c r="AN177" i="3"/>
  <c r="AC177" i="3"/>
  <c r="T177" i="3"/>
  <c r="BE176" i="3"/>
  <c r="BD176" i="3"/>
  <c r="BC176" i="3"/>
  <c r="BB176" i="3"/>
  <c r="BA176" i="3"/>
  <c r="AZ176" i="3"/>
  <c r="AY176" i="3"/>
  <c r="AX176" i="3"/>
  <c r="AW176" i="3"/>
  <c r="AN176" i="3"/>
  <c r="AC176" i="3"/>
  <c r="T176" i="3"/>
  <c r="BE175" i="3"/>
  <c r="BD175" i="3"/>
  <c r="BC175" i="3"/>
  <c r="BB175" i="3"/>
  <c r="BA175" i="3"/>
  <c r="AZ175" i="3"/>
  <c r="AY175" i="3"/>
  <c r="AX175" i="3"/>
  <c r="AW175" i="3"/>
  <c r="AN175" i="3"/>
  <c r="AC175" i="3"/>
  <c r="T175" i="3"/>
  <c r="BE174" i="3"/>
  <c r="BD174" i="3"/>
  <c r="BC174" i="3"/>
  <c r="BB174" i="3"/>
  <c r="BA174" i="3"/>
  <c r="AZ174" i="3"/>
  <c r="AY174" i="3"/>
  <c r="AX174" i="3"/>
  <c r="AW174" i="3"/>
  <c r="AN174" i="3"/>
  <c r="AC174" i="3"/>
  <c r="T174" i="3"/>
  <c r="BE173" i="3"/>
  <c r="BD173" i="3"/>
  <c r="BC173" i="3"/>
  <c r="BB173" i="3"/>
  <c r="BA173" i="3"/>
  <c r="AZ173" i="3"/>
  <c r="AY173" i="3"/>
  <c r="AX173" i="3"/>
  <c r="AW173" i="3"/>
  <c r="AN173" i="3"/>
  <c r="AC173" i="3"/>
  <c r="T173" i="3"/>
  <c r="BE172" i="3"/>
  <c r="BD172" i="3"/>
  <c r="BC172" i="3"/>
  <c r="BB172" i="3"/>
  <c r="BA172" i="3"/>
  <c r="AZ172" i="3"/>
  <c r="AY172" i="3"/>
  <c r="AX172" i="3"/>
  <c r="AW172" i="3"/>
  <c r="AN172" i="3"/>
  <c r="AC172" i="3"/>
  <c r="T172" i="3"/>
  <c r="BE171" i="3"/>
  <c r="BD171" i="3"/>
  <c r="BC171" i="3"/>
  <c r="BB171" i="3"/>
  <c r="BA171" i="3"/>
  <c r="AZ171" i="3"/>
  <c r="AY171" i="3"/>
  <c r="AX171" i="3"/>
  <c r="AW171" i="3"/>
  <c r="AN171" i="3"/>
  <c r="AC171" i="3"/>
  <c r="T171" i="3"/>
  <c r="BE170" i="3"/>
  <c r="BD170" i="3"/>
  <c r="BC170" i="3"/>
  <c r="BB170" i="3"/>
  <c r="BA170" i="3"/>
  <c r="AZ170" i="3"/>
  <c r="AY170" i="3"/>
  <c r="AX170" i="3"/>
  <c r="AW170" i="3"/>
  <c r="AN170" i="3"/>
  <c r="AC170" i="3"/>
  <c r="T170" i="3"/>
  <c r="BE169" i="3"/>
  <c r="BD169" i="3"/>
  <c r="BC169" i="3"/>
  <c r="BB169" i="3"/>
  <c r="BA169" i="3"/>
  <c r="AZ169" i="3"/>
  <c r="AY169" i="3"/>
  <c r="AX169" i="3"/>
  <c r="AW169" i="3"/>
  <c r="AN169" i="3"/>
  <c r="AC169" i="3"/>
  <c r="T169" i="3"/>
  <c r="BE168" i="3"/>
  <c r="BD168" i="3"/>
  <c r="BC168" i="3"/>
  <c r="BB168" i="3"/>
  <c r="BA168" i="3"/>
  <c r="AZ168" i="3"/>
  <c r="AY168" i="3"/>
  <c r="AX168" i="3"/>
  <c r="AW168" i="3"/>
  <c r="AN168" i="3"/>
  <c r="AC168" i="3"/>
  <c r="T168" i="3"/>
  <c r="BE167" i="3"/>
  <c r="BD167" i="3"/>
  <c r="BC167" i="3"/>
  <c r="BB167" i="3"/>
  <c r="BA167" i="3"/>
  <c r="AZ167" i="3"/>
  <c r="AY167" i="3"/>
  <c r="AX167" i="3"/>
  <c r="AW167" i="3"/>
  <c r="AN167" i="3"/>
  <c r="AC167" i="3"/>
  <c r="T167" i="3"/>
  <c r="BE166" i="3"/>
  <c r="BD166" i="3"/>
  <c r="BC166" i="3"/>
  <c r="BB166" i="3"/>
  <c r="BA166" i="3"/>
  <c r="AZ166" i="3"/>
  <c r="AY166" i="3"/>
  <c r="AX166" i="3"/>
  <c r="AW166" i="3"/>
  <c r="AN166" i="3"/>
  <c r="AC166" i="3"/>
  <c r="T166" i="3"/>
  <c r="BE165" i="3"/>
  <c r="BD165" i="3"/>
  <c r="BC165" i="3"/>
  <c r="BB165" i="3"/>
  <c r="BA165" i="3"/>
  <c r="AZ165" i="3"/>
  <c r="AY165" i="3"/>
  <c r="AX165" i="3"/>
  <c r="AW165" i="3"/>
  <c r="AN165" i="3"/>
  <c r="AC165" i="3"/>
  <c r="T165" i="3"/>
  <c r="BE164" i="3"/>
  <c r="BD164" i="3"/>
  <c r="BC164" i="3"/>
  <c r="BB164" i="3"/>
  <c r="BA164" i="3"/>
  <c r="AZ164" i="3"/>
  <c r="AY164" i="3"/>
  <c r="AX164" i="3"/>
  <c r="AW164" i="3"/>
  <c r="AN164" i="3"/>
  <c r="AC164" i="3"/>
  <c r="T164" i="3"/>
  <c r="BE163" i="3"/>
  <c r="BD163" i="3"/>
  <c r="BC163" i="3"/>
  <c r="BB163" i="3"/>
  <c r="BA163" i="3"/>
  <c r="AZ163" i="3"/>
  <c r="AY163" i="3"/>
  <c r="AX163" i="3"/>
  <c r="AW163" i="3"/>
  <c r="AN163" i="3"/>
  <c r="AC163" i="3"/>
  <c r="T163" i="3"/>
  <c r="BE162" i="3"/>
  <c r="BD162" i="3"/>
  <c r="BC162" i="3"/>
  <c r="BB162" i="3"/>
  <c r="BA162" i="3"/>
  <c r="AZ162" i="3"/>
  <c r="AY162" i="3"/>
  <c r="AX162" i="3"/>
  <c r="AW162" i="3"/>
  <c r="AN162" i="3"/>
  <c r="AC162" i="3"/>
  <c r="T162" i="3"/>
  <c r="BE161" i="3"/>
  <c r="BD161" i="3"/>
  <c r="BC161" i="3"/>
  <c r="BB161" i="3"/>
  <c r="BA161" i="3"/>
  <c r="AZ161" i="3"/>
  <c r="AY161" i="3"/>
  <c r="AX161" i="3"/>
  <c r="AW161" i="3"/>
  <c r="AN161" i="3"/>
  <c r="AC161" i="3"/>
  <c r="T161" i="3"/>
  <c r="BE160" i="3"/>
  <c r="BD160" i="3"/>
  <c r="BC160" i="3"/>
  <c r="BB160" i="3"/>
  <c r="BA160" i="3"/>
  <c r="AZ160" i="3"/>
  <c r="AY160" i="3"/>
  <c r="AX160" i="3"/>
  <c r="AW160" i="3"/>
  <c r="AN160" i="3"/>
  <c r="AC160" i="3"/>
  <c r="T160" i="3"/>
  <c r="BE159" i="3"/>
  <c r="BD159" i="3"/>
  <c r="BC159" i="3"/>
  <c r="BB159" i="3"/>
  <c r="BA159" i="3"/>
  <c r="AZ159" i="3"/>
  <c r="AY159" i="3"/>
  <c r="AX159" i="3"/>
  <c r="AW159" i="3"/>
  <c r="AN159" i="3"/>
  <c r="AC159" i="3"/>
  <c r="T159" i="3"/>
  <c r="BE158" i="3"/>
  <c r="BD158" i="3"/>
  <c r="BC158" i="3"/>
  <c r="BB158" i="3"/>
  <c r="BA158" i="3"/>
  <c r="AZ158" i="3"/>
  <c r="AY158" i="3"/>
  <c r="AX158" i="3"/>
  <c r="AW158" i="3"/>
  <c r="AN158" i="3"/>
  <c r="AC158" i="3"/>
  <c r="T158" i="3"/>
  <c r="BE157" i="3"/>
  <c r="BD157" i="3"/>
  <c r="BC157" i="3"/>
  <c r="BB157" i="3"/>
  <c r="BA157" i="3"/>
  <c r="AZ157" i="3"/>
  <c r="AY157" i="3"/>
  <c r="AX157" i="3"/>
  <c r="AW157" i="3"/>
  <c r="AN157" i="3"/>
  <c r="AC157" i="3"/>
  <c r="T157" i="3"/>
  <c r="BE156" i="3"/>
  <c r="BD156" i="3"/>
  <c r="BC156" i="3"/>
  <c r="BB156" i="3"/>
  <c r="BA156" i="3"/>
  <c r="AZ156" i="3"/>
  <c r="AY156" i="3"/>
  <c r="AX156" i="3"/>
  <c r="AW156" i="3"/>
  <c r="AN156" i="3"/>
  <c r="AC156" i="3"/>
  <c r="T156" i="3"/>
  <c r="BE155" i="3"/>
  <c r="BD155" i="3"/>
  <c r="BC155" i="3"/>
  <c r="BB155" i="3"/>
  <c r="BA155" i="3"/>
  <c r="AZ155" i="3"/>
  <c r="AY155" i="3"/>
  <c r="AX155" i="3"/>
  <c r="AW155" i="3"/>
  <c r="AN155" i="3"/>
  <c r="AC155" i="3"/>
  <c r="T155" i="3"/>
  <c r="BE154" i="3"/>
  <c r="BD154" i="3"/>
  <c r="BC154" i="3"/>
  <c r="BB154" i="3"/>
  <c r="BA154" i="3"/>
  <c r="AZ154" i="3"/>
  <c r="AY154" i="3"/>
  <c r="AX154" i="3"/>
  <c r="AW154" i="3"/>
  <c r="AN154" i="3"/>
  <c r="AC154" i="3"/>
  <c r="T154" i="3"/>
  <c r="BE153" i="3"/>
  <c r="BD153" i="3"/>
  <c r="BC153" i="3"/>
  <c r="BB153" i="3"/>
  <c r="BA153" i="3"/>
  <c r="AZ153" i="3"/>
  <c r="AY153" i="3"/>
  <c r="AX153" i="3"/>
  <c r="AW153" i="3"/>
  <c r="AN153" i="3"/>
  <c r="AC153" i="3"/>
  <c r="T153" i="3"/>
  <c r="BE152" i="3"/>
  <c r="BD152" i="3"/>
  <c r="BC152" i="3"/>
  <c r="BB152" i="3"/>
  <c r="BA152" i="3"/>
  <c r="AZ152" i="3"/>
  <c r="AY152" i="3"/>
  <c r="AX152" i="3"/>
  <c r="AW152" i="3"/>
  <c r="AN152" i="3"/>
  <c r="AC152" i="3"/>
  <c r="T152" i="3"/>
  <c r="BE151" i="3"/>
  <c r="BD151" i="3"/>
  <c r="BC151" i="3"/>
  <c r="BB151" i="3"/>
  <c r="BA151" i="3"/>
  <c r="AZ151" i="3"/>
  <c r="AY151" i="3"/>
  <c r="AX151" i="3"/>
  <c r="AW151" i="3"/>
  <c r="AN151" i="3"/>
  <c r="AC151" i="3"/>
  <c r="T151" i="3"/>
  <c r="BE150" i="3"/>
  <c r="BD150" i="3"/>
  <c r="BC150" i="3"/>
  <c r="BB150" i="3"/>
  <c r="BA150" i="3"/>
  <c r="AZ150" i="3"/>
  <c r="AY150" i="3"/>
  <c r="AX150" i="3"/>
  <c r="AW150" i="3"/>
  <c r="AN150" i="3"/>
  <c r="AC150" i="3"/>
  <c r="T150" i="3"/>
  <c r="BE149" i="3"/>
  <c r="BD149" i="3"/>
  <c r="BC149" i="3"/>
  <c r="BB149" i="3"/>
  <c r="BA149" i="3"/>
  <c r="AZ149" i="3"/>
  <c r="AY149" i="3"/>
  <c r="AX149" i="3"/>
  <c r="AW149" i="3"/>
  <c r="AN149" i="3"/>
  <c r="AC149" i="3"/>
  <c r="T149" i="3"/>
  <c r="BE148" i="3"/>
  <c r="BD148" i="3"/>
  <c r="BC148" i="3"/>
  <c r="BB148" i="3"/>
  <c r="BA148" i="3"/>
  <c r="AZ148" i="3"/>
  <c r="AY148" i="3"/>
  <c r="AX148" i="3"/>
  <c r="AW148" i="3"/>
  <c r="AN148" i="3"/>
  <c r="AC148" i="3"/>
  <c r="T148" i="3"/>
  <c r="BE147" i="3"/>
  <c r="BD147" i="3"/>
  <c r="BC147" i="3"/>
  <c r="BB147" i="3"/>
  <c r="BA147" i="3"/>
  <c r="AZ147" i="3"/>
  <c r="AY147" i="3"/>
  <c r="AX147" i="3"/>
  <c r="AW147" i="3"/>
  <c r="AN147" i="3"/>
  <c r="AC147" i="3"/>
  <c r="T147" i="3"/>
  <c r="BE146" i="3"/>
  <c r="BD146" i="3"/>
  <c r="BC146" i="3"/>
  <c r="BB146" i="3"/>
  <c r="BA146" i="3"/>
  <c r="AZ146" i="3"/>
  <c r="AY146" i="3"/>
  <c r="AX146" i="3"/>
  <c r="AW146" i="3"/>
  <c r="AN146" i="3"/>
  <c r="AC146" i="3"/>
  <c r="T146" i="3"/>
  <c r="BE145" i="3"/>
  <c r="BD145" i="3"/>
  <c r="BC145" i="3"/>
  <c r="BB145" i="3"/>
  <c r="BA145" i="3"/>
  <c r="AZ145" i="3"/>
  <c r="AY145" i="3"/>
  <c r="AX145" i="3"/>
  <c r="AW145" i="3"/>
  <c r="AN145" i="3"/>
  <c r="AC145" i="3"/>
  <c r="T145" i="3"/>
  <c r="BE144" i="3"/>
  <c r="BD144" i="3"/>
  <c r="BC144" i="3"/>
  <c r="BB144" i="3"/>
  <c r="BA144" i="3"/>
  <c r="AZ144" i="3"/>
  <c r="AY144" i="3"/>
  <c r="AX144" i="3"/>
  <c r="AW144" i="3"/>
  <c r="AN144" i="3"/>
  <c r="AC144" i="3"/>
  <c r="T144" i="3"/>
  <c r="BE143" i="3"/>
  <c r="BD143" i="3"/>
  <c r="BC143" i="3"/>
  <c r="BB143" i="3"/>
  <c r="BA143" i="3"/>
  <c r="AZ143" i="3"/>
  <c r="AY143" i="3"/>
  <c r="AX143" i="3"/>
  <c r="AW143" i="3"/>
  <c r="AN143" i="3"/>
  <c r="AC143" i="3"/>
  <c r="T143" i="3"/>
  <c r="BE142" i="3"/>
  <c r="BD142" i="3"/>
  <c r="BC142" i="3"/>
  <c r="BB142" i="3"/>
  <c r="BA142" i="3"/>
  <c r="AZ142" i="3"/>
  <c r="AY142" i="3"/>
  <c r="AX142" i="3"/>
  <c r="AW142" i="3"/>
  <c r="AN142" i="3"/>
  <c r="AC142" i="3"/>
  <c r="T142" i="3"/>
  <c r="BE141" i="3"/>
  <c r="BD141" i="3"/>
  <c r="BC141" i="3"/>
  <c r="BB141" i="3"/>
  <c r="BA141" i="3"/>
  <c r="AZ141" i="3"/>
  <c r="AY141" i="3"/>
  <c r="AX141" i="3"/>
  <c r="AW141" i="3"/>
  <c r="AN141" i="3"/>
  <c r="AC141" i="3"/>
  <c r="T141" i="3"/>
  <c r="BE140" i="3"/>
  <c r="BD140" i="3"/>
  <c r="BC140" i="3"/>
  <c r="BB140" i="3"/>
  <c r="BA140" i="3"/>
  <c r="AZ140" i="3"/>
  <c r="AY140" i="3"/>
  <c r="AX140" i="3"/>
  <c r="AW140" i="3"/>
  <c r="AN140" i="3"/>
  <c r="AC140" i="3"/>
  <c r="T140" i="3"/>
  <c r="BE139" i="3"/>
  <c r="BD139" i="3"/>
  <c r="BC139" i="3"/>
  <c r="BB139" i="3"/>
  <c r="BA139" i="3"/>
  <c r="AZ139" i="3"/>
  <c r="AY139" i="3"/>
  <c r="AX139" i="3"/>
  <c r="AW139" i="3"/>
  <c r="AN139" i="3"/>
  <c r="AC139" i="3"/>
  <c r="T139" i="3"/>
  <c r="BE138" i="3"/>
  <c r="BD138" i="3"/>
  <c r="BC138" i="3"/>
  <c r="BB138" i="3"/>
  <c r="BA138" i="3"/>
  <c r="AZ138" i="3"/>
  <c r="AY138" i="3"/>
  <c r="AX138" i="3"/>
  <c r="AW138" i="3"/>
  <c r="AN138" i="3"/>
  <c r="AC138" i="3"/>
  <c r="T138" i="3"/>
  <c r="BE137" i="3"/>
  <c r="BD137" i="3"/>
  <c r="BC137" i="3"/>
  <c r="BB137" i="3"/>
  <c r="BA137" i="3"/>
  <c r="AZ137" i="3"/>
  <c r="AY137" i="3"/>
  <c r="AX137" i="3"/>
  <c r="AW137" i="3"/>
  <c r="AN137" i="3"/>
  <c r="AC137" i="3"/>
  <c r="T137" i="3"/>
  <c r="BE136" i="3"/>
  <c r="BD136" i="3"/>
  <c r="BC136" i="3"/>
  <c r="BB136" i="3"/>
  <c r="BA136" i="3"/>
  <c r="AZ136" i="3"/>
  <c r="AY136" i="3"/>
  <c r="AX136" i="3"/>
  <c r="AW136" i="3"/>
  <c r="AN136" i="3"/>
  <c r="AC136" i="3"/>
  <c r="T136" i="3"/>
  <c r="BE135" i="3"/>
  <c r="BD135" i="3"/>
  <c r="BC135" i="3"/>
  <c r="BB135" i="3"/>
  <c r="BA135" i="3"/>
  <c r="AZ135" i="3"/>
  <c r="AY135" i="3"/>
  <c r="AX135" i="3"/>
  <c r="AW135" i="3"/>
  <c r="AN135" i="3"/>
  <c r="AC135" i="3"/>
  <c r="T135" i="3"/>
  <c r="BE134" i="3"/>
  <c r="BD134" i="3"/>
  <c r="BC134" i="3"/>
  <c r="BB134" i="3"/>
  <c r="BA134" i="3"/>
  <c r="AZ134" i="3"/>
  <c r="AY134" i="3"/>
  <c r="AX134" i="3"/>
  <c r="AW134" i="3"/>
  <c r="AN134" i="3"/>
  <c r="AC134" i="3"/>
  <c r="T134" i="3"/>
  <c r="BE133" i="3"/>
  <c r="BD133" i="3"/>
  <c r="BC133" i="3"/>
  <c r="BB133" i="3"/>
  <c r="BA133" i="3"/>
  <c r="AZ133" i="3"/>
  <c r="AY133" i="3"/>
  <c r="AX133" i="3"/>
  <c r="AW133" i="3"/>
  <c r="AN133" i="3"/>
  <c r="AC133" i="3"/>
  <c r="T133" i="3"/>
  <c r="BE132" i="3"/>
  <c r="BD132" i="3"/>
  <c r="BC132" i="3"/>
  <c r="BB132" i="3"/>
  <c r="BA132" i="3"/>
  <c r="AZ132" i="3"/>
  <c r="AY132" i="3"/>
  <c r="AX132" i="3"/>
  <c r="AW132" i="3"/>
  <c r="AN132" i="3"/>
  <c r="AC132" i="3"/>
  <c r="T132" i="3"/>
  <c r="BE131" i="3"/>
  <c r="BD131" i="3"/>
  <c r="BC131" i="3"/>
  <c r="BB131" i="3"/>
  <c r="BA131" i="3"/>
  <c r="AZ131" i="3"/>
  <c r="AY131" i="3"/>
  <c r="AX131" i="3"/>
  <c r="AW131" i="3"/>
  <c r="AN131" i="3"/>
  <c r="AC131" i="3"/>
  <c r="T131" i="3"/>
  <c r="BE130" i="3"/>
  <c r="BD130" i="3"/>
  <c r="BC130" i="3"/>
  <c r="BB130" i="3"/>
  <c r="BA130" i="3"/>
  <c r="AZ130" i="3"/>
  <c r="AY130" i="3"/>
  <c r="AX130" i="3"/>
  <c r="AW130" i="3"/>
  <c r="AN130" i="3"/>
  <c r="AC130" i="3"/>
  <c r="T130" i="3"/>
  <c r="BE129" i="3"/>
  <c r="BD129" i="3"/>
  <c r="BC129" i="3"/>
  <c r="BB129" i="3"/>
  <c r="BA129" i="3"/>
  <c r="AZ129" i="3"/>
  <c r="AY129" i="3"/>
  <c r="AX129" i="3"/>
  <c r="AW129" i="3"/>
  <c r="AN129" i="3"/>
  <c r="AC129" i="3"/>
  <c r="T129" i="3"/>
  <c r="BE128" i="3"/>
  <c r="BD128" i="3"/>
  <c r="BC128" i="3"/>
  <c r="BB128" i="3"/>
  <c r="BA128" i="3"/>
  <c r="AZ128" i="3"/>
  <c r="AY128" i="3"/>
  <c r="AX128" i="3"/>
  <c r="AW128" i="3"/>
  <c r="AN128" i="3"/>
  <c r="AC128" i="3"/>
  <c r="T128" i="3"/>
  <c r="BE127" i="3"/>
  <c r="BD127" i="3"/>
  <c r="BC127" i="3"/>
  <c r="BB127" i="3"/>
  <c r="BA127" i="3"/>
  <c r="AZ127" i="3"/>
  <c r="AY127" i="3"/>
  <c r="AX127" i="3"/>
  <c r="AW127" i="3"/>
  <c r="AN127" i="3"/>
  <c r="AC127" i="3"/>
  <c r="T127" i="3"/>
  <c r="BE126" i="3"/>
  <c r="BD126" i="3"/>
  <c r="BC126" i="3"/>
  <c r="BB126" i="3"/>
  <c r="BA126" i="3"/>
  <c r="AZ126" i="3"/>
  <c r="AY126" i="3"/>
  <c r="AX126" i="3"/>
  <c r="AW126" i="3"/>
  <c r="AN126" i="3"/>
  <c r="AC126" i="3"/>
  <c r="T126" i="3"/>
  <c r="BE125" i="3"/>
  <c r="BD125" i="3"/>
  <c r="BC125" i="3"/>
  <c r="BB125" i="3"/>
  <c r="BA125" i="3"/>
  <c r="AZ125" i="3"/>
  <c r="AY125" i="3"/>
  <c r="AX125" i="3"/>
  <c r="AW125" i="3"/>
  <c r="AN125" i="3"/>
  <c r="AC125" i="3"/>
  <c r="T125" i="3"/>
  <c r="BE124" i="3"/>
  <c r="BD124" i="3"/>
  <c r="BC124" i="3"/>
  <c r="BB124" i="3"/>
  <c r="BA124" i="3"/>
  <c r="AZ124" i="3"/>
  <c r="AY124" i="3"/>
  <c r="AX124" i="3"/>
  <c r="AW124" i="3"/>
  <c r="AN124" i="3"/>
  <c r="AC124" i="3"/>
  <c r="T124" i="3"/>
  <c r="BE123" i="3"/>
  <c r="BD123" i="3"/>
  <c r="BC123" i="3"/>
  <c r="BB123" i="3"/>
  <c r="BA123" i="3"/>
  <c r="AZ123" i="3"/>
  <c r="AY123" i="3"/>
  <c r="AX123" i="3"/>
  <c r="AW123" i="3"/>
  <c r="AN123" i="3"/>
  <c r="AC123" i="3"/>
  <c r="T123" i="3"/>
  <c r="BE122" i="3"/>
  <c r="BD122" i="3"/>
  <c r="BC122" i="3"/>
  <c r="BB122" i="3"/>
  <c r="BA122" i="3"/>
  <c r="AZ122" i="3"/>
  <c r="AY122" i="3"/>
  <c r="AX122" i="3"/>
  <c r="AW122" i="3"/>
  <c r="AN122" i="3"/>
  <c r="AC122" i="3"/>
  <c r="T122" i="3"/>
  <c r="BE121" i="3"/>
  <c r="BD121" i="3"/>
  <c r="BC121" i="3"/>
  <c r="BB121" i="3"/>
  <c r="BA121" i="3"/>
  <c r="AZ121" i="3"/>
  <c r="AY121" i="3"/>
  <c r="AX121" i="3"/>
  <c r="AW121" i="3"/>
  <c r="AN121" i="3"/>
  <c r="AC121" i="3"/>
  <c r="T121" i="3"/>
  <c r="BE120" i="3"/>
  <c r="BD120" i="3"/>
  <c r="BC120" i="3"/>
  <c r="BB120" i="3"/>
  <c r="BA120" i="3"/>
  <c r="AZ120" i="3"/>
  <c r="AY120" i="3"/>
  <c r="AX120" i="3"/>
  <c r="AW120" i="3"/>
  <c r="AN120" i="3"/>
  <c r="AC120" i="3"/>
  <c r="T120" i="3"/>
  <c r="BE119" i="3"/>
  <c r="BD119" i="3"/>
  <c r="BC119" i="3"/>
  <c r="BB119" i="3"/>
  <c r="BA119" i="3"/>
  <c r="AZ119" i="3"/>
  <c r="AY119" i="3"/>
  <c r="AX119" i="3"/>
  <c r="AW119" i="3"/>
  <c r="AN119" i="3"/>
  <c r="AC119" i="3"/>
  <c r="T119" i="3"/>
  <c r="BE118" i="3"/>
  <c r="BD118" i="3"/>
  <c r="BC118" i="3"/>
  <c r="BB118" i="3"/>
  <c r="BA118" i="3"/>
  <c r="AZ118" i="3"/>
  <c r="AY118" i="3"/>
  <c r="AX118" i="3"/>
  <c r="AW118" i="3"/>
  <c r="AN118" i="3"/>
  <c r="AC118" i="3"/>
  <c r="T118" i="3"/>
  <c r="BE117" i="3"/>
  <c r="BD117" i="3"/>
  <c r="BC117" i="3"/>
  <c r="BB117" i="3"/>
  <c r="BA117" i="3"/>
  <c r="AZ117" i="3"/>
  <c r="AY117" i="3"/>
  <c r="AX117" i="3"/>
  <c r="AW117" i="3"/>
  <c r="AN117" i="3"/>
  <c r="AC117" i="3"/>
  <c r="T117" i="3"/>
  <c r="BE116" i="3"/>
  <c r="BD116" i="3"/>
  <c r="BC116" i="3"/>
  <c r="BB116" i="3"/>
  <c r="BA116" i="3"/>
  <c r="AZ116" i="3"/>
  <c r="AY116" i="3"/>
  <c r="AX116" i="3"/>
  <c r="AW116" i="3"/>
  <c r="AN116" i="3"/>
  <c r="AC116" i="3"/>
  <c r="T116" i="3"/>
  <c r="BE115" i="3"/>
  <c r="BD115" i="3"/>
  <c r="BC115" i="3"/>
  <c r="BB115" i="3"/>
  <c r="BA115" i="3"/>
  <c r="AZ115" i="3"/>
  <c r="AY115" i="3"/>
  <c r="AX115" i="3"/>
  <c r="AW115" i="3"/>
  <c r="AN115" i="3"/>
  <c r="AC115" i="3"/>
  <c r="T115" i="3"/>
  <c r="BE114" i="3"/>
  <c r="BD114" i="3"/>
  <c r="BC114" i="3"/>
  <c r="BB114" i="3"/>
  <c r="BA114" i="3"/>
  <c r="AZ114" i="3"/>
  <c r="AY114" i="3"/>
  <c r="AX114" i="3"/>
  <c r="AW114" i="3"/>
  <c r="AN114" i="3"/>
  <c r="AC114" i="3"/>
  <c r="T114" i="3"/>
  <c r="BE113" i="3"/>
  <c r="BD113" i="3"/>
  <c r="BC113" i="3"/>
  <c r="BB113" i="3"/>
  <c r="BA113" i="3"/>
  <c r="AZ113" i="3"/>
  <c r="AY113" i="3"/>
  <c r="AX113" i="3"/>
  <c r="AW113" i="3"/>
  <c r="AN113" i="3"/>
  <c r="AC113" i="3"/>
  <c r="T113" i="3"/>
  <c r="BE112" i="3"/>
  <c r="BD112" i="3"/>
  <c r="BC112" i="3"/>
  <c r="BB112" i="3"/>
  <c r="BA112" i="3"/>
  <c r="AZ112" i="3"/>
  <c r="AY112" i="3"/>
  <c r="AX112" i="3"/>
  <c r="AW112" i="3"/>
  <c r="AN112" i="3"/>
  <c r="AC112" i="3"/>
  <c r="T112" i="3"/>
  <c r="BE111" i="3"/>
  <c r="BD111" i="3"/>
  <c r="BC111" i="3"/>
  <c r="BB111" i="3"/>
  <c r="BA111" i="3"/>
  <c r="AZ111" i="3"/>
  <c r="AY111" i="3"/>
  <c r="AX111" i="3"/>
  <c r="AW111" i="3"/>
  <c r="AN111" i="3"/>
  <c r="AC111" i="3"/>
  <c r="T111" i="3"/>
  <c r="BE110" i="3"/>
  <c r="BD110" i="3"/>
  <c r="BC110" i="3"/>
  <c r="BB110" i="3"/>
  <c r="BA110" i="3"/>
  <c r="AZ110" i="3"/>
  <c r="AY110" i="3"/>
  <c r="AX110" i="3"/>
  <c r="AW110" i="3"/>
  <c r="AN110" i="3"/>
  <c r="AC110" i="3"/>
  <c r="T110" i="3"/>
  <c r="BE109" i="3"/>
  <c r="BD109" i="3"/>
  <c r="BC109" i="3"/>
  <c r="BB109" i="3"/>
  <c r="BA109" i="3"/>
  <c r="AZ109" i="3"/>
  <c r="AY109" i="3"/>
  <c r="AX109" i="3"/>
  <c r="AW109" i="3"/>
  <c r="AN109" i="3"/>
  <c r="AC109" i="3"/>
  <c r="T109" i="3"/>
  <c r="BE108" i="3"/>
  <c r="BD108" i="3"/>
  <c r="BC108" i="3"/>
  <c r="BB108" i="3"/>
  <c r="BA108" i="3"/>
  <c r="AZ108" i="3"/>
  <c r="AY108" i="3"/>
  <c r="AX108" i="3"/>
  <c r="AW108" i="3"/>
  <c r="AN108" i="3"/>
  <c r="AC108" i="3"/>
  <c r="T108" i="3"/>
  <c r="BE107" i="3"/>
  <c r="BD107" i="3"/>
  <c r="BC107" i="3"/>
  <c r="BB107" i="3"/>
  <c r="BA107" i="3"/>
  <c r="AZ107" i="3"/>
  <c r="AY107" i="3"/>
  <c r="AX107" i="3"/>
  <c r="AW107" i="3"/>
  <c r="AN107" i="3"/>
  <c r="AC107" i="3"/>
  <c r="T107" i="3"/>
  <c r="BE106" i="3"/>
  <c r="BD106" i="3"/>
  <c r="BC106" i="3"/>
  <c r="BB106" i="3"/>
  <c r="BA106" i="3"/>
  <c r="AZ106" i="3"/>
  <c r="AY106" i="3"/>
  <c r="AX106" i="3"/>
  <c r="AW106" i="3"/>
  <c r="AN106" i="3"/>
  <c r="AC106" i="3"/>
  <c r="T106" i="3"/>
  <c r="BE105" i="3"/>
  <c r="BD105" i="3"/>
  <c r="BC105" i="3"/>
  <c r="BB105" i="3"/>
  <c r="BA105" i="3"/>
  <c r="AZ105" i="3"/>
  <c r="AY105" i="3"/>
  <c r="AX105" i="3"/>
  <c r="AW105" i="3"/>
  <c r="AN105" i="3"/>
  <c r="AC105" i="3"/>
  <c r="T105" i="3"/>
  <c r="BE104" i="3"/>
  <c r="BD104" i="3"/>
  <c r="BC104" i="3"/>
  <c r="BB104" i="3"/>
  <c r="BA104" i="3"/>
  <c r="AZ104" i="3"/>
  <c r="AY104" i="3"/>
  <c r="AX104" i="3"/>
  <c r="AW104" i="3"/>
  <c r="AN104" i="3"/>
  <c r="AC104" i="3"/>
  <c r="T104" i="3"/>
  <c r="BE103" i="3"/>
  <c r="BD103" i="3"/>
  <c r="BC103" i="3"/>
  <c r="BB103" i="3"/>
  <c r="BA103" i="3"/>
  <c r="AZ103" i="3"/>
  <c r="AY103" i="3"/>
  <c r="AX103" i="3"/>
  <c r="AW103" i="3"/>
  <c r="AN103" i="3"/>
  <c r="AC103" i="3"/>
  <c r="T103" i="3"/>
  <c r="BE102" i="3"/>
  <c r="BD102" i="3"/>
  <c r="BC102" i="3"/>
  <c r="BB102" i="3"/>
  <c r="BA102" i="3"/>
  <c r="AZ102" i="3"/>
  <c r="AY102" i="3"/>
  <c r="AX102" i="3"/>
  <c r="AW102" i="3"/>
  <c r="AN102" i="3"/>
  <c r="AC102" i="3"/>
  <c r="T102" i="3"/>
  <c r="BE101" i="3"/>
  <c r="BD101" i="3"/>
  <c r="BC101" i="3"/>
  <c r="BB101" i="3"/>
  <c r="BA101" i="3"/>
  <c r="AZ101" i="3"/>
  <c r="AY101" i="3"/>
  <c r="AX101" i="3"/>
  <c r="AW101" i="3"/>
  <c r="AN101" i="3"/>
  <c r="AC101" i="3"/>
  <c r="T101" i="3"/>
  <c r="BE100" i="3"/>
  <c r="BD100" i="3"/>
  <c r="BC100" i="3"/>
  <c r="BB100" i="3"/>
  <c r="BA100" i="3"/>
  <c r="AZ100" i="3"/>
  <c r="AY100" i="3"/>
  <c r="AX100" i="3"/>
  <c r="AW100" i="3"/>
  <c r="AN100" i="3"/>
  <c r="AC100" i="3"/>
  <c r="T100" i="3"/>
  <c r="BE99" i="3"/>
  <c r="BD99" i="3"/>
  <c r="BC99" i="3"/>
  <c r="BB99" i="3"/>
  <c r="BA99" i="3"/>
  <c r="AZ99" i="3"/>
  <c r="AY99" i="3"/>
  <c r="AX99" i="3"/>
  <c r="AW99" i="3"/>
  <c r="AN99" i="3"/>
  <c r="AC99" i="3"/>
  <c r="T99" i="3"/>
  <c r="BE98" i="3"/>
  <c r="BD98" i="3"/>
  <c r="BC98" i="3"/>
  <c r="BB98" i="3"/>
  <c r="BA98" i="3"/>
  <c r="AZ98" i="3"/>
  <c r="AY98" i="3"/>
  <c r="AX98" i="3"/>
  <c r="AW98" i="3"/>
  <c r="AN98" i="3"/>
  <c r="AC98" i="3"/>
  <c r="T98" i="3"/>
  <c r="BE97" i="3"/>
  <c r="BD97" i="3"/>
  <c r="BC97" i="3"/>
  <c r="BB97" i="3"/>
  <c r="BA97" i="3"/>
  <c r="AZ97" i="3"/>
  <c r="AY97" i="3"/>
  <c r="AX97" i="3"/>
  <c r="AW97" i="3"/>
  <c r="AN97" i="3"/>
  <c r="AC97" i="3"/>
  <c r="T97" i="3"/>
  <c r="BE96" i="3"/>
  <c r="BD96" i="3"/>
  <c r="BC96" i="3"/>
  <c r="BB96" i="3"/>
  <c r="BA96" i="3"/>
  <c r="AZ96" i="3"/>
  <c r="AY96" i="3"/>
  <c r="AX96" i="3"/>
  <c r="AW96" i="3"/>
  <c r="AN96" i="3"/>
  <c r="AC96" i="3"/>
  <c r="T96" i="3"/>
  <c r="BE95" i="3"/>
  <c r="BD95" i="3"/>
  <c r="BC95" i="3"/>
  <c r="BB95" i="3"/>
  <c r="BA95" i="3"/>
  <c r="AZ95" i="3"/>
  <c r="AY95" i="3"/>
  <c r="AX95" i="3"/>
  <c r="AW95" i="3"/>
  <c r="AN95" i="3"/>
  <c r="AC95" i="3"/>
  <c r="T95" i="3"/>
  <c r="BE94" i="3"/>
  <c r="BD94" i="3"/>
  <c r="BC94" i="3"/>
  <c r="BB94" i="3"/>
  <c r="BA94" i="3"/>
  <c r="AZ94" i="3"/>
  <c r="AY94" i="3"/>
  <c r="AX94" i="3"/>
  <c r="AW94" i="3"/>
  <c r="AN94" i="3"/>
  <c r="AC94" i="3"/>
  <c r="T94" i="3"/>
  <c r="BE93" i="3"/>
  <c r="BD93" i="3"/>
  <c r="BC93" i="3"/>
  <c r="BB93" i="3"/>
  <c r="BA93" i="3"/>
  <c r="AZ93" i="3"/>
  <c r="AY93" i="3"/>
  <c r="AX93" i="3"/>
  <c r="AW93" i="3"/>
  <c r="AN93" i="3"/>
  <c r="AC93" i="3"/>
  <c r="T93" i="3"/>
  <c r="BE92" i="3"/>
  <c r="BD92" i="3"/>
  <c r="BC92" i="3"/>
  <c r="BB92" i="3"/>
  <c r="BA92" i="3"/>
  <c r="AZ92" i="3"/>
  <c r="AY92" i="3"/>
  <c r="AX92" i="3"/>
  <c r="AW92" i="3"/>
  <c r="AN92" i="3"/>
  <c r="AC92" i="3"/>
  <c r="T92" i="3"/>
  <c r="BE91" i="3"/>
  <c r="BD91" i="3"/>
  <c r="BC91" i="3"/>
  <c r="BB91" i="3"/>
  <c r="BA91" i="3"/>
  <c r="AZ91" i="3"/>
  <c r="AY91" i="3"/>
  <c r="AX91" i="3"/>
  <c r="AW91" i="3"/>
  <c r="AN91" i="3"/>
  <c r="AC91" i="3"/>
  <c r="T91" i="3"/>
  <c r="BE90" i="3"/>
  <c r="BD90" i="3"/>
  <c r="BC90" i="3"/>
  <c r="BB90" i="3"/>
  <c r="BA90" i="3"/>
  <c r="AZ90" i="3"/>
  <c r="AY90" i="3"/>
  <c r="AX90" i="3"/>
  <c r="AW90" i="3"/>
  <c r="AN90" i="3"/>
  <c r="AC90" i="3"/>
  <c r="T90" i="3"/>
  <c r="BE89" i="3"/>
  <c r="BD89" i="3"/>
  <c r="BC89" i="3"/>
  <c r="BB89" i="3"/>
  <c r="BA89" i="3"/>
  <c r="AZ89" i="3"/>
  <c r="AY89" i="3"/>
  <c r="AX89" i="3"/>
  <c r="AW89" i="3"/>
  <c r="AN89" i="3"/>
  <c r="AC89" i="3"/>
  <c r="T89" i="3"/>
  <c r="BE88" i="3"/>
  <c r="BD88" i="3"/>
  <c r="BC88" i="3"/>
  <c r="BB88" i="3"/>
  <c r="BA88" i="3"/>
  <c r="AZ88" i="3"/>
  <c r="AY88" i="3"/>
  <c r="AX88" i="3"/>
  <c r="AW88" i="3"/>
  <c r="AN88" i="3"/>
  <c r="AC88" i="3"/>
  <c r="T88" i="3"/>
  <c r="BE87" i="3"/>
  <c r="BD87" i="3"/>
  <c r="BC87" i="3"/>
  <c r="BB87" i="3"/>
  <c r="BA87" i="3"/>
  <c r="AZ87" i="3"/>
  <c r="AY87" i="3"/>
  <c r="AX87" i="3"/>
  <c r="AW87" i="3"/>
  <c r="AN87" i="3"/>
  <c r="AC87" i="3"/>
  <c r="T87" i="3"/>
  <c r="BE86" i="3"/>
  <c r="BD86" i="3"/>
  <c r="BC86" i="3"/>
  <c r="BB86" i="3"/>
  <c r="BA86" i="3"/>
  <c r="AZ86" i="3"/>
  <c r="AY86" i="3"/>
  <c r="AX86" i="3"/>
  <c r="AW86" i="3"/>
  <c r="AN86" i="3"/>
  <c r="AC86" i="3"/>
  <c r="T86" i="3"/>
  <c r="BE85" i="3"/>
  <c r="BD85" i="3"/>
  <c r="BC85" i="3"/>
  <c r="BB85" i="3"/>
  <c r="BA85" i="3"/>
  <c r="AZ85" i="3"/>
  <c r="AY85" i="3"/>
  <c r="AX85" i="3"/>
  <c r="AW85" i="3"/>
  <c r="AN85" i="3"/>
  <c r="AC85" i="3"/>
  <c r="T85" i="3"/>
  <c r="BE84" i="3"/>
  <c r="BD84" i="3"/>
  <c r="BC84" i="3"/>
  <c r="BB84" i="3"/>
  <c r="BA84" i="3"/>
  <c r="AZ84" i="3"/>
  <c r="AY84" i="3"/>
  <c r="AX84" i="3"/>
  <c r="AW84" i="3"/>
  <c r="AN84" i="3"/>
  <c r="AC84" i="3"/>
  <c r="T84" i="3"/>
  <c r="BE83" i="3"/>
  <c r="BD83" i="3"/>
  <c r="BC83" i="3"/>
  <c r="BB83" i="3"/>
  <c r="BA83" i="3"/>
  <c r="AZ83" i="3"/>
  <c r="AY83" i="3"/>
  <c r="AX83" i="3"/>
  <c r="AW83" i="3"/>
  <c r="AN83" i="3"/>
  <c r="AC83" i="3"/>
  <c r="T83" i="3"/>
  <c r="BE82" i="3"/>
  <c r="BD82" i="3"/>
  <c r="BC82" i="3"/>
  <c r="BB82" i="3"/>
  <c r="BA82" i="3"/>
  <c r="AZ82" i="3"/>
  <c r="AY82" i="3"/>
  <c r="AX82" i="3"/>
  <c r="AW82" i="3"/>
  <c r="AN82" i="3"/>
  <c r="AC82" i="3"/>
  <c r="T82" i="3"/>
  <c r="BE81" i="3"/>
  <c r="BD81" i="3"/>
  <c r="BC81" i="3"/>
  <c r="BB81" i="3"/>
  <c r="BA81" i="3"/>
  <c r="AZ81" i="3"/>
  <c r="AY81" i="3"/>
  <c r="AX81" i="3"/>
  <c r="AW81" i="3"/>
  <c r="AN81" i="3"/>
  <c r="AC81" i="3"/>
  <c r="T81" i="3"/>
  <c r="BE80" i="3"/>
  <c r="BD80" i="3"/>
  <c r="BC80" i="3"/>
  <c r="BB80" i="3"/>
  <c r="BA80" i="3"/>
  <c r="AZ80" i="3"/>
  <c r="AY80" i="3"/>
  <c r="AX80" i="3"/>
  <c r="AW80" i="3"/>
  <c r="AN80" i="3"/>
  <c r="AC80" i="3"/>
  <c r="T80" i="3"/>
  <c r="BE79" i="3"/>
  <c r="BD79" i="3"/>
  <c r="BC79" i="3"/>
  <c r="BB79" i="3"/>
  <c r="BA79" i="3"/>
  <c r="AZ79" i="3"/>
  <c r="AY79" i="3"/>
  <c r="AX79" i="3"/>
  <c r="AW79" i="3"/>
  <c r="AN79" i="3"/>
  <c r="AC79" i="3"/>
  <c r="T79" i="3"/>
  <c r="BE78" i="3"/>
  <c r="BD78" i="3"/>
  <c r="BC78" i="3"/>
  <c r="BB78" i="3"/>
  <c r="BA78" i="3"/>
  <c r="AZ78" i="3"/>
  <c r="AY78" i="3"/>
  <c r="AX78" i="3"/>
  <c r="AW78" i="3"/>
  <c r="AN78" i="3"/>
  <c r="AC78" i="3"/>
  <c r="T78" i="3"/>
  <c r="BE77" i="3"/>
  <c r="BD77" i="3"/>
  <c r="BC77" i="3"/>
  <c r="BB77" i="3"/>
  <c r="BA77" i="3"/>
  <c r="AZ77" i="3"/>
  <c r="AY77" i="3"/>
  <c r="AX77" i="3"/>
  <c r="AW77" i="3"/>
  <c r="AN77" i="3"/>
  <c r="AC77" i="3"/>
  <c r="T77" i="3"/>
  <c r="BE76" i="3"/>
  <c r="BD76" i="3"/>
  <c r="BC76" i="3"/>
  <c r="BB76" i="3"/>
  <c r="BA76" i="3"/>
  <c r="AZ76" i="3"/>
  <c r="AY76" i="3"/>
  <c r="AX76" i="3"/>
  <c r="AW76" i="3"/>
  <c r="AN76" i="3"/>
  <c r="AC76" i="3"/>
  <c r="T76" i="3"/>
  <c r="BE75" i="3"/>
  <c r="BD75" i="3"/>
  <c r="BC75" i="3"/>
  <c r="BB75" i="3"/>
  <c r="BA75" i="3"/>
  <c r="AZ75" i="3"/>
  <c r="AY75" i="3"/>
  <c r="AX75" i="3"/>
  <c r="AW75" i="3"/>
  <c r="AN75" i="3"/>
  <c r="AC75" i="3"/>
  <c r="T75" i="3"/>
  <c r="BE74" i="3"/>
  <c r="BD74" i="3"/>
  <c r="BC74" i="3"/>
  <c r="BB74" i="3"/>
  <c r="BA74" i="3"/>
  <c r="AZ74" i="3"/>
  <c r="AY74" i="3"/>
  <c r="AX74" i="3"/>
  <c r="AW74" i="3"/>
  <c r="AN74" i="3"/>
  <c r="AC74" i="3"/>
  <c r="T74" i="3"/>
  <c r="BE73" i="3"/>
  <c r="BD73" i="3"/>
  <c r="BC73" i="3"/>
  <c r="BB73" i="3"/>
  <c r="BA73" i="3"/>
  <c r="AZ73" i="3"/>
  <c r="AY73" i="3"/>
  <c r="AX73" i="3"/>
  <c r="AW73" i="3"/>
  <c r="AN73" i="3"/>
  <c r="AC73" i="3"/>
  <c r="T73" i="3"/>
  <c r="BE72" i="3"/>
  <c r="BD72" i="3"/>
  <c r="BC72" i="3"/>
  <c r="BB72" i="3"/>
  <c r="BA72" i="3"/>
  <c r="AZ72" i="3"/>
  <c r="AY72" i="3"/>
  <c r="AX72" i="3"/>
  <c r="AW72" i="3"/>
  <c r="AN72" i="3"/>
  <c r="AC72" i="3"/>
  <c r="T72" i="3"/>
  <c r="BE71" i="3"/>
  <c r="BD71" i="3"/>
  <c r="BC71" i="3"/>
  <c r="BB71" i="3"/>
  <c r="BA71" i="3"/>
  <c r="AZ71" i="3"/>
  <c r="AY71" i="3"/>
  <c r="AX71" i="3"/>
  <c r="AW71" i="3"/>
  <c r="AN71" i="3"/>
  <c r="AC71" i="3"/>
  <c r="T71" i="3"/>
  <c r="BE70" i="3"/>
  <c r="BD70" i="3"/>
  <c r="BC70" i="3"/>
  <c r="BB70" i="3"/>
  <c r="BA70" i="3"/>
  <c r="AZ70" i="3"/>
  <c r="AY70" i="3"/>
  <c r="AX70" i="3"/>
  <c r="AW70" i="3"/>
  <c r="AN70" i="3"/>
  <c r="AC70" i="3"/>
  <c r="T70" i="3"/>
  <c r="BE69" i="3"/>
  <c r="BD69" i="3"/>
  <c r="BC69" i="3"/>
  <c r="BB69" i="3"/>
  <c r="BA69" i="3"/>
  <c r="AZ69" i="3"/>
  <c r="AY69" i="3"/>
  <c r="AX69" i="3"/>
  <c r="AW69" i="3"/>
  <c r="AN69" i="3"/>
  <c r="AC69" i="3"/>
  <c r="T69" i="3"/>
  <c r="BE68" i="3"/>
  <c r="BD68" i="3"/>
  <c r="BC68" i="3"/>
  <c r="BB68" i="3"/>
  <c r="BA68" i="3"/>
  <c r="AZ68" i="3"/>
  <c r="AY68" i="3"/>
  <c r="AX68" i="3"/>
  <c r="AW68" i="3"/>
  <c r="AN68" i="3"/>
  <c r="AC68" i="3"/>
  <c r="T68" i="3"/>
  <c r="BE67" i="3"/>
  <c r="BD67" i="3"/>
  <c r="BC67" i="3"/>
  <c r="BB67" i="3"/>
  <c r="BA67" i="3"/>
  <c r="AZ67" i="3"/>
  <c r="AY67" i="3"/>
  <c r="AX67" i="3"/>
  <c r="AW67" i="3"/>
  <c r="AN67" i="3"/>
  <c r="AC67" i="3"/>
  <c r="T67" i="3"/>
  <c r="BE66" i="3"/>
  <c r="BD66" i="3"/>
  <c r="BC66" i="3"/>
  <c r="BB66" i="3"/>
  <c r="BA66" i="3"/>
  <c r="AZ66" i="3"/>
  <c r="AY66" i="3"/>
  <c r="AX66" i="3"/>
  <c r="AW66" i="3"/>
  <c r="AN66" i="3"/>
  <c r="AC66" i="3"/>
  <c r="T66" i="3"/>
  <c r="BE65" i="3"/>
  <c r="BD65" i="3"/>
  <c r="BC65" i="3"/>
  <c r="BB65" i="3"/>
  <c r="BA65" i="3"/>
  <c r="AZ65" i="3"/>
  <c r="AY65" i="3"/>
  <c r="AX65" i="3"/>
  <c r="AW65" i="3"/>
  <c r="AN65" i="3"/>
  <c r="AC65" i="3"/>
  <c r="T65" i="3"/>
  <c r="BE64" i="3"/>
  <c r="BD64" i="3"/>
  <c r="BC64" i="3"/>
  <c r="BB64" i="3"/>
  <c r="BA64" i="3"/>
  <c r="AZ64" i="3"/>
  <c r="AY64" i="3"/>
  <c r="AX64" i="3"/>
  <c r="AW64" i="3"/>
  <c r="AN64" i="3"/>
  <c r="AC64" i="3"/>
  <c r="T64" i="3"/>
  <c r="BE63" i="3"/>
  <c r="BD63" i="3"/>
  <c r="BC63" i="3"/>
  <c r="BB63" i="3"/>
  <c r="BA63" i="3"/>
  <c r="AZ63" i="3"/>
  <c r="AY63" i="3"/>
  <c r="AX63" i="3"/>
  <c r="AW63" i="3"/>
  <c r="AN63" i="3"/>
  <c r="AC63" i="3"/>
  <c r="T63" i="3"/>
  <c r="BE62" i="3"/>
  <c r="BD62" i="3"/>
  <c r="BC62" i="3"/>
  <c r="BB62" i="3"/>
  <c r="BA62" i="3"/>
  <c r="AZ62" i="3"/>
  <c r="AY62" i="3"/>
  <c r="AX62" i="3"/>
  <c r="AW62" i="3"/>
  <c r="AN62" i="3"/>
  <c r="AC62" i="3"/>
  <c r="T62" i="3"/>
  <c r="BE61" i="3"/>
  <c r="BD61" i="3"/>
  <c r="BC61" i="3"/>
  <c r="BB61" i="3"/>
  <c r="BA61" i="3"/>
  <c r="AZ61" i="3"/>
  <c r="AY61" i="3"/>
  <c r="AX61" i="3"/>
  <c r="AW61" i="3"/>
  <c r="AN61" i="3"/>
  <c r="AC61" i="3"/>
  <c r="T61" i="3"/>
  <c r="BE60" i="3"/>
  <c r="BD60" i="3"/>
  <c r="BC60" i="3"/>
  <c r="BB60" i="3"/>
  <c r="BA60" i="3"/>
  <c r="AZ60" i="3"/>
  <c r="AY60" i="3"/>
  <c r="AX60" i="3"/>
  <c r="AW60" i="3"/>
  <c r="AN60" i="3"/>
  <c r="AC60" i="3"/>
  <c r="T60" i="3"/>
  <c r="BE59" i="3"/>
  <c r="BD59" i="3"/>
  <c r="BC59" i="3"/>
  <c r="BB59" i="3"/>
  <c r="BA59" i="3"/>
  <c r="AZ59" i="3"/>
  <c r="AY59" i="3"/>
  <c r="AX59" i="3"/>
  <c r="AW59" i="3"/>
  <c r="AN59" i="3"/>
  <c r="AC59" i="3"/>
  <c r="T59" i="3"/>
  <c r="BE58" i="3"/>
  <c r="BD58" i="3"/>
  <c r="BC58" i="3"/>
  <c r="BB58" i="3"/>
  <c r="BA58" i="3"/>
  <c r="AZ58" i="3"/>
  <c r="AY58" i="3"/>
  <c r="AX58" i="3"/>
  <c r="AW58" i="3"/>
  <c r="AN58" i="3"/>
  <c r="AC58" i="3"/>
  <c r="T58" i="3"/>
  <c r="BE57" i="3"/>
  <c r="BD57" i="3"/>
  <c r="BC57" i="3"/>
  <c r="BB57" i="3"/>
  <c r="BA57" i="3"/>
  <c r="AZ57" i="3"/>
  <c r="AY57" i="3"/>
  <c r="AX57" i="3"/>
  <c r="AW57" i="3"/>
  <c r="AN57" i="3"/>
  <c r="AC57" i="3"/>
  <c r="T57" i="3"/>
  <c r="BE56" i="3"/>
  <c r="BD56" i="3"/>
  <c r="BC56" i="3"/>
  <c r="BB56" i="3"/>
  <c r="BA56" i="3"/>
  <c r="AZ56" i="3"/>
  <c r="AY56" i="3"/>
  <c r="AX56" i="3"/>
  <c r="AW56" i="3"/>
  <c r="AN56" i="3"/>
  <c r="AC56" i="3"/>
  <c r="T56" i="3"/>
  <c r="BE55" i="3"/>
  <c r="BD55" i="3"/>
  <c r="BC55" i="3"/>
  <c r="BB55" i="3"/>
  <c r="BA55" i="3"/>
  <c r="AZ55" i="3"/>
  <c r="AY55" i="3"/>
  <c r="AX55" i="3"/>
  <c r="AW55" i="3"/>
  <c r="AN55" i="3"/>
  <c r="AC55" i="3"/>
  <c r="T55" i="3"/>
  <c r="BE54" i="3"/>
  <c r="BD54" i="3"/>
  <c r="BC54" i="3"/>
  <c r="BB54" i="3"/>
  <c r="BA54" i="3"/>
  <c r="AZ54" i="3"/>
  <c r="AY54" i="3"/>
  <c r="AX54" i="3"/>
  <c r="AW54" i="3"/>
  <c r="AN54" i="3"/>
  <c r="AC54" i="3"/>
  <c r="T54" i="3"/>
  <c r="BE53" i="3"/>
  <c r="BD53" i="3"/>
  <c r="BC53" i="3"/>
  <c r="BB53" i="3"/>
  <c r="BA53" i="3"/>
  <c r="AZ53" i="3"/>
  <c r="AY53" i="3"/>
  <c r="AX53" i="3"/>
  <c r="AW53" i="3"/>
  <c r="AN53" i="3"/>
  <c r="AC53" i="3"/>
  <c r="T53" i="3"/>
  <c r="BE52" i="3"/>
  <c r="BD52" i="3"/>
  <c r="BC52" i="3"/>
  <c r="BB52" i="3"/>
  <c r="BA52" i="3"/>
  <c r="AZ52" i="3"/>
  <c r="AY52" i="3"/>
  <c r="AX52" i="3"/>
  <c r="AW52" i="3"/>
  <c r="AN52" i="3"/>
  <c r="AC52" i="3"/>
  <c r="T52" i="3"/>
  <c r="BE51" i="3"/>
  <c r="BD51" i="3"/>
  <c r="BC51" i="3"/>
  <c r="BB51" i="3"/>
  <c r="BA51" i="3"/>
  <c r="AZ51" i="3"/>
  <c r="AY51" i="3"/>
  <c r="AX51" i="3"/>
  <c r="AW51" i="3"/>
  <c r="AN51" i="3"/>
  <c r="AC51" i="3"/>
  <c r="T51" i="3"/>
  <c r="BE50" i="3"/>
  <c r="BD50" i="3"/>
  <c r="BC50" i="3"/>
  <c r="BB50" i="3"/>
  <c r="BA50" i="3"/>
  <c r="AZ50" i="3"/>
  <c r="AY50" i="3"/>
  <c r="AX50" i="3"/>
  <c r="AW50" i="3"/>
  <c r="AN50" i="3"/>
  <c r="AC50" i="3"/>
  <c r="T50" i="3"/>
  <c r="BE49" i="3"/>
  <c r="BD49" i="3"/>
  <c r="BC49" i="3"/>
  <c r="BB49" i="3"/>
  <c r="BA49" i="3"/>
  <c r="AZ49" i="3"/>
  <c r="AY49" i="3"/>
  <c r="AX49" i="3"/>
  <c r="AW49" i="3"/>
  <c r="AN49" i="3"/>
  <c r="AC49" i="3"/>
  <c r="T49" i="3"/>
  <c r="BE48" i="3"/>
  <c r="BD48" i="3"/>
  <c r="BC48" i="3"/>
  <c r="BB48" i="3"/>
  <c r="BA48" i="3"/>
  <c r="AZ48" i="3"/>
  <c r="AY48" i="3"/>
  <c r="AX48" i="3"/>
  <c r="AW48" i="3"/>
  <c r="AN48" i="3"/>
  <c r="AC48" i="3"/>
  <c r="T48" i="3"/>
  <c r="BE47" i="3"/>
  <c r="BD47" i="3"/>
  <c r="BC47" i="3"/>
  <c r="BB47" i="3"/>
  <c r="BA47" i="3"/>
  <c r="AZ47" i="3"/>
  <c r="AY47" i="3"/>
  <c r="AX47" i="3"/>
  <c r="AW47" i="3"/>
  <c r="AN47" i="3"/>
  <c r="AC47" i="3"/>
  <c r="T47" i="3"/>
  <c r="BE46" i="3"/>
  <c r="BD46" i="3"/>
  <c r="BC46" i="3"/>
  <c r="BB46" i="3"/>
  <c r="BA46" i="3"/>
  <c r="AZ46" i="3"/>
  <c r="AY46" i="3"/>
  <c r="AX46" i="3"/>
  <c r="AW46" i="3"/>
  <c r="AN46" i="3"/>
  <c r="AC46" i="3"/>
  <c r="T46" i="3"/>
  <c r="BE45" i="3"/>
  <c r="BD45" i="3"/>
  <c r="BC45" i="3"/>
  <c r="BB45" i="3"/>
  <c r="BA45" i="3"/>
  <c r="AZ45" i="3"/>
  <c r="AY45" i="3"/>
  <c r="AX45" i="3"/>
  <c r="AW45" i="3"/>
  <c r="AN45" i="3"/>
  <c r="AC45" i="3"/>
  <c r="T45" i="3"/>
  <c r="BE44" i="3"/>
  <c r="BD44" i="3"/>
  <c r="BC44" i="3"/>
  <c r="BB44" i="3"/>
  <c r="BA44" i="3"/>
  <c r="AZ44" i="3"/>
  <c r="AY44" i="3"/>
  <c r="AX44" i="3"/>
  <c r="AW44" i="3"/>
  <c r="AN44" i="3"/>
  <c r="AC44" i="3"/>
  <c r="T44" i="3"/>
  <c r="BE43" i="3"/>
  <c r="BD43" i="3"/>
  <c r="BC43" i="3"/>
  <c r="BB43" i="3"/>
  <c r="BA43" i="3"/>
  <c r="AZ43" i="3"/>
  <c r="AY43" i="3"/>
  <c r="AX43" i="3"/>
  <c r="AW43" i="3"/>
  <c r="AN43" i="3"/>
  <c r="AC43" i="3"/>
  <c r="T43" i="3"/>
  <c r="BE42" i="3"/>
  <c r="BD42" i="3"/>
  <c r="BC42" i="3"/>
  <c r="BB42" i="3"/>
  <c r="BA42" i="3"/>
  <c r="AZ42" i="3"/>
  <c r="AY42" i="3"/>
  <c r="AX42" i="3"/>
  <c r="AW42" i="3"/>
  <c r="AN42" i="3"/>
  <c r="AC42" i="3"/>
  <c r="T42" i="3"/>
  <c r="BE41" i="3"/>
  <c r="BD41" i="3"/>
  <c r="BC41" i="3"/>
  <c r="BB41" i="3"/>
  <c r="BA41" i="3"/>
  <c r="AZ41" i="3"/>
  <c r="AY41" i="3"/>
  <c r="AX41" i="3"/>
  <c r="AW41" i="3"/>
  <c r="AN41" i="3"/>
  <c r="AC41" i="3"/>
  <c r="T41" i="3"/>
  <c r="BE40" i="3"/>
  <c r="BD40" i="3"/>
  <c r="BC40" i="3"/>
  <c r="BB40" i="3"/>
  <c r="BA40" i="3"/>
  <c r="AZ40" i="3"/>
  <c r="AY40" i="3"/>
  <c r="AX40" i="3"/>
  <c r="AW40" i="3"/>
  <c r="AN40" i="3"/>
  <c r="AC40" i="3"/>
  <c r="T40" i="3"/>
  <c r="BE39" i="3"/>
  <c r="BD39" i="3"/>
  <c r="BC39" i="3"/>
  <c r="BB39" i="3"/>
  <c r="BA39" i="3"/>
  <c r="AZ39" i="3"/>
  <c r="AY39" i="3"/>
  <c r="AX39" i="3"/>
  <c r="AW39" i="3"/>
  <c r="AN39" i="3"/>
  <c r="AC39" i="3"/>
  <c r="T39" i="3"/>
  <c r="BE38" i="3"/>
  <c r="BD38" i="3"/>
  <c r="BC38" i="3"/>
  <c r="BB38" i="3"/>
  <c r="BA38" i="3"/>
  <c r="AZ38" i="3"/>
  <c r="AY38" i="3"/>
  <c r="AX38" i="3"/>
  <c r="AW38" i="3"/>
  <c r="AN38" i="3"/>
  <c r="AC38" i="3"/>
  <c r="T38" i="3"/>
  <c r="BE37" i="3"/>
  <c r="BD37" i="3"/>
  <c r="BC37" i="3"/>
  <c r="BB37" i="3"/>
  <c r="BA37" i="3"/>
  <c r="AZ37" i="3"/>
  <c r="AY37" i="3"/>
  <c r="AX37" i="3"/>
  <c r="AW37" i="3"/>
  <c r="AN37" i="3"/>
  <c r="AC37" i="3"/>
  <c r="T37" i="3"/>
  <c r="BE36" i="3"/>
  <c r="BD36" i="3"/>
  <c r="BC36" i="3"/>
  <c r="BB36" i="3"/>
  <c r="BA36" i="3"/>
  <c r="AZ36" i="3"/>
  <c r="AY36" i="3"/>
  <c r="AX36" i="3"/>
  <c r="AW36" i="3"/>
  <c r="AN36" i="3"/>
  <c r="AC36" i="3"/>
  <c r="T36" i="3"/>
  <c r="BE35" i="3"/>
  <c r="BD35" i="3"/>
  <c r="BC35" i="3"/>
  <c r="BB35" i="3"/>
  <c r="BA35" i="3"/>
  <c r="AZ35" i="3"/>
  <c r="AY35" i="3"/>
  <c r="AX35" i="3"/>
  <c r="AW35" i="3"/>
  <c r="AN35" i="3"/>
  <c r="AC35" i="3"/>
  <c r="T35" i="3"/>
  <c r="BE34" i="3"/>
  <c r="BD34" i="3"/>
  <c r="BC34" i="3"/>
  <c r="BB34" i="3"/>
  <c r="BA34" i="3"/>
  <c r="AZ34" i="3"/>
  <c r="AY34" i="3"/>
  <c r="AX34" i="3"/>
  <c r="AW34" i="3"/>
  <c r="AN34" i="3"/>
  <c r="AC34" i="3"/>
  <c r="T34" i="3"/>
  <c r="BE33" i="3"/>
  <c r="BD33" i="3"/>
  <c r="BC33" i="3"/>
  <c r="BB33" i="3"/>
  <c r="BA33" i="3"/>
  <c r="AZ33" i="3"/>
  <c r="AY33" i="3"/>
  <c r="AX33" i="3"/>
  <c r="AW33" i="3"/>
  <c r="AN33" i="3"/>
  <c r="AC33" i="3"/>
  <c r="T33" i="3"/>
  <c r="BE32" i="3"/>
  <c r="BD32" i="3"/>
  <c r="BC32" i="3"/>
  <c r="BB32" i="3"/>
  <c r="BA32" i="3"/>
  <c r="AZ32" i="3"/>
  <c r="AY32" i="3"/>
  <c r="AX32" i="3"/>
  <c r="AW32" i="3"/>
  <c r="AN32" i="3"/>
  <c r="AC32" i="3"/>
  <c r="T32" i="3"/>
  <c r="BE31" i="3"/>
  <c r="BD31" i="3"/>
  <c r="BC31" i="3"/>
  <c r="BB31" i="3"/>
  <c r="BA31" i="3"/>
  <c r="AZ31" i="3"/>
  <c r="AY31" i="3"/>
  <c r="AX31" i="3"/>
  <c r="AW31" i="3"/>
  <c r="AN31" i="3"/>
  <c r="AC31" i="3"/>
  <c r="T31" i="3"/>
  <c r="BE30" i="3"/>
  <c r="BD30" i="3"/>
  <c r="BC30" i="3"/>
  <c r="BB30" i="3"/>
  <c r="BA30" i="3"/>
  <c r="AZ30" i="3"/>
  <c r="AY30" i="3"/>
  <c r="AX30" i="3"/>
  <c r="AW30" i="3"/>
  <c r="AN30" i="3"/>
  <c r="AC30" i="3"/>
  <c r="T30" i="3"/>
  <c r="BE29" i="3"/>
  <c r="BD29" i="3"/>
  <c r="BC29" i="3"/>
  <c r="BB29" i="3"/>
  <c r="BA29" i="3"/>
  <c r="AZ29" i="3"/>
  <c r="AY29" i="3"/>
  <c r="AX29" i="3"/>
  <c r="AW29" i="3"/>
  <c r="AN29" i="3"/>
  <c r="AC29" i="3"/>
  <c r="T29" i="3"/>
  <c r="BE28" i="3"/>
  <c r="BD28" i="3"/>
  <c r="BC28" i="3"/>
  <c r="BB28" i="3"/>
  <c r="BA28" i="3"/>
  <c r="AZ28" i="3"/>
  <c r="AY28" i="3"/>
  <c r="AX28" i="3"/>
  <c r="AW28" i="3"/>
  <c r="AN28" i="3"/>
  <c r="AC28" i="3"/>
  <c r="T28" i="3"/>
  <c r="BE27" i="3"/>
  <c r="BD27" i="3"/>
  <c r="BC27" i="3"/>
  <c r="BB27" i="3"/>
  <c r="BA27" i="3"/>
  <c r="AZ27" i="3"/>
  <c r="AY27" i="3"/>
  <c r="AX27" i="3"/>
  <c r="AW27" i="3"/>
  <c r="AN27" i="3"/>
  <c r="AC27" i="3"/>
  <c r="T27" i="3"/>
  <c r="BE26" i="3"/>
  <c r="BD26" i="3"/>
  <c r="BC26" i="3"/>
  <c r="BB26" i="3"/>
  <c r="BA26" i="3"/>
  <c r="AZ26" i="3"/>
  <c r="AY26" i="3"/>
  <c r="AX26" i="3"/>
  <c r="AW26" i="3"/>
  <c r="AN26" i="3"/>
  <c r="AC26" i="3"/>
  <c r="T26" i="3"/>
  <c r="BE25" i="3"/>
  <c r="BD25" i="3"/>
  <c r="BC25" i="3"/>
  <c r="BB25" i="3"/>
  <c r="BA25" i="3"/>
  <c r="AZ25" i="3"/>
  <c r="AY25" i="3"/>
  <c r="AX25" i="3"/>
  <c r="AW25" i="3"/>
  <c r="AN25" i="3"/>
  <c r="AC25" i="3"/>
  <c r="T25" i="3"/>
  <c r="BE24" i="3"/>
  <c r="BD24" i="3"/>
  <c r="BC24" i="3"/>
  <c r="BB24" i="3"/>
  <c r="BA24" i="3"/>
  <c r="AZ24" i="3"/>
  <c r="AY24" i="3"/>
  <c r="AX24" i="3"/>
  <c r="AW24" i="3"/>
  <c r="AN24" i="3"/>
  <c r="AC24" i="3"/>
  <c r="T24" i="3"/>
  <c r="BE23" i="3"/>
  <c r="BD23" i="3"/>
  <c r="BC23" i="3"/>
  <c r="BB23" i="3"/>
  <c r="BA23" i="3"/>
  <c r="AZ23" i="3"/>
  <c r="AY23" i="3"/>
  <c r="AX23" i="3"/>
  <c r="AW23" i="3"/>
  <c r="AN23" i="3"/>
  <c r="AC23" i="3"/>
  <c r="T23" i="3"/>
  <c r="BE22" i="3"/>
  <c r="BD22" i="3"/>
  <c r="BC22" i="3"/>
  <c r="BB22" i="3"/>
  <c r="BA22" i="3"/>
  <c r="AZ22" i="3"/>
  <c r="AY22" i="3"/>
  <c r="AX22" i="3"/>
  <c r="AW22" i="3"/>
  <c r="AN22" i="3"/>
  <c r="AC22" i="3"/>
  <c r="T22" i="3"/>
  <c r="BE21" i="3"/>
  <c r="BD21" i="3"/>
  <c r="BC21" i="3"/>
  <c r="BB21" i="3"/>
  <c r="BA21" i="3"/>
  <c r="AZ21" i="3"/>
  <c r="AY21" i="3"/>
  <c r="AX21" i="3"/>
  <c r="AW21" i="3"/>
  <c r="AN21" i="3"/>
  <c r="AC21" i="3"/>
  <c r="T21" i="3"/>
  <c r="BE20" i="3"/>
  <c r="BD20" i="3"/>
  <c r="BC20" i="3"/>
  <c r="BB20" i="3"/>
  <c r="BA20" i="3"/>
  <c r="AZ20" i="3"/>
  <c r="AY20" i="3"/>
  <c r="AX20" i="3"/>
  <c r="AW20" i="3"/>
  <c r="AN20" i="3"/>
  <c r="AC20" i="3"/>
  <c r="T20" i="3"/>
  <c r="BE19" i="3"/>
  <c r="BD19" i="3"/>
  <c r="BC19" i="3"/>
  <c r="BB19" i="3"/>
  <c r="BA19" i="3"/>
  <c r="AZ19" i="3"/>
  <c r="AY19" i="3"/>
  <c r="AX19" i="3"/>
  <c r="AW19" i="3"/>
  <c r="AN19" i="3"/>
  <c r="AC19" i="3"/>
  <c r="T19" i="3"/>
  <c r="BE18" i="3"/>
  <c r="BD18" i="3"/>
  <c r="BC18" i="3"/>
  <c r="BB18" i="3"/>
  <c r="BA18" i="3"/>
  <c r="AZ18" i="3"/>
  <c r="AY18" i="3"/>
  <c r="AX18" i="3"/>
  <c r="AW18" i="3"/>
  <c r="AN18" i="3"/>
  <c r="AC18" i="3"/>
  <c r="T18" i="3"/>
  <c r="BE17" i="3"/>
  <c r="BD17" i="3"/>
  <c r="BC17" i="3"/>
  <c r="BB17" i="3"/>
  <c r="BA17" i="3"/>
  <c r="AZ17" i="3"/>
  <c r="AY17" i="3"/>
  <c r="AX17" i="3"/>
  <c r="AW17" i="3"/>
  <c r="AN17" i="3"/>
  <c r="AC17" i="3"/>
  <c r="T17" i="3"/>
  <c r="BE16" i="3"/>
  <c r="BD16" i="3"/>
  <c r="BC16" i="3"/>
  <c r="BB16" i="3"/>
  <c r="BA16" i="3"/>
  <c r="AZ16" i="3"/>
  <c r="AY16" i="3"/>
  <c r="AX16" i="3"/>
  <c r="AW16" i="3"/>
  <c r="AN16" i="3"/>
  <c r="AC16" i="3"/>
  <c r="T16" i="3"/>
  <c r="BE15" i="3"/>
  <c r="BD15" i="3"/>
  <c r="BC15" i="3"/>
  <c r="BB15" i="3"/>
  <c r="BA15" i="3"/>
  <c r="AZ15" i="3"/>
  <c r="AY15" i="3"/>
  <c r="AX15" i="3"/>
  <c r="AW15" i="3"/>
  <c r="AN15" i="3"/>
  <c r="AC15" i="3"/>
  <c r="T15" i="3"/>
  <c r="BE14" i="3"/>
  <c r="BD14" i="3"/>
  <c r="BC14" i="3"/>
  <c r="BB14" i="3"/>
  <c r="BA14" i="3"/>
  <c r="AZ14" i="3"/>
  <c r="AY14" i="3"/>
  <c r="AX14" i="3"/>
  <c r="AW14" i="3"/>
  <c r="AN14" i="3"/>
  <c r="AC14" i="3"/>
  <c r="T14" i="3"/>
  <c r="BE13" i="3"/>
  <c r="BD13" i="3"/>
  <c r="BC13" i="3"/>
  <c r="BB13" i="3"/>
  <c r="BA13" i="3"/>
  <c r="AZ13" i="3"/>
  <c r="AY13" i="3"/>
  <c r="AX13" i="3"/>
  <c r="AW13" i="3"/>
  <c r="AN13" i="3"/>
  <c r="AC13" i="3"/>
  <c r="T13" i="3"/>
  <c r="BE12" i="3"/>
  <c r="BD12" i="3"/>
  <c r="BC12" i="3"/>
  <c r="BB12" i="3"/>
  <c r="BA12" i="3"/>
  <c r="AZ12" i="3"/>
  <c r="AY12" i="3"/>
  <c r="AX12" i="3"/>
  <c r="AW12" i="3"/>
  <c r="AN12" i="3"/>
  <c r="AC12" i="3"/>
  <c r="T12" i="3"/>
  <c r="BE11" i="3"/>
  <c r="BD11" i="3"/>
  <c r="BC11" i="3"/>
  <c r="BB11" i="3"/>
  <c r="BA11" i="3"/>
  <c r="AZ11" i="3"/>
  <c r="AY11" i="3"/>
  <c r="AX11" i="3"/>
  <c r="AW11" i="3"/>
  <c r="AN11" i="3"/>
  <c r="AC11" i="3"/>
  <c r="T11" i="3"/>
  <c r="BE10" i="3"/>
  <c r="BD10" i="3"/>
  <c r="BC10" i="3"/>
  <c r="BB10" i="3"/>
  <c r="BA10" i="3"/>
  <c r="AZ10" i="3"/>
  <c r="AY10" i="3"/>
  <c r="AX10" i="3"/>
  <c r="AW10" i="3"/>
  <c r="AN10" i="3"/>
  <c r="AC10" i="3"/>
  <c r="T10" i="3"/>
  <c r="BE9" i="3"/>
  <c r="BD9" i="3"/>
  <c r="BC9" i="3"/>
  <c r="BB9" i="3"/>
  <c r="BA9" i="3"/>
  <c r="AZ9" i="3"/>
  <c r="AY9" i="3"/>
  <c r="AX9" i="3"/>
  <c r="AW9" i="3"/>
  <c r="AN9" i="3"/>
  <c r="AC9" i="3"/>
  <c r="T9" i="3"/>
  <c r="BE8" i="3"/>
  <c r="BD8" i="3"/>
  <c r="BC8" i="3"/>
  <c r="BB8" i="3"/>
  <c r="BA8" i="3"/>
  <c r="AZ8" i="3"/>
  <c r="AY8" i="3"/>
  <c r="AX8" i="3"/>
  <c r="AW8" i="3"/>
  <c r="AN8" i="3"/>
  <c r="AC8" i="3"/>
  <c r="T8" i="3"/>
  <c r="BE7" i="3"/>
  <c r="BD7" i="3"/>
  <c r="BC7" i="3"/>
  <c r="BB7" i="3"/>
  <c r="BA7" i="3"/>
  <c r="AZ7" i="3"/>
  <c r="AY7" i="3"/>
  <c r="AX7" i="3"/>
  <c r="AW7" i="3"/>
  <c r="AN7" i="3"/>
  <c r="AC7" i="3"/>
  <c r="T7" i="3"/>
  <c r="BE6" i="3"/>
  <c r="BD6" i="3"/>
  <c r="BC6" i="3"/>
  <c r="BB6" i="3"/>
  <c r="BA6" i="3"/>
  <c r="AZ6" i="3"/>
  <c r="AY6" i="3"/>
  <c r="AX6" i="3"/>
  <c r="AW6" i="3"/>
  <c r="AN6" i="3"/>
  <c r="AC6" i="3"/>
  <c r="T6" i="3"/>
  <c r="BE5" i="3"/>
  <c r="BD5" i="3"/>
  <c r="BC5" i="3"/>
  <c r="BB5" i="3"/>
  <c r="BA5" i="3"/>
  <c r="AZ5" i="3"/>
  <c r="AY5" i="3"/>
  <c r="AX5" i="3"/>
  <c r="AW5" i="3"/>
  <c r="AN5" i="3"/>
  <c r="AC5" i="3"/>
  <c r="T5" i="3"/>
  <c r="BE4" i="3"/>
  <c r="BD4" i="3"/>
  <c r="BC4" i="3"/>
  <c r="BB4" i="3"/>
  <c r="BA4" i="3"/>
  <c r="AZ4" i="3"/>
  <c r="AY4" i="3"/>
  <c r="AX4" i="3"/>
  <c r="AW4" i="3"/>
  <c r="AN4" i="3"/>
  <c r="AC4" i="3"/>
  <c r="T4" i="3"/>
  <c r="BE3" i="3"/>
  <c r="BD3" i="3"/>
  <c r="BC3" i="3"/>
  <c r="BB3" i="3"/>
  <c r="BA3" i="3"/>
  <c r="AZ3" i="3"/>
  <c r="AY3" i="3"/>
  <c r="AX3" i="3"/>
  <c r="AW3" i="3"/>
  <c r="AN3" i="3"/>
  <c r="AC3" i="3"/>
  <c r="T3" i="3"/>
  <c r="BE2" i="3"/>
  <c r="BD2" i="3"/>
  <c r="BC2" i="3"/>
  <c r="BB2" i="3"/>
  <c r="BA2" i="3"/>
  <c r="AZ2" i="3"/>
  <c r="AY2" i="3"/>
  <c r="AX2" i="3"/>
  <c r="AW2" i="3"/>
  <c r="AN2" i="3"/>
  <c r="AC2" i="3"/>
  <c r="T2" i="3"/>
  <c r="AY446" i="3" l="1"/>
  <c r="AC446" i="3"/>
  <c r="AC451" i="3" s="1"/>
  <c r="BF393" i="3"/>
  <c r="BG393" i="3" s="1"/>
  <c r="BF397" i="3"/>
  <c r="BG397" i="3" s="1"/>
  <c r="BF402" i="3"/>
  <c r="BG402" i="3" s="1"/>
  <c r="BF405" i="3"/>
  <c r="BG405" i="3" s="1"/>
  <c r="BF409" i="3"/>
  <c r="BG409" i="3" s="1"/>
  <c r="BF413" i="3"/>
  <c r="BG413" i="3" s="1"/>
  <c r="BF418" i="3"/>
  <c r="BG418" i="3" s="1"/>
  <c r="BF421" i="3"/>
  <c r="BG421" i="3" s="1"/>
  <c r="BF425" i="3"/>
  <c r="BG425" i="3" s="1"/>
  <c r="BF429" i="3"/>
  <c r="BG429" i="3" s="1"/>
  <c r="BF434" i="3"/>
  <c r="BG434" i="3" s="1"/>
  <c r="BF437" i="3"/>
  <c r="BG437" i="3" s="1"/>
  <c r="BF441" i="3"/>
  <c r="BG441" i="3" s="1"/>
  <c r="BF445" i="3"/>
  <c r="BG445" i="3" s="1"/>
  <c r="BF6" i="3"/>
  <c r="BG6" i="3" s="1"/>
  <c r="BF7" i="3"/>
  <c r="BG7" i="3" s="1"/>
  <c r="BF8" i="3"/>
  <c r="BG8" i="3" s="1"/>
  <c r="BF10" i="3"/>
  <c r="BG10" i="3" s="1"/>
  <c r="BF13" i="3"/>
  <c r="BG13" i="3" s="1"/>
  <c r="BF14" i="3"/>
  <c r="BG14" i="3" s="1"/>
  <c r="BF16" i="3"/>
  <c r="BG16" i="3" s="1"/>
  <c r="BF18" i="3"/>
  <c r="BG18" i="3" s="1"/>
  <c r="BF20" i="3"/>
  <c r="BG20" i="3" s="1"/>
  <c r="BF22" i="3"/>
  <c r="BG22" i="3" s="1"/>
  <c r="BF24" i="3"/>
  <c r="BG24" i="3" s="1"/>
  <c r="BF26" i="3"/>
  <c r="BG26" i="3" s="1"/>
  <c r="BF27" i="3"/>
  <c r="BG27" i="3" s="1"/>
  <c r="BF30" i="3"/>
  <c r="BG30" i="3" s="1"/>
  <c r="BF31" i="3"/>
  <c r="BG31" i="3" s="1"/>
  <c r="BF32" i="3"/>
  <c r="BG32" i="3" s="1"/>
  <c r="BF34" i="3"/>
  <c r="BG34" i="3" s="1"/>
  <c r="BF36" i="3"/>
  <c r="BG36" i="3" s="1"/>
  <c r="BF38" i="3"/>
  <c r="BG38" i="3" s="1"/>
  <c r="BF40" i="3"/>
  <c r="BG40" i="3" s="1"/>
  <c r="BF42" i="3"/>
  <c r="BG42" i="3" s="1"/>
  <c r="BF45" i="3"/>
  <c r="BG45" i="3" s="1"/>
  <c r="BF47" i="3"/>
  <c r="BG47" i="3" s="1"/>
  <c r="BF48" i="3"/>
  <c r="BG48" i="3" s="1"/>
  <c r="BF50" i="3"/>
  <c r="BG50" i="3" s="1"/>
  <c r="BF52" i="3"/>
  <c r="BG52" i="3" s="1"/>
  <c r="BF54" i="3"/>
  <c r="BG54" i="3" s="1"/>
  <c r="BF56" i="3"/>
  <c r="BG56" i="3" s="1"/>
  <c r="BF58" i="3"/>
  <c r="BG58" i="3" s="1"/>
  <c r="BF61" i="3"/>
  <c r="BG61" i="3" s="1"/>
  <c r="BF63" i="3"/>
  <c r="BG63" i="3" s="1"/>
  <c r="BF64" i="3"/>
  <c r="BG64" i="3" s="1"/>
  <c r="BF66" i="3"/>
  <c r="BG66" i="3" s="1"/>
  <c r="BF68" i="3"/>
  <c r="BG68" i="3" s="1"/>
  <c r="BF70" i="3"/>
  <c r="BG70" i="3" s="1"/>
  <c r="BF72" i="3"/>
  <c r="BG72" i="3" s="1"/>
  <c r="BF74" i="3"/>
  <c r="BG74" i="3" s="1"/>
  <c r="BF77" i="3"/>
  <c r="BG77" i="3" s="1"/>
  <c r="BF79" i="3"/>
  <c r="BG79" i="3" s="1"/>
  <c r="BF80" i="3"/>
  <c r="BG80" i="3" s="1"/>
  <c r="BF82" i="3"/>
  <c r="BG82" i="3" s="1"/>
  <c r="BF84" i="3"/>
  <c r="BG84" i="3" s="1"/>
  <c r="BF86" i="3"/>
  <c r="BG86" i="3" s="1"/>
  <c r="BF88" i="3"/>
  <c r="BG88" i="3" s="1"/>
  <c r="BF90" i="3"/>
  <c r="BG90" i="3" s="1"/>
  <c r="BF93" i="3"/>
  <c r="BG93" i="3" s="1"/>
  <c r="BF95" i="3"/>
  <c r="BG95" i="3" s="1"/>
  <c r="BF96" i="3"/>
  <c r="BG96" i="3" s="1"/>
  <c r="BF98" i="3"/>
  <c r="BG98" i="3" s="1"/>
  <c r="BF100" i="3"/>
  <c r="BG100" i="3" s="1"/>
  <c r="BF102" i="3"/>
  <c r="BG102" i="3" s="1"/>
  <c r="BF105" i="3"/>
  <c r="BG105" i="3" s="1"/>
  <c r="BF106" i="3"/>
  <c r="BG106" i="3" s="1"/>
  <c r="BF108" i="3"/>
  <c r="BG108" i="3" s="1"/>
  <c r="BF110" i="3"/>
  <c r="BG110" i="3" s="1"/>
  <c r="BF113" i="3"/>
  <c r="BG113" i="3" s="1"/>
  <c r="BF283" i="3"/>
  <c r="BG283" i="3" s="1"/>
  <c r="BF284" i="3"/>
  <c r="BG284" i="3" s="1"/>
  <c r="BF286" i="3"/>
  <c r="BG286" i="3" s="1"/>
  <c r="BF288" i="3"/>
  <c r="BG288" i="3" s="1"/>
  <c r="BF291" i="3"/>
  <c r="BG291" i="3" s="1"/>
  <c r="BF292" i="3"/>
  <c r="BG292" i="3" s="1"/>
  <c r="BF293" i="3"/>
  <c r="BG293" i="3" s="1"/>
  <c r="BF294" i="3"/>
  <c r="BG294" i="3" s="1"/>
  <c r="BF297" i="3"/>
  <c r="BG297" i="3" s="1"/>
  <c r="BF298" i="3"/>
  <c r="BG298" i="3" s="1"/>
  <c r="BF299" i="3"/>
  <c r="BG299" i="3" s="1"/>
  <c r="BF300" i="3"/>
  <c r="BG300" i="3" s="1"/>
  <c r="BF303" i="3"/>
  <c r="BG303" i="3" s="1"/>
  <c r="BF304" i="3"/>
  <c r="BG304" i="3" s="1"/>
  <c r="BF305" i="3"/>
  <c r="BG305" i="3" s="1"/>
  <c r="BF307" i="3"/>
  <c r="BG307" i="3" s="1"/>
  <c r="BF311" i="3"/>
  <c r="BG311" i="3" s="1"/>
  <c r="BF315" i="3"/>
  <c r="BG315" i="3" s="1"/>
  <c r="BF317" i="3"/>
  <c r="BG317" i="3" s="1"/>
  <c r="BF319" i="3"/>
  <c r="BG319" i="3" s="1"/>
  <c r="BF322" i="3"/>
  <c r="BG322" i="3" s="1"/>
  <c r="BF325" i="3"/>
  <c r="BG325" i="3" s="1"/>
  <c r="BF327" i="3"/>
  <c r="BG327" i="3" s="1"/>
  <c r="BF328" i="3"/>
  <c r="BG328" i="3" s="1"/>
  <c r="BF329" i="3"/>
  <c r="BG329" i="3" s="1"/>
  <c r="BF331" i="3"/>
  <c r="BG331" i="3" s="1"/>
  <c r="BF332" i="3"/>
  <c r="BG332" i="3" s="1"/>
  <c r="BF333" i="3"/>
  <c r="BG333" i="3" s="1"/>
  <c r="BF336" i="3"/>
  <c r="BG336" i="3" s="1"/>
  <c r="BF339" i="3"/>
  <c r="BG339" i="3" s="1"/>
  <c r="BF340" i="3"/>
  <c r="BG340" i="3" s="1"/>
  <c r="BF341" i="3"/>
  <c r="BG341" i="3" s="1"/>
  <c r="BF344" i="3"/>
  <c r="BG344" i="3" s="1"/>
  <c r="BF346" i="3"/>
  <c r="BG346" i="3" s="1"/>
  <c r="BF347" i="3"/>
  <c r="BG347" i="3" s="1"/>
  <c r="BF349" i="3"/>
  <c r="BG349" i="3" s="1"/>
  <c r="BF351" i="3"/>
  <c r="BG351" i="3" s="1"/>
  <c r="BF353" i="3"/>
  <c r="BG353" i="3" s="1"/>
  <c r="BF355" i="3"/>
  <c r="BG355" i="3" s="1"/>
  <c r="BF357" i="3"/>
  <c r="BG357" i="3" s="1"/>
  <c r="BF361" i="3"/>
  <c r="BG361" i="3" s="1"/>
  <c r="BF365" i="3"/>
  <c r="BG365" i="3" s="1"/>
  <c r="BF370" i="3"/>
  <c r="BG370" i="3" s="1"/>
  <c r="BF373" i="3"/>
  <c r="BG373" i="3" s="1"/>
  <c r="BF377" i="3"/>
  <c r="BG377" i="3" s="1"/>
  <c r="BF381" i="3"/>
  <c r="BG381" i="3" s="1"/>
  <c r="BF386" i="3"/>
  <c r="BG386" i="3" s="1"/>
  <c r="BF389" i="3"/>
  <c r="BG389" i="3" s="1"/>
  <c r="BF114" i="3"/>
  <c r="BG114" i="3" s="1"/>
  <c r="BF116" i="3"/>
  <c r="BG116" i="3" s="1"/>
  <c r="BF118" i="3"/>
  <c r="BG118" i="3" s="1"/>
  <c r="BF121" i="3"/>
  <c r="BG121" i="3" s="1"/>
  <c r="BF122" i="3"/>
  <c r="BG122" i="3" s="1"/>
  <c r="BF124" i="3"/>
  <c r="BG124" i="3" s="1"/>
  <c r="BF126" i="3"/>
  <c r="BG126" i="3" s="1"/>
  <c r="BF129" i="3"/>
  <c r="BG129" i="3" s="1"/>
  <c r="BF130" i="3"/>
  <c r="BG130" i="3" s="1"/>
  <c r="BF132" i="3"/>
  <c r="BG132" i="3" s="1"/>
  <c r="BF134" i="3"/>
  <c r="BG134" i="3" s="1"/>
  <c r="BF137" i="3"/>
  <c r="BG137" i="3" s="1"/>
  <c r="BF138" i="3"/>
  <c r="BG138" i="3" s="1"/>
  <c r="BF140" i="3"/>
  <c r="BG140" i="3" s="1"/>
  <c r="BF142" i="3"/>
  <c r="BG142" i="3" s="1"/>
  <c r="BF145" i="3"/>
  <c r="BG145" i="3" s="1"/>
  <c r="BF146" i="3"/>
  <c r="BG146" i="3" s="1"/>
  <c r="BF148" i="3"/>
  <c r="BG148" i="3" s="1"/>
  <c r="BF150" i="3"/>
  <c r="BG150" i="3" s="1"/>
  <c r="BF153" i="3"/>
  <c r="BG153" i="3" s="1"/>
  <c r="BF154" i="3"/>
  <c r="BG154" i="3" s="1"/>
  <c r="BF156" i="3"/>
  <c r="BG156" i="3" s="1"/>
  <c r="BF158" i="3"/>
  <c r="BG158" i="3" s="1"/>
  <c r="BF161" i="3"/>
  <c r="BG161" i="3" s="1"/>
  <c r="BF162" i="3"/>
  <c r="BG162" i="3" s="1"/>
  <c r="BF164" i="3"/>
  <c r="BG164" i="3" s="1"/>
  <c r="BF166" i="3"/>
  <c r="BG166" i="3" s="1"/>
  <c r="BF169" i="3"/>
  <c r="BG169" i="3" s="1"/>
  <c r="BF170" i="3"/>
  <c r="BG170" i="3" s="1"/>
  <c r="BF172" i="3"/>
  <c r="BG172" i="3" s="1"/>
  <c r="BF174" i="3"/>
  <c r="BG174" i="3" s="1"/>
  <c r="BF177" i="3"/>
  <c r="BG177" i="3" s="1"/>
  <c r="BF178" i="3"/>
  <c r="BG178" i="3" s="1"/>
  <c r="BF180" i="3"/>
  <c r="BG180" i="3" s="1"/>
  <c r="BF182" i="3"/>
  <c r="BG182" i="3" s="1"/>
  <c r="BF185" i="3"/>
  <c r="BG185" i="3" s="1"/>
  <c r="BF186" i="3"/>
  <c r="BG186" i="3" s="1"/>
  <c r="BF188" i="3"/>
  <c r="BG188" i="3" s="1"/>
  <c r="BF190" i="3"/>
  <c r="BG190" i="3" s="1"/>
  <c r="BF193" i="3"/>
  <c r="BG193" i="3" s="1"/>
  <c r="BF194" i="3"/>
  <c r="BG194" i="3" s="1"/>
  <c r="BF196" i="3"/>
  <c r="BG196" i="3" s="1"/>
  <c r="BF198" i="3"/>
  <c r="BG198" i="3" s="1"/>
  <c r="BF201" i="3"/>
  <c r="BG201" i="3" s="1"/>
  <c r="BF202" i="3"/>
  <c r="BG202" i="3" s="1"/>
  <c r="BF204" i="3"/>
  <c r="BG204" i="3" s="1"/>
  <c r="BF206" i="3"/>
  <c r="BG206" i="3" s="1"/>
  <c r="BF209" i="3"/>
  <c r="BG209" i="3" s="1"/>
  <c r="BF210" i="3"/>
  <c r="BG210" i="3" s="1"/>
  <c r="BF212" i="3"/>
  <c r="BG212" i="3" s="1"/>
  <c r="BF214" i="3"/>
  <c r="BG214" i="3" s="1"/>
  <c r="BF217" i="3"/>
  <c r="BG217" i="3" s="1"/>
  <c r="BF218" i="3"/>
  <c r="BG218" i="3" s="1"/>
  <c r="BF220" i="3"/>
  <c r="BG220" i="3" s="1"/>
  <c r="BF222" i="3"/>
  <c r="BG222" i="3" s="1"/>
  <c r="BF226" i="3"/>
  <c r="BG226" i="3" s="1"/>
  <c r="BF228" i="3"/>
  <c r="BG228" i="3" s="1"/>
  <c r="BF231" i="3"/>
  <c r="BG231" i="3" s="1"/>
  <c r="BF233" i="3"/>
  <c r="BG233" i="3" s="1"/>
  <c r="BF234" i="3"/>
  <c r="BG234" i="3" s="1"/>
  <c r="BF238" i="3"/>
  <c r="BG238" i="3" s="1"/>
  <c r="BF242" i="3"/>
  <c r="BG242" i="3" s="1"/>
  <c r="BF244" i="3"/>
  <c r="BG244" i="3" s="1"/>
  <c r="BF247" i="3"/>
  <c r="BG247" i="3" s="1"/>
  <c r="BF248" i="3"/>
  <c r="BG248" i="3" s="1"/>
  <c r="BF249" i="3"/>
  <c r="BG249" i="3" s="1"/>
  <c r="BF252" i="3"/>
  <c r="BG252" i="3" s="1"/>
  <c r="BF254" i="3"/>
  <c r="BG254" i="3" s="1"/>
  <c r="BF258" i="3"/>
  <c r="BG258" i="3" s="1"/>
  <c r="BF260" i="3"/>
  <c r="BG260" i="3" s="1"/>
  <c r="BF263" i="3"/>
  <c r="BG263" i="3" s="1"/>
  <c r="BF265" i="3"/>
  <c r="BG265" i="3" s="1"/>
  <c r="BF266" i="3"/>
  <c r="BG266" i="3" s="1"/>
  <c r="BF270" i="3"/>
  <c r="BG270" i="3" s="1"/>
  <c r="BF274" i="3"/>
  <c r="BG274" i="3" s="1"/>
  <c r="BF275" i="3"/>
  <c r="BG275" i="3" s="1"/>
  <c r="BF278" i="3"/>
  <c r="BG278" i="3" s="1"/>
  <c r="BF279" i="3"/>
  <c r="BG279" i="3" s="1"/>
  <c r="BF282" i="3"/>
  <c r="BG282" i="3" s="1"/>
  <c r="BC446" i="3"/>
  <c r="BC451" i="3" s="1"/>
  <c r="BF449" i="3"/>
  <c r="BF308" i="3"/>
  <c r="BG308" i="3" s="1"/>
  <c r="BF21" i="3"/>
  <c r="BG21" i="3" s="1"/>
  <c r="BF46" i="3"/>
  <c r="BG46" i="3" s="1"/>
  <c r="BF78" i="3"/>
  <c r="BG78" i="3" s="1"/>
  <c r="BF250" i="3"/>
  <c r="BG250" i="3" s="1"/>
  <c r="BA446" i="3"/>
  <c r="BA451" i="3" s="1"/>
  <c r="BF4" i="3"/>
  <c r="BG4" i="3" s="1"/>
  <c r="BF11" i="3"/>
  <c r="BG11" i="3" s="1"/>
  <c r="BF15" i="3"/>
  <c r="BG15" i="3" s="1"/>
  <c r="BF29" i="3"/>
  <c r="BG29" i="3" s="1"/>
  <c r="BF37" i="3"/>
  <c r="BG37" i="3" s="1"/>
  <c r="BF53" i="3"/>
  <c r="BG53" i="3" s="1"/>
  <c r="BF69" i="3"/>
  <c r="BG69" i="3" s="1"/>
  <c r="BF85" i="3"/>
  <c r="BG85" i="3" s="1"/>
  <c r="BF101" i="3"/>
  <c r="BG101" i="3" s="1"/>
  <c r="BF109" i="3"/>
  <c r="BG109" i="3" s="1"/>
  <c r="BF117" i="3"/>
  <c r="BG117" i="3" s="1"/>
  <c r="BF125" i="3"/>
  <c r="BG125" i="3" s="1"/>
  <c r="BF133" i="3"/>
  <c r="BG133" i="3" s="1"/>
  <c r="BF141" i="3"/>
  <c r="BG141" i="3" s="1"/>
  <c r="BF149" i="3"/>
  <c r="BG149" i="3" s="1"/>
  <c r="BF157" i="3"/>
  <c r="BG157" i="3" s="1"/>
  <c r="BF165" i="3"/>
  <c r="BG165" i="3" s="1"/>
  <c r="BF173" i="3"/>
  <c r="BG173" i="3" s="1"/>
  <c r="BF181" i="3"/>
  <c r="BG181" i="3" s="1"/>
  <c r="BF189" i="3"/>
  <c r="BG189" i="3" s="1"/>
  <c r="BF197" i="3"/>
  <c r="BG197" i="3" s="1"/>
  <c r="BF205" i="3"/>
  <c r="BG205" i="3" s="1"/>
  <c r="BF213" i="3"/>
  <c r="BG213" i="3" s="1"/>
  <c r="BF232" i="3"/>
  <c r="BG232" i="3" s="1"/>
  <c r="BF264" i="3"/>
  <c r="BG264" i="3" s="1"/>
  <c r="BF276" i="3"/>
  <c r="BG276" i="3" s="1"/>
  <c r="BF3" i="3"/>
  <c r="BG3" i="3" s="1"/>
  <c r="BF28" i="3"/>
  <c r="BG28" i="3" s="1"/>
  <c r="BF62" i="3"/>
  <c r="BG62" i="3" s="1"/>
  <c r="BF94" i="3"/>
  <c r="BG94" i="3" s="1"/>
  <c r="T446" i="3"/>
  <c r="AX446" i="3"/>
  <c r="AX451" i="3" s="1"/>
  <c r="BB446" i="3"/>
  <c r="BB451" i="3" s="1"/>
  <c r="BF2" i="3"/>
  <c r="BF5" i="3"/>
  <c r="BG5" i="3" s="1"/>
  <c r="BF12" i="3"/>
  <c r="BG12" i="3" s="1"/>
  <c r="BF19" i="3"/>
  <c r="BG19" i="3" s="1"/>
  <c r="BF23" i="3"/>
  <c r="BG23" i="3" s="1"/>
  <c r="BF39" i="3"/>
  <c r="BG39" i="3" s="1"/>
  <c r="BF44" i="3"/>
  <c r="BG44" i="3" s="1"/>
  <c r="BF55" i="3"/>
  <c r="BG55" i="3" s="1"/>
  <c r="BF60" i="3"/>
  <c r="BG60" i="3" s="1"/>
  <c r="BF71" i="3"/>
  <c r="BG71" i="3" s="1"/>
  <c r="BF76" i="3"/>
  <c r="BG76" i="3" s="1"/>
  <c r="BF87" i="3"/>
  <c r="BG87" i="3" s="1"/>
  <c r="BF92" i="3"/>
  <c r="BG92" i="3" s="1"/>
  <c r="BF104" i="3"/>
  <c r="BG104" i="3" s="1"/>
  <c r="BF112" i="3"/>
  <c r="BG112" i="3" s="1"/>
  <c r="BF120" i="3"/>
  <c r="BG120" i="3" s="1"/>
  <c r="BF128" i="3"/>
  <c r="BG128" i="3" s="1"/>
  <c r="BF136" i="3"/>
  <c r="BG136" i="3" s="1"/>
  <c r="BF144" i="3"/>
  <c r="BG144" i="3" s="1"/>
  <c r="BF152" i="3"/>
  <c r="BG152" i="3" s="1"/>
  <c r="BF160" i="3"/>
  <c r="BG160" i="3" s="1"/>
  <c r="BF168" i="3"/>
  <c r="BG168" i="3" s="1"/>
  <c r="BF176" i="3"/>
  <c r="BG176" i="3" s="1"/>
  <c r="BF184" i="3"/>
  <c r="BG184" i="3" s="1"/>
  <c r="BF192" i="3"/>
  <c r="BG192" i="3" s="1"/>
  <c r="BF200" i="3"/>
  <c r="BG200" i="3" s="1"/>
  <c r="BF208" i="3"/>
  <c r="BG208" i="3" s="1"/>
  <c r="BF216" i="3"/>
  <c r="BG216" i="3" s="1"/>
  <c r="BF236" i="3"/>
  <c r="BG236" i="3" s="1"/>
  <c r="BF268" i="3"/>
  <c r="BG268" i="3" s="1"/>
  <c r="BF75" i="3"/>
  <c r="BG75" i="3" s="1"/>
  <c r="BF99" i="3"/>
  <c r="BG99" i="3" s="1"/>
  <c r="BF223" i="3"/>
  <c r="BG223" i="3" s="1"/>
  <c r="BF239" i="3"/>
  <c r="BG239" i="3" s="1"/>
  <c r="BF255" i="3"/>
  <c r="BG255" i="3" s="1"/>
  <c r="BF271" i="3"/>
  <c r="BG271" i="3" s="1"/>
  <c r="BF287" i="3"/>
  <c r="BG287" i="3" s="1"/>
  <c r="BF309" i="3"/>
  <c r="BG309" i="3" s="1"/>
  <c r="BF323" i="3"/>
  <c r="BG323" i="3" s="1"/>
  <c r="BF35" i="3"/>
  <c r="BG35" i="3" s="1"/>
  <c r="BF43" i="3"/>
  <c r="BG43" i="3" s="1"/>
  <c r="BF51" i="3"/>
  <c r="BG51" i="3" s="1"/>
  <c r="BF59" i="3"/>
  <c r="BG59" i="3" s="1"/>
  <c r="BF67" i="3"/>
  <c r="BG67" i="3" s="1"/>
  <c r="BF83" i="3"/>
  <c r="BG83" i="3" s="1"/>
  <c r="BF91" i="3"/>
  <c r="BG91" i="3" s="1"/>
  <c r="AW446" i="3"/>
  <c r="AW451" i="3" s="1"/>
  <c r="BE446" i="3"/>
  <c r="BE451" i="3" s="1"/>
  <c r="BF9" i="3"/>
  <c r="BG9" i="3" s="1"/>
  <c r="BF17" i="3"/>
  <c r="BG17" i="3" s="1"/>
  <c r="BF25" i="3"/>
  <c r="BG25" i="3" s="1"/>
  <c r="BF33" i="3"/>
  <c r="BG33" i="3" s="1"/>
  <c r="BF41" i="3"/>
  <c r="BG41" i="3" s="1"/>
  <c r="BF49" i="3"/>
  <c r="BG49" i="3" s="1"/>
  <c r="BF57" i="3"/>
  <c r="BG57" i="3" s="1"/>
  <c r="BF65" i="3"/>
  <c r="BG65" i="3" s="1"/>
  <c r="BF73" i="3"/>
  <c r="BG73" i="3" s="1"/>
  <c r="BF81" i="3"/>
  <c r="BG81" i="3" s="1"/>
  <c r="BF89" i="3"/>
  <c r="BG89" i="3" s="1"/>
  <c r="BF97" i="3"/>
  <c r="BG97" i="3" s="1"/>
  <c r="BF103" i="3"/>
  <c r="BG103" i="3" s="1"/>
  <c r="BF107" i="3"/>
  <c r="BG107" i="3" s="1"/>
  <c r="BF111" i="3"/>
  <c r="BG111" i="3" s="1"/>
  <c r="BF115" i="3"/>
  <c r="BG115" i="3" s="1"/>
  <c r="BF119" i="3"/>
  <c r="BG119" i="3" s="1"/>
  <c r="BF123" i="3"/>
  <c r="BG123" i="3" s="1"/>
  <c r="BF127" i="3"/>
  <c r="BG127" i="3" s="1"/>
  <c r="BF131" i="3"/>
  <c r="BG131" i="3" s="1"/>
  <c r="BF135" i="3"/>
  <c r="BG135" i="3" s="1"/>
  <c r="BF139" i="3"/>
  <c r="BG139" i="3" s="1"/>
  <c r="BF143" i="3"/>
  <c r="BG143" i="3" s="1"/>
  <c r="BF147" i="3"/>
  <c r="BG147" i="3" s="1"/>
  <c r="BF151" i="3"/>
  <c r="BG151" i="3" s="1"/>
  <c r="BF155" i="3"/>
  <c r="BG155" i="3" s="1"/>
  <c r="BF159" i="3"/>
  <c r="BG159" i="3" s="1"/>
  <c r="BF163" i="3"/>
  <c r="BG163" i="3" s="1"/>
  <c r="BF167" i="3"/>
  <c r="BG167" i="3" s="1"/>
  <c r="BF171" i="3"/>
  <c r="BG171" i="3" s="1"/>
  <c r="BF175" i="3"/>
  <c r="BG175" i="3" s="1"/>
  <c r="BF179" i="3"/>
  <c r="BG179" i="3" s="1"/>
  <c r="BF183" i="3"/>
  <c r="BG183" i="3" s="1"/>
  <c r="BF187" i="3"/>
  <c r="BG187" i="3" s="1"/>
  <c r="BF191" i="3"/>
  <c r="BG191" i="3" s="1"/>
  <c r="BF195" i="3"/>
  <c r="BG195" i="3" s="1"/>
  <c r="BF199" i="3"/>
  <c r="BG199" i="3" s="1"/>
  <c r="BF203" i="3"/>
  <c r="BG203" i="3" s="1"/>
  <c r="BF207" i="3"/>
  <c r="BG207" i="3" s="1"/>
  <c r="BF211" i="3"/>
  <c r="BG211" i="3" s="1"/>
  <c r="BF215" i="3"/>
  <c r="BG215" i="3" s="1"/>
  <c r="BF219" i="3"/>
  <c r="BG219" i="3" s="1"/>
  <c r="BF224" i="3"/>
  <c r="BG224" i="3" s="1"/>
  <c r="BF225" i="3"/>
  <c r="BG225" i="3" s="1"/>
  <c r="BF230" i="3"/>
  <c r="BG230" i="3" s="1"/>
  <c r="BF240" i="3"/>
  <c r="BG240" i="3" s="1"/>
  <c r="BF241" i="3"/>
  <c r="BG241" i="3" s="1"/>
  <c r="BF246" i="3"/>
  <c r="BG246" i="3" s="1"/>
  <c r="BF256" i="3"/>
  <c r="BG256" i="3" s="1"/>
  <c r="BF257" i="3"/>
  <c r="BG257" i="3" s="1"/>
  <c r="BF262" i="3"/>
  <c r="BG262" i="3" s="1"/>
  <c r="BF272" i="3"/>
  <c r="BG272" i="3" s="1"/>
  <c r="BF280" i="3"/>
  <c r="BG280" i="3" s="1"/>
  <c r="BF289" i="3"/>
  <c r="BG289" i="3" s="1"/>
  <c r="BF302" i="3"/>
  <c r="BG302" i="3" s="1"/>
  <c r="AN446" i="3"/>
  <c r="AN451" i="3" s="1"/>
  <c r="AZ446" i="3"/>
  <c r="AZ451" i="3" s="1"/>
  <c r="BD446" i="3"/>
  <c r="BD451" i="3" s="1"/>
  <c r="BF221" i="3"/>
  <c r="BG221" i="3" s="1"/>
  <c r="BF229" i="3"/>
  <c r="BG229" i="3" s="1"/>
  <c r="BF237" i="3"/>
  <c r="BG237" i="3" s="1"/>
  <c r="BF245" i="3"/>
  <c r="BG245" i="3" s="1"/>
  <c r="BF253" i="3"/>
  <c r="BG253" i="3" s="1"/>
  <c r="BF261" i="3"/>
  <c r="BG261" i="3" s="1"/>
  <c r="BF269" i="3"/>
  <c r="BG269" i="3" s="1"/>
  <c r="BF362" i="3"/>
  <c r="BG362" i="3" s="1"/>
  <c r="BF378" i="3"/>
  <c r="BG378" i="3" s="1"/>
  <c r="BF394" i="3"/>
  <c r="BG394" i="3" s="1"/>
  <c r="BF410" i="3"/>
  <c r="BG410" i="3" s="1"/>
  <c r="BF426" i="3"/>
  <c r="BG426" i="3" s="1"/>
  <c r="BF442" i="3"/>
  <c r="BG442" i="3" s="1"/>
  <c r="BF450" i="3"/>
  <c r="BF227" i="3"/>
  <c r="BG227" i="3" s="1"/>
  <c r="BF235" i="3"/>
  <c r="BG235" i="3" s="1"/>
  <c r="BF243" i="3"/>
  <c r="BG243" i="3" s="1"/>
  <c r="BF251" i="3"/>
  <c r="BG251" i="3" s="1"/>
  <c r="BF259" i="3"/>
  <c r="BG259" i="3" s="1"/>
  <c r="BF267" i="3"/>
  <c r="BG267" i="3" s="1"/>
  <c r="BF273" i="3"/>
  <c r="BG273" i="3" s="1"/>
  <c r="BF277" i="3"/>
  <c r="BG277" i="3" s="1"/>
  <c r="BF281" i="3"/>
  <c r="BG281" i="3" s="1"/>
  <c r="BF285" i="3"/>
  <c r="BG285" i="3" s="1"/>
  <c r="BF290" i="3"/>
  <c r="BG290" i="3" s="1"/>
  <c r="BF295" i="3"/>
  <c r="BG295" i="3" s="1"/>
  <c r="BF296" i="3"/>
  <c r="BG296" i="3" s="1"/>
  <c r="BF301" i="3"/>
  <c r="BG301" i="3" s="1"/>
  <c r="BF306" i="3"/>
  <c r="BG306" i="3" s="1"/>
  <c r="BF314" i="3"/>
  <c r="BG314" i="3" s="1"/>
  <c r="BF321" i="3"/>
  <c r="BG321" i="3" s="1"/>
  <c r="BF335" i="3"/>
  <c r="BG335" i="3" s="1"/>
  <c r="BF343" i="3"/>
  <c r="BG343" i="3" s="1"/>
  <c r="BF354" i="3"/>
  <c r="BG354" i="3" s="1"/>
  <c r="BF369" i="3"/>
  <c r="BG369" i="3" s="1"/>
  <c r="BF385" i="3"/>
  <c r="BG385" i="3" s="1"/>
  <c r="BF401" i="3"/>
  <c r="BG401" i="3" s="1"/>
  <c r="BF417" i="3"/>
  <c r="BG417" i="3" s="1"/>
  <c r="BF433" i="3"/>
  <c r="BG433" i="3" s="1"/>
  <c r="BF312" i="3"/>
  <c r="BG312" i="3" s="1"/>
  <c r="BF316" i="3"/>
  <c r="BG316" i="3" s="1"/>
  <c r="BF330" i="3"/>
  <c r="BG330" i="3" s="1"/>
  <c r="BF337" i="3"/>
  <c r="BG337" i="3" s="1"/>
  <c r="BF345" i="3"/>
  <c r="BG345" i="3" s="1"/>
  <c r="BF313" i="3"/>
  <c r="BG313" i="3" s="1"/>
  <c r="BF320" i="3"/>
  <c r="BG320" i="3" s="1"/>
  <c r="BF324" i="3"/>
  <c r="BG324" i="3" s="1"/>
  <c r="BF338" i="3"/>
  <c r="BG338" i="3" s="1"/>
  <c r="BF352" i="3"/>
  <c r="BG352" i="3" s="1"/>
  <c r="BF358" i="3"/>
  <c r="BG358" i="3" s="1"/>
  <c r="BF366" i="3"/>
  <c r="BG366" i="3" s="1"/>
  <c r="BF374" i="3"/>
  <c r="BG374" i="3" s="1"/>
  <c r="BF382" i="3"/>
  <c r="BG382" i="3" s="1"/>
  <c r="BF390" i="3"/>
  <c r="BG390" i="3" s="1"/>
  <c r="BF398" i="3"/>
  <c r="BG398" i="3" s="1"/>
  <c r="BF406" i="3"/>
  <c r="BG406" i="3" s="1"/>
  <c r="BF414" i="3"/>
  <c r="BG414" i="3" s="1"/>
  <c r="BF422" i="3"/>
  <c r="BG422" i="3" s="1"/>
  <c r="BF430" i="3"/>
  <c r="BG430" i="3" s="1"/>
  <c r="BF438" i="3"/>
  <c r="BG438" i="3" s="1"/>
  <c r="BF310" i="3"/>
  <c r="BG310" i="3" s="1"/>
  <c r="BF318" i="3"/>
  <c r="BG318" i="3" s="1"/>
  <c r="BF326" i="3"/>
  <c r="BG326" i="3" s="1"/>
  <c r="BF334" i="3"/>
  <c r="BG334" i="3" s="1"/>
  <c r="BF342" i="3"/>
  <c r="BG342" i="3" s="1"/>
  <c r="BF350" i="3"/>
  <c r="BG350" i="3" s="1"/>
  <c r="BF359" i="3"/>
  <c r="BG359" i="3" s="1"/>
  <c r="BF363" i="3"/>
  <c r="BG363" i="3" s="1"/>
  <c r="BF367" i="3"/>
  <c r="BG367" i="3" s="1"/>
  <c r="BF371" i="3"/>
  <c r="BG371" i="3" s="1"/>
  <c r="BF375" i="3"/>
  <c r="BG375" i="3" s="1"/>
  <c r="BF379" i="3"/>
  <c r="BG379" i="3" s="1"/>
  <c r="BF383" i="3"/>
  <c r="BG383" i="3" s="1"/>
  <c r="BF387" i="3"/>
  <c r="BG387" i="3" s="1"/>
  <c r="BF391" i="3"/>
  <c r="BG391" i="3" s="1"/>
  <c r="BF395" i="3"/>
  <c r="BG395" i="3" s="1"/>
  <c r="BF399" i="3"/>
  <c r="BG399" i="3" s="1"/>
  <c r="BF403" i="3"/>
  <c r="BG403" i="3" s="1"/>
  <c r="BF407" i="3"/>
  <c r="BG407" i="3" s="1"/>
  <c r="BF411" i="3"/>
  <c r="BG411" i="3" s="1"/>
  <c r="BF415" i="3"/>
  <c r="BG415" i="3" s="1"/>
  <c r="BF419" i="3"/>
  <c r="BG419" i="3" s="1"/>
  <c r="BF423" i="3"/>
  <c r="BG423" i="3" s="1"/>
  <c r="BF427" i="3"/>
  <c r="BG427" i="3" s="1"/>
  <c r="BF431" i="3"/>
  <c r="BG431" i="3" s="1"/>
  <c r="BF435" i="3"/>
  <c r="BG435" i="3" s="1"/>
  <c r="BF439" i="3"/>
  <c r="BG439" i="3" s="1"/>
  <c r="BF443" i="3"/>
  <c r="BG443" i="3" s="1"/>
  <c r="BF447" i="3"/>
  <c r="BF348" i="3"/>
  <c r="BG348" i="3" s="1"/>
  <c r="BF356" i="3"/>
  <c r="BG356" i="3" s="1"/>
  <c r="BF360" i="3"/>
  <c r="BG360" i="3" s="1"/>
  <c r="BF364" i="3"/>
  <c r="BG364" i="3" s="1"/>
  <c r="BF368" i="3"/>
  <c r="BG368" i="3" s="1"/>
  <c r="BF372" i="3"/>
  <c r="BG372" i="3" s="1"/>
  <c r="BF376" i="3"/>
  <c r="BG376" i="3" s="1"/>
  <c r="BF380" i="3"/>
  <c r="BG380" i="3" s="1"/>
  <c r="BF384" i="3"/>
  <c r="BG384" i="3" s="1"/>
  <c r="BF388" i="3"/>
  <c r="BG388" i="3" s="1"/>
  <c r="BF392" i="3"/>
  <c r="BG392" i="3" s="1"/>
  <c r="BF396" i="3"/>
  <c r="BG396" i="3" s="1"/>
  <c r="BF400" i="3"/>
  <c r="BG400" i="3" s="1"/>
  <c r="BF404" i="3"/>
  <c r="BG404" i="3" s="1"/>
  <c r="BF408" i="3"/>
  <c r="BG408" i="3" s="1"/>
  <c r="BF412" i="3"/>
  <c r="BG412" i="3" s="1"/>
  <c r="BF416" i="3"/>
  <c r="BG416" i="3" s="1"/>
  <c r="BF420" i="3"/>
  <c r="BG420" i="3" s="1"/>
  <c r="BF424" i="3"/>
  <c r="BG424" i="3" s="1"/>
  <c r="BF428" i="3"/>
  <c r="BG428" i="3" s="1"/>
  <c r="BF432" i="3"/>
  <c r="BG432" i="3" s="1"/>
  <c r="BF436" i="3"/>
  <c r="BG436" i="3" s="1"/>
  <c r="BF440" i="3"/>
  <c r="BG440" i="3" s="1"/>
  <c r="BF444" i="3"/>
  <c r="BG444" i="3" s="1"/>
  <c r="AY451" i="3"/>
  <c r="BF448" i="3"/>
  <c r="AT445" i="2"/>
  <c r="AS445" i="2"/>
  <c r="AR445" i="2"/>
  <c r="AQ445" i="2"/>
  <c r="AP445" i="2"/>
  <c r="AO445" i="2"/>
  <c r="AN445" i="2"/>
  <c r="AM445" i="2"/>
  <c r="AT444" i="2"/>
  <c r="AS444" i="2"/>
  <c r="AR444" i="2"/>
  <c r="AQ444" i="2"/>
  <c r="AP444" i="2"/>
  <c r="AO444" i="2"/>
  <c r="AN444" i="2"/>
  <c r="AM444" i="2"/>
  <c r="AT443" i="2"/>
  <c r="AS443" i="2"/>
  <c r="AR443" i="2"/>
  <c r="AQ443" i="2"/>
  <c r="AP443" i="2"/>
  <c r="AO443" i="2"/>
  <c r="AN443" i="2"/>
  <c r="AM443" i="2"/>
  <c r="AT442" i="2"/>
  <c r="AS442" i="2"/>
  <c r="AR442" i="2"/>
  <c r="AQ442" i="2"/>
  <c r="AP442" i="2"/>
  <c r="AO442" i="2"/>
  <c r="AN442" i="2"/>
  <c r="AM442" i="2"/>
  <c r="AT441" i="2"/>
  <c r="AS441" i="2"/>
  <c r="AR441" i="2"/>
  <c r="AQ441" i="2"/>
  <c r="AP441" i="2"/>
  <c r="AO441" i="2"/>
  <c r="AN441" i="2"/>
  <c r="AM441" i="2"/>
  <c r="AT440" i="2"/>
  <c r="AS440" i="2"/>
  <c r="AR440" i="2"/>
  <c r="AQ440" i="2"/>
  <c r="AP440" i="2"/>
  <c r="AO440" i="2"/>
  <c r="AN440" i="2"/>
  <c r="AM440" i="2"/>
  <c r="AT439" i="2"/>
  <c r="AS439" i="2"/>
  <c r="AR439" i="2"/>
  <c r="AQ439" i="2"/>
  <c r="AP439" i="2"/>
  <c r="AO439" i="2"/>
  <c r="AN439" i="2"/>
  <c r="AM439" i="2"/>
  <c r="AT438" i="2"/>
  <c r="AS438" i="2"/>
  <c r="AR438" i="2"/>
  <c r="AQ438" i="2"/>
  <c r="AP438" i="2"/>
  <c r="AO438" i="2"/>
  <c r="AN438" i="2"/>
  <c r="AM438" i="2"/>
  <c r="AT437" i="2"/>
  <c r="AS437" i="2"/>
  <c r="AR437" i="2"/>
  <c r="AQ437" i="2"/>
  <c r="AP437" i="2"/>
  <c r="AO437" i="2"/>
  <c r="AN437" i="2"/>
  <c r="AM437" i="2"/>
  <c r="AT436" i="2"/>
  <c r="AS436" i="2"/>
  <c r="AR436" i="2"/>
  <c r="AQ436" i="2"/>
  <c r="AP436" i="2"/>
  <c r="AO436" i="2"/>
  <c r="AN436" i="2"/>
  <c r="AM436" i="2"/>
  <c r="AT435" i="2"/>
  <c r="AS435" i="2"/>
  <c r="AR435" i="2"/>
  <c r="AQ435" i="2"/>
  <c r="AP435" i="2"/>
  <c r="AO435" i="2"/>
  <c r="AN435" i="2"/>
  <c r="AM435" i="2"/>
  <c r="AT434" i="2"/>
  <c r="AS434" i="2"/>
  <c r="AR434" i="2"/>
  <c r="AQ434" i="2"/>
  <c r="AP434" i="2"/>
  <c r="AO434" i="2"/>
  <c r="AN434" i="2"/>
  <c r="AM434" i="2"/>
  <c r="AT433" i="2"/>
  <c r="AS433" i="2"/>
  <c r="AR433" i="2"/>
  <c r="AQ433" i="2"/>
  <c r="AP433" i="2"/>
  <c r="AO433" i="2"/>
  <c r="AN433" i="2"/>
  <c r="AM433" i="2"/>
  <c r="AT432" i="2"/>
  <c r="AS432" i="2"/>
  <c r="AR432" i="2"/>
  <c r="AQ432" i="2"/>
  <c r="AP432" i="2"/>
  <c r="AO432" i="2"/>
  <c r="AN432" i="2"/>
  <c r="AM432" i="2"/>
  <c r="AT431" i="2"/>
  <c r="AS431" i="2"/>
  <c r="AR431" i="2"/>
  <c r="AQ431" i="2"/>
  <c r="AP431" i="2"/>
  <c r="AO431" i="2"/>
  <c r="AN431" i="2"/>
  <c r="AM431" i="2"/>
  <c r="AT430" i="2"/>
  <c r="AS430" i="2"/>
  <c r="AR430" i="2"/>
  <c r="AQ430" i="2"/>
  <c r="AP430" i="2"/>
  <c r="AO430" i="2"/>
  <c r="AN430" i="2"/>
  <c r="AM430" i="2"/>
  <c r="AT429" i="2"/>
  <c r="AS429" i="2"/>
  <c r="AR429" i="2"/>
  <c r="AQ429" i="2"/>
  <c r="AP429" i="2"/>
  <c r="AO429" i="2"/>
  <c r="AN429" i="2"/>
  <c r="AM429" i="2"/>
  <c r="AT428" i="2"/>
  <c r="AS428" i="2"/>
  <c r="AR428" i="2"/>
  <c r="AQ428" i="2"/>
  <c r="AP428" i="2"/>
  <c r="AO428" i="2"/>
  <c r="AN428" i="2"/>
  <c r="AM428" i="2"/>
  <c r="AT427" i="2"/>
  <c r="AS427" i="2"/>
  <c r="AR427" i="2"/>
  <c r="AQ427" i="2"/>
  <c r="AP427" i="2"/>
  <c r="AO427" i="2"/>
  <c r="AN427" i="2"/>
  <c r="AM427" i="2"/>
  <c r="AT426" i="2"/>
  <c r="AS426" i="2"/>
  <c r="AR426" i="2"/>
  <c r="AQ426" i="2"/>
  <c r="AP426" i="2"/>
  <c r="AO426" i="2"/>
  <c r="AN426" i="2"/>
  <c r="AM426" i="2"/>
  <c r="AT425" i="2"/>
  <c r="AS425" i="2"/>
  <c r="AR425" i="2"/>
  <c r="AQ425" i="2"/>
  <c r="AP425" i="2"/>
  <c r="AO425" i="2"/>
  <c r="AN425" i="2"/>
  <c r="AM425" i="2"/>
  <c r="AT424" i="2"/>
  <c r="AS424" i="2"/>
  <c r="AR424" i="2"/>
  <c r="AQ424" i="2"/>
  <c r="AP424" i="2"/>
  <c r="AO424" i="2"/>
  <c r="AN424" i="2"/>
  <c r="AM424" i="2"/>
  <c r="AT423" i="2"/>
  <c r="AS423" i="2"/>
  <c r="AR423" i="2"/>
  <c r="AQ423" i="2"/>
  <c r="AP423" i="2"/>
  <c r="AO423" i="2"/>
  <c r="AN423" i="2"/>
  <c r="AM423" i="2"/>
  <c r="AT422" i="2"/>
  <c r="AS422" i="2"/>
  <c r="AR422" i="2"/>
  <c r="AQ422" i="2"/>
  <c r="AP422" i="2"/>
  <c r="AO422" i="2"/>
  <c r="AN422" i="2"/>
  <c r="AM422" i="2"/>
  <c r="AT421" i="2"/>
  <c r="AS421" i="2"/>
  <c r="AR421" i="2"/>
  <c r="AQ421" i="2"/>
  <c r="AP421" i="2"/>
  <c r="AO421" i="2"/>
  <c r="AN421" i="2"/>
  <c r="AM421" i="2"/>
  <c r="AT420" i="2"/>
  <c r="AS420" i="2"/>
  <c r="AR420" i="2"/>
  <c r="AQ420" i="2"/>
  <c r="AP420" i="2"/>
  <c r="AO420" i="2"/>
  <c r="AN420" i="2"/>
  <c r="AM420" i="2"/>
  <c r="AT419" i="2"/>
  <c r="AS419" i="2"/>
  <c r="AR419" i="2"/>
  <c r="AQ419" i="2"/>
  <c r="AP419" i="2"/>
  <c r="AO419" i="2"/>
  <c r="AN419" i="2"/>
  <c r="AM419" i="2"/>
  <c r="AT418" i="2"/>
  <c r="AS418" i="2"/>
  <c r="AR418" i="2"/>
  <c r="AQ418" i="2"/>
  <c r="AP418" i="2"/>
  <c r="AO418" i="2"/>
  <c r="AN418" i="2"/>
  <c r="AM418" i="2"/>
  <c r="AT417" i="2"/>
  <c r="AS417" i="2"/>
  <c r="AR417" i="2"/>
  <c r="AQ417" i="2"/>
  <c r="AP417" i="2"/>
  <c r="AO417" i="2"/>
  <c r="AN417" i="2"/>
  <c r="AM417" i="2"/>
  <c r="AT416" i="2"/>
  <c r="AS416" i="2"/>
  <c r="AR416" i="2"/>
  <c r="AQ416" i="2"/>
  <c r="AP416" i="2"/>
  <c r="AO416" i="2"/>
  <c r="AN416" i="2"/>
  <c r="AM416" i="2"/>
  <c r="AT415" i="2"/>
  <c r="AS415" i="2"/>
  <c r="AR415" i="2"/>
  <c r="AQ415" i="2"/>
  <c r="AP415" i="2"/>
  <c r="AO415" i="2"/>
  <c r="AN415" i="2"/>
  <c r="AM415" i="2"/>
  <c r="AT414" i="2"/>
  <c r="AS414" i="2"/>
  <c r="AR414" i="2"/>
  <c r="AQ414" i="2"/>
  <c r="AP414" i="2"/>
  <c r="AO414" i="2"/>
  <c r="AN414" i="2"/>
  <c r="AM414" i="2"/>
  <c r="AT413" i="2"/>
  <c r="AS413" i="2"/>
  <c r="AR413" i="2"/>
  <c r="AQ413" i="2"/>
  <c r="AP413" i="2"/>
  <c r="AO413" i="2"/>
  <c r="AN413" i="2"/>
  <c r="AM413" i="2"/>
  <c r="AT412" i="2"/>
  <c r="AS412" i="2"/>
  <c r="AR412" i="2"/>
  <c r="AQ412" i="2"/>
  <c r="AP412" i="2"/>
  <c r="AO412" i="2"/>
  <c r="AN412" i="2"/>
  <c r="AM412" i="2"/>
  <c r="AT411" i="2"/>
  <c r="AS411" i="2"/>
  <c r="AR411" i="2"/>
  <c r="AQ411" i="2"/>
  <c r="AP411" i="2"/>
  <c r="AO411" i="2"/>
  <c r="AN411" i="2"/>
  <c r="AM411" i="2"/>
  <c r="AT410" i="2"/>
  <c r="AS410" i="2"/>
  <c r="AR410" i="2"/>
  <c r="AQ410" i="2"/>
  <c r="AP410" i="2"/>
  <c r="AO410" i="2"/>
  <c r="AN410" i="2"/>
  <c r="AM410" i="2"/>
  <c r="AT409" i="2"/>
  <c r="AS409" i="2"/>
  <c r="AR409" i="2"/>
  <c r="AQ409" i="2"/>
  <c r="AP409" i="2"/>
  <c r="AO409" i="2"/>
  <c r="AN409" i="2"/>
  <c r="AM409" i="2"/>
  <c r="AT408" i="2"/>
  <c r="AS408" i="2"/>
  <c r="AR408" i="2"/>
  <c r="AQ408" i="2"/>
  <c r="AP408" i="2"/>
  <c r="AO408" i="2"/>
  <c r="AN408" i="2"/>
  <c r="AM408" i="2"/>
  <c r="AT407" i="2"/>
  <c r="AS407" i="2"/>
  <c r="AR407" i="2"/>
  <c r="AQ407" i="2"/>
  <c r="AP407" i="2"/>
  <c r="AO407" i="2"/>
  <c r="AN407" i="2"/>
  <c r="AM407" i="2"/>
  <c r="AT406" i="2"/>
  <c r="AS406" i="2"/>
  <c r="AR406" i="2"/>
  <c r="AQ406" i="2"/>
  <c r="AP406" i="2"/>
  <c r="AO406" i="2"/>
  <c r="AN406" i="2"/>
  <c r="AM406" i="2"/>
  <c r="AT405" i="2"/>
  <c r="AS405" i="2"/>
  <c r="AR405" i="2"/>
  <c r="AQ405" i="2"/>
  <c r="AP405" i="2"/>
  <c r="AO405" i="2"/>
  <c r="AN405" i="2"/>
  <c r="AM405" i="2"/>
  <c r="AT404" i="2"/>
  <c r="AS404" i="2"/>
  <c r="AR404" i="2"/>
  <c r="AQ404" i="2"/>
  <c r="AP404" i="2"/>
  <c r="AO404" i="2"/>
  <c r="AN404" i="2"/>
  <c r="AM404" i="2"/>
  <c r="AT403" i="2"/>
  <c r="AS403" i="2"/>
  <c r="AR403" i="2"/>
  <c r="AQ403" i="2"/>
  <c r="AP403" i="2"/>
  <c r="AO403" i="2"/>
  <c r="AN403" i="2"/>
  <c r="AM403" i="2"/>
  <c r="AT402" i="2"/>
  <c r="AS402" i="2"/>
  <c r="AR402" i="2"/>
  <c r="AQ402" i="2"/>
  <c r="AP402" i="2"/>
  <c r="AO402" i="2"/>
  <c r="AN402" i="2"/>
  <c r="AM402" i="2"/>
  <c r="AT401" i="2"/>
  <c r="AS401" i="2"/>
  <c r="AR401" i="2"/>
  <c r="AQ401" i="2"/>
  <c r="AP401" i="2"/>
  <c r="AO401" i="2"/>
  <c r="AN401" i="2"/>
  <c r="AM401" i="2"/>
  <c r="AT400" i="2"/>
  <c r="AS400" i="2"/>
  <c r="AR400" i="2"/>
  <c r="AQ400" i="2"/>
  <c r="AP400" i="2"/>
  <c r="AO400" i="2"/>
  <c r="AN400" i="2"/>
  <c r="AM400" i="2"/>
  <c r="AT399" i="2"/>
  <c r="AS399" i="2"/>
  <c r="AR399" i="2"/>
  <c r="AQ399" i="2"/>
  <c r="AP399" i="2"/>
  <c r="AO399" i="2"/>
  <c r="AN399" i="2"/>
  <c r="AM399" i="2"/>
  <c r="AT398" i="2"/>
  <c r="AS398" i="2"/>
  <c r="AR398" i="2"/>
  <c r="AQ398" i="2"/>
  <c r="AP398" i="2"/>
  <c r="AO398" i="2"/>
  <c r="AN398" i="2"/>
  <c r="AM398" i="2"/>
  <c r="AT397" i="2"/>
  <c r="AS397" i="2"/>
  <c r="AR397" i="2"/>
  <c r="AQ397" i="2"/>
  <c r="AP397" i="2"/>
  <c r="AO397" i="2"/>
  <c r="AN397" i="2"/>
  <c r="AM397" i="2"/>
  <c r="AT396" i="2"/>
  <c r="AS396" i="2"/>
  <c r="AR396" i="2"/>
  <c r="AQ396" i="2"/>
  <c r="AP396" i="2"/>
  <c r="AO396" i="2"/>
  <c r="AN396" i="2"/>
  <c r="AM396" i="2"/>
  <c r="AT395" i="2"/>
  <c r="AS395" i="2"/>
  <c r="AR395" i="2"/>
  <c r="AQ395" i="2"/>
  <c r="AP395" i="2"/>
  <c r="AO395" i="2"/>
  <c r="AN395" i="2"/>
  <c r="AM395" i="2"/>
  <c r="AT394" i="2"/>
  <c r="AS394" i="2"/>
  <c r="AR394" i="2"/>
  <c r="AQ394" i="2"/>
  <c r="AP394" i="2"/>
  <c r="AO394" i="2"/>
  <c r="AN394" i="2"/>
  <c r="AM394" i="2"/>
  <c r="AT393" i="2"/>
  <c r="AS393" i="2"/>
  <c r="AR393" i="2"/>
  <c r="AQ393" i="2"/>
  <c r="AP393" i="2"/>
  <c r="AO393" i="2"/>
  <c r="AN393" i="2"/>
  <c r="AM393" i="2"/>
  <c r="AT392" i="2"/>
  <c r="AS392" i="2"/>
  <c r="AR392" i="2"/>
  <c r="AQ392" i="2"/>
  <c r="AP392" i="2"/>
  <c r="AO392" i="2"/>
  <c r="AN392" i="2"/>
  <c r="AM392" i="2"/>
  <c r="AT391" i="2"/>
  <c r="AS391" i="2"/>
  <c r="AR391" i="2"/>
  <c r="AQ391" i="2"/>
  <c r="AP391" i="2"/>
  <c r="AO391" i="2"/>
  <c r="AN391" i="2"/>
  <c r="AM391" i="2"/>
  <c r="AT390" i="2"/>
  <c r="AS390" i="2"/>
  <c r="AR390" i="2"/>
  <c r="AQ390" i="2"/>
  <c r="AP390" i="2"/>
  <c r="AO390" i="2"/>
  <c r="AN390" i="2"/>
  <c r="AM390" i="2"/>
  <c r="AT389" i="2"/>
  <c r="AS389" i="2"/>
  <c r="AR389" i="2"/>
  <c r="AQ389" i="2"/>
  <c r="AP389" i="2"/>
  <c r="AO389" i="2"/>
  <c r="AN389" i="2"/>
  <c r="AM389" i="2"/>
  <c r="AT388" i="2"/>
  <c r="AS388" i="2"/>
  <c r="AR388" i="2"/>
  <c r="AQ388" i="2"/>
  <c r="AP388" i="2"/>
  <c r="AO388" i="2"/>
  <c r="AN388" i="2"/>
  <c r="AM388" i="2"/>
  <c r="AT387" i="2"/>
  <c r="AS387" i="2"/>
  <c r="AR387" i="2"/>
  <c r="AQ387" i="2"/>
  <c r="AP387" i="2"/>
  <c r="AO387" i="2"/>
  <c r="AN387" i="2"/>
  <c r="AM387" i="2"/>
  <c r="AT386" i="2"/>
  <c r="AS386" i="2"/>
  <c r="AR386" i="2"/>
  <c r="AQ386" i="2"/>
  <c r="AP386" i="2"/>
  <c r="AO386" i="2"/>
  <c r="AN386" i="2"/>
  <c r="AM386" i="2"/>
  <c r="AT385" i="2"/>
  <c r="AS385" i="2"/>
  <c r="AR385" i="2"/>
  <c r="AQ385" i="2"/>
  <c r="AP385" i="2"/>
  <c r="AO385" i="2"/>
  <c r="AN385" i="2"/>
  <c r="AM385" i="2"/>
  <c r="AT384" i="2"/>
  <c r="AS384" i="2"/>
  <c r="AR384" i="2"/>
  <c r="AQ384" i="2"/>
  <c r="AP384" i="2"/>
  <c r="AO384" i="2"/>
  <c r="AN384" i="2"/>
  <c r="AM384" i="2"/>
  <c r="AT383" i="2"/>
  <c r="AS383" i="2"/>
  <c r="AR383" i="2"/>
  <c r="AQ383" i="2"/>
  <c r="AP383" i="2"/>
  <c r="AO383" i="2"/>
  <c r="AN383" i="2"/>
  <c r="AM383" i="2"/>
  <c r="AT382" i="2"/>
  <c r="AS382" i="2"/>
  <c r="AR382" i="2"/>
  <c r="AQ382" i="2"/>
  <c r="AP382" i="2"/>
  <c r="AO382" i="2"/>
  <c r="AN382" i="2"/>
  <c r="AM382" i="2"/>
  <c r="AT381" i="2"/>
  <c r="AS381" i="2"/>
  <c r="AR381" i="2"/>
  <c r="AQ381" i="2"/>
  <c r="AP381" i="2"/>
  <c r="AO381" i="2"/>
  <c r="AN381" i="2"/>
  <c r="AM381" i="2"/>
  <c r="AT380" i="2"/>
  <c r="AS380" i="2"/>
  <c r="AR380" i="2"/>
  <c r="AQ380" i="2"/>
  <c r="AP380" i="2"/>
  <c r="AO380" i="2"/>
  <c r="AN380" i="2"/>
  <c r="AM380" i="2"/>
  <c r="AT379" i="2"/>
  <c r="AS379" i="2"/>
  <c r="AR379" i="2"/>
  <c r="AQ379" i="2"/>
  <c r="AP379" i="2"/>
  <c r="AO379" i="2"/>
  <c r="AN379" i="2"/>
  <c r="AM379" i="2"/>
  <c r="AT378" i="2"/>
  <c r="AS378" i="2"/>
  <c r="AR378" i="2"/>
  <c r="AQ378" i="2"/>
  <c r="AP378" i="2"/>
  <c r="AO378" i="2"/>
  <c r="AN378" i="2"/>
  <c r="AM378" i="2"/>
  <c r="AT377" i="2"/>
  <c r="AS377" i="2"/>
  <c r="AR377" i="2"/>
  <c r="AQ377" i="2"/>
  <c r="AP377" i="2"/>
  <c r="AO377" i="2"/>
  <c r="AN377" i="2"/>
  <c r="AM377" i="2"/>
  <c r="AT376" i="2"/>
  <c r="AS376" i="2"/>
  <c r="AR376" i="2"/>
  <c r="AQ376" i="2"/>
  <c r="AP376" i="2"/>
  <c r="AO376" i="2"/>
  <c r="AN376" i="2"/>
  <c r="AM376" i="2"/>
  <c r="AT375" i="2"/>
  <c r="AS375" i="2"/>
  <c r="AR375" i="2"/>
  <c r="AQ375" i="2"/>
  <c r="AP375" i="2"/>
  <c r="AO375" i="2"/>
  <c r="AN375" i="2"/>
  <c r="AM375" i="2"/>
  <c r="AT374" i="2"/>
  <c r="AS374" i="2"/>
  <c r="AR374" i="2"/>
  <c r="AQ374" i="2"/>
  <c r="AP374" i="2"/>
  <c r="AO374" i="2"/>
  <c r="AN374" i="2"/>
  <c r="AM374" i="2"/>
  <c r="AT373" i="2"/>
  <c r="AS373" i="2"/>
  <c r="AR373" i="2"/>
  <c r="AQ373" i="2"/>
  <c r="AP373" i="2"/>
  <c r="AO373" i="2"/>
  <c r="AN373" i="2"/>
  <c r="AM373" i="2"/>
  <c r="AT372" i="2"/>
  <c r="AS372" i="2"/>
  <c r="AR372" i="2"/>
  <c r="AQ372" i="2"/>
  <c r="AP372" i="2"/>
  <c r="AO372" i="2"/>
  <c r="AN372" i="2"/>
  <c r="AM372" i="2"/>
  <c r="AT371" i="2"/>
  <c r="AS371" i="2"/>
  <c r="AR371" i="2"/>
  <c r="AQ371" i="2"/>
  <c r="AP371" i="2"/>
  <c r="AO371" i="2"/>
  <c r="AN371" i="2"/>
  <c r="AM371" i="2"/>
  <c r="AT370" i="2"/>
  <c r="AS370" i="2"/>
  <c r="AR370" i="2"/>
  <c r="AQ370" i="2"/>
  <c r="AP370" i="2"/>
  <c r="AO370" i="2"/>
  <c r="AN370" i="2"/>
  <c r="AM370" i="2"/>
  <c r="AT369" i="2"/>
  <c r="AS369" i="2"/>
  <c r="AR369" i="2"/>
  <c r="AQ369" i="2"/>
  <c r="AP369" i="2"/>
  <c r="AO369" i="2"/>
  <c r="AN369" i="2"/>
  <c r="AM369" i="2"/>
  <c r="AT368" i="2"/>
  <c r="AS368" i="2"/>
  <c r="AR368" i="2"/>
  <c r="AQ368" i="2"/>
  <c r="AP368" i="2"/>
  <c r="AO368" i="2"/>
  <c r="AN368" i="2"/>
  <c r="AM368" i="2"/>
  <c r="AT367" i="2"/>
  <c r="AS367" i="2"/>
  <c r="AR367" i="2"/>
  <c r="AQ367" i="2"/>
  <c r="AP367" i="2"/>
  <c r="AO367" i="2"/>
  <c r="AN367" i="2"/>
  <c r="AM367" i="2"/>
  <c r="AT366" i="2"/>
  <c r="AS366" i="2"/>
  <c r="AR366" i="2"/>
  <c r="AQ366" i="2"/>
  <c r="AP366" i="2"/>
  <c r="AO366" i="2"/>
  <c r="AN366" i="2"/>
  <c r="AM366" i="2"/>
  <c r="AT365" i="2"/>
  <c r="AS365" i="2"/>
  <c r="AR365" i="2"/>
  <c r="AQ365" i="2"/>
  <c r="AP365" i="2"/>
  <c r="AO365" i="2"/>
  <c r="AN365" i="2"/>
  <c r="AM365" i="2"/>
  <c r="AT364" i="2"/>
  <c r="AS364" i="2"/>
  <c r="AR364" i="2"/>
  <c r="AQ364" i="2"/>
  <c r="AP364" i="2"/>
  <c r="AO364" i="2"/>
  <c r="AN364" i="2"/>
  <c r="AM364" i="2"/>
  <c r="AT363" i="2"/>
  <c r="AS363" i="2"/>
  <c r="AR363" i="2"/>
  <c r="AQ363" i="2"/>
  <c r="AP363" i="2"/>
  <c r="AO363" i="2"/>
  <c r="AN363" i="2"/>
  <c r="AM363" i="2"/>
  <c r="AT362" i="2"/>
  <c r="AS362" i="2"/>
  <c r="AR362" i="2"/>
  <c r="AQ362" i="2"/>
  <c r="AP362" i="2"/>
  <c r="AO362" i="2"/>
  <c r="AN362" i="2"/>
  <c r="AM362" i="2"/>
  <c r="AT361" i="2"/>
  <c r="AS361" i="2"/>
  <c r="AR361" i="2"/>
  <c r="AQ361" i="2"/>
  <c r="AP361" i="2"/>
  <c r="AO361" i="2"/>
  <c r="AN361" i="2"/>
  <c r="AM361" i="2"/>
  <c r="AT360" i="2"/>
  <c r="AS360" i="2"/>
  <c r="AR360" i="2"/>
  <c r="AQ360" i="2"/>
  <c r="AP360" i="2"/>
  <c r="AO360" i="2"/>
  <c r="AN360" i="2"/>
  <c r="AM360" i="2"/>
  <c r="AT359" i="2"/>
  <c r="AS359" i="2"/>
  <c r="AR359" i="2"/>
  <c r="AQ359" i="2"/>
  <c r="AP359" i="2"/>
  <c r="AO359" i="2"/>
  <c r="AN359" i="2"/>
  <c r="AM359" i="2"/>
  <c r="AT358" i="2"/>
  <c r="AS358" i="2"/>
  <c r="AR358" i="2"/>
  <c r="AQ358" i="2"/>
  <c r="AP358" i="2"/>
  <c r="AO358" i="2"/>
  <c r="AN358" i="2"/>
  <c r="AM358" i="2"/>
  <c r="AT357" i="2"/>
  <c r="AS357" i="2"/>
  <c r="AR357" i="2"/>
  <c r="AQ357" i="2"/>
  <c r="AP357" i="2"/>
  <c r="AO357" i="2"/>
  <c r="AN357" i="2"/>
  <c r="AM357" i="2"/>
  <c r="AT356" i="2"/>
  <c r="AS356" i="2"/>
  <c r="AR356" i="2"/>
  <c r="AQ356" i="2"/>
  <c r="AP356" i="2"/>
  <c r="AO356" i="2"/>
  <c r="AN356" i="2"/>
  <c r="AM356" i="2"/>
  <c r="AT355" i="2"/>
  <c r="AS355" i="2"/>
  <c r="AR355" i="2"/>
  <c r="AQ355" i="2"/>
  <c r="AP355" i="2"/>
  <c r="AO355" i="2"/>
  <c r="AN355" i="2"/>
  <c r="AM355" i="2"/>
  <c r="AT354" i="2"/>
  <c r="AS354" i="2"/>
  <c r="AR354" i="2"/>
  <c r="AQ354" i="2"/>
  <c r="AP354" i="2"/>
  <c r="AO354" i="2"/>
  <c r="AN354" i="2"/>
  <c r="AM354" i="2"/>
  <c r="AT353" i="2"/>
  <c r="AS353" i="2"/>
  <c r="AR353" i="2"/>
  <c r="AQ353" i="2"/>
  <c r="AP353" i="2"/>
  <c r="AO353" i="2"/>
  <c r="AN353" i="2"/>
  <c r="AM353" i="2"/>
  <c r="AT352" i="2"/>
  <c r="AS352" i="2"/>
  <c r="AR352" i="2"/>
  <c r="AQ352" i="2"/>
  <c r="AP352" i="2"/>
  <c r="AO352" i="2"/>
  <c r="AN352" i="2"/>
  <c r="AM352" i="2"/>
  <c r="AT351" i="2"/>
  <c r="AS351" i="2"/>
  <c r="AR351" i="2"/>
  <c r="AQ351" i="2"/>
  <c r="AP351" i="2"/>
  <c r="AO351" i="2"/>
  <c r="AN351" i="2"/>
  <c r="AM351" i="2"/>
  <c r="AT350" i="2"/>
  <c r="AS350" i="2"/>
  <c r="AR350" i="2"/>
  <c r="AQ350" i="2"/>
  <c r="AP350" i="2"/>
  <c r="AO350" i="2"/>
  <c r="AN350" i="2"/>
  <c r="AM350" i="2"/>
  <c r="AT349" i="2"/>
  <c r="AS349" i="2"/>
  <c r="AR349" i="2"/>
  <c r="AQ349" i="2"/>
  <c r="AP349" i="2"/>
  <c r="AO349" i="2"/>
  <c r="AN349" i="2"/>
  <c r="AM349" i="2"/>
  <c r="AT348" i="2"/>
  <c r="AS348" i="2"/>
  <c r="AR348" i="2"/>
  <c r="AQ348" i="2"/>
  <c r="AP348" i="2"/>
  <c r="AO348" i="2"/>
  <c r="AN348" i="2"/>
  <c r="AM348" i="2"/>
  <c r="AT347" i="2"/>
  <c r="AS347" i="2"/>
  <c r="AR347" i="2"/>
  <c r="AQ347" i="2"/>
  <c r="AP347" i="2"/>
  <c r="AO347" i="2"/>
  <c r="AN347" i="2"/>
  <c r="AM347" i="2"/>
  <c r="AT346" i="2"/>
  <c r="AS346" i="2"/>
  <c r="AR346" i="2"/>
  <c r="AQ346" i="2"/>
  <c r="AP346" i="2"/>
  <c r="AO346" i="2"/>
  <c r="AN346" i="2"/>
  <c r="AM346" i="2"/>
  <c r="AT345" i="2"/>
  <c r="AS345" i="2"/>
  <c r="AR345" i="2"/>
  <c r="AQ345" i="2"/>
  <c r="AP345" i="2"/>
  <c r="AO345" i="2"/>
  <c r="AN345" i="2"/>
  <c r="AM345" i="2"/>
  <c r="AT344" i="2"/>
  <c r="AS344" i="2"/>
  <c r="AR344" i="2"/>
  <c r="AQ344" i="2"/>
  <c r="AP344" i="2"/>
  <c r="AO344" i="2"/>
  <c r="AN344" i="2"/>
  <c r="AM344" i="2"/>
  <c r="AT343" i="2"/>
  <c r="AS343" i="2"/>
  <c r="AR343" i="2"/>
  <c r="AQ343" i="2"/>
  <c r="AP343" i="2"/>
  <c r="AO343" i="2"/>
  <c r="AN343" i="2"/>
  <c r="AM343" i="2"/>
  <c r="AT342" i="2"/>
  <c r="AS342" i="2"/>
  <c r="AR342" i="2"/>
  <c r="AQ342" i="2"/>
  <c r="AP342" i="2"/>
  <c r="AO342" i="2"/>
  <c r="AN342" i="2"/>
  <c r="AM342" i="2"/>
  <c r="AT341" i="2"/>
  <c r="AS341" i="2"/>
  <c r="AR341" i="2"/>
  <c r="AQ341" i="2"/>
  <c r="AP341" i="2"/>
  <c r="AO341" i="2"/>
  <c r="AN341" i="2"/>
  <c r="AM341" i="2"/>
  <c r="AT340" i="2"/>
  <c r="AS340" i="2"/>
  <c r="AR340" i="2"/>
  <c r="AQ340" i="2"/>
  <c r="AP340" i="2"/>
  <c r="AO340" i="2"/>
  <c r="AN340" i="2"/>
  <c r="AM340" i="2"/>
  <c r="AT339" i="2"/>
  <c r="AS339" i="2"/>
  <c r="AR339" i="2"/>
  <c r="AQ339" i="2"/>
  <c r="AP339" i="2"/>
  <c r="AO339" i="2"/>
  <c r="AN339" i="2"/>
  <c r="AM339" i="2"/>
  <c r="AT338" i="2"/>
  <c r="AS338" i="2"/>
  <c r="AR338" i="2"/>
  <c r="AQ338" i="2"/>
  <c r="AP338" i="2"/>
  <c r="AO338" i="2"/>
  <c r="AN338" i="2"/>
  <c r="AM338" i="2"/>
  <c r="AT337" i="2"/>
  <c r="AS337" i="2"/>
  <c r="AR337" i="2"/>
  <c r="AQ337" i="2"/>
  <c r="AP337" i="2"/>
  <c r="AO337" i="2"/>
  <c r="AN337" i="2"/>
  <c r="AM337" i="2"/>
  <c r="AT336" i="2"/>
  <c r="AS336" i="2"/>
  <c r="AR336" i="2"/>
  <c r="AQ336" i="2"/>
  <c r="AP336" i="2"/>
  <c r="AO336" i="2"/>
  <c r="AN336" i="2"/>
  <c r="AM336" i="2"/>
  <c r="AT335" i="2"/>
  <c r="AS335" i="2"/>
  <c r="AR335" i="2"/>
  <c r="AQ335" i="2"/>
  <c r="AP335" i="2"/>
  <c r="AO335" i="2"/>
  <c r="AN335" i="2"/>
  <c r="AM335" i="2"/>
  <c r="AT334" i="2"/>
  <c r="AS334" i="2"/>
  <c r="AR334" i="2"/>
  <c r="AQ334" i="2"/>
  <c r="AP334" i="2"/>
  <c r="AO334" i="2"/>
  <c r="AN334" i="2"/>
  <c r="AM334" i="2"/>
  <c r="AT333" i="2"/>
  <c r="AS333" i="2"/>
  <c r="AR333" i="2"/>
  <c r="AQ333" i="2"/>
  <c r="AP333" i="2"/>
  <c r="AO333" i="2"/>
  <c r="AN333" i="2"/>
  <c r="AM333" i="2"/>
  <c r="AT332" i="2"/>
  <c r="AS332" i="2"/>
  <c r="AR332" i="2"/>
  <c r="AQ332" i="2"/>
  <c r="AP332" i="2"/>
  <c r="AO332" i="2"/>
  <c r="AN332" i="2"/>
  <c r="AM332" i="2"/>
  <c r="AT331" i="2"/>
  <c r="AS331" i="2"/>
  <c r="AR331" i="2"/>
  <c r="AQ331" i="2"/>
  <c r="AP331" i="2"/>
  <c r="AO331" i="2"/>
  <c r="AN331" i="2"/>
  <c r="AM331" i="2"/>
  <c r="AT330" i="2"/>
  <c r="AS330" i="2"/>
  <c r="AR330" i="2"/>
  <c r="AQ330" i="2"/>
  <c r="AP330" i="2"/>
  <c r="AO330" i="2"/>
  <c r="AN330" i="2"/>
  <c r="AM330" i="2"/>
  <c r="AT329" i="2"/>
  <c r="AS329" i="2"/>
  <c r="AR329" i="2"/>
  <c r="AQ329" i="2"/>
  <c r="AP329" i="2"/>
  <c r="AO329" i="2"/>
  <c r="AN329" i="2"/>
  <c r="AM329" i="2"/>
  <c r="AT328" i="2"/>
  <c r="AS328" i="2"/>
  <c r="AR328" i="2"/>
  <c r="AQ328" i="2"/>
  <c r="AP328" i="2"/>
  <c r="AO328" i="2"/>
  <c r="AN328" i="2"/>
  <c r="AM328" i="2"/>
  <c r="AT327" i="2"/>
  <c r="AS327" i="2"/>
  <c r="AR327" i="2"/>
  <c r="AQ327" i="2"/>
  <c r="AP327" i="2"/>
  <c r="AO327" i="2"/>
  <c r="AN327" i="2"/>
  <c r="AM327" i="2"/>
  <c r="AT326" i="2"/>
  <c r="AS326" i="2"/>
  <c r="AR326" i="2"/>
  <c r="AQ326" i="2"/>
  <c r="AP326" i="2"/>
  <c r="AO326" i="2"/>
  <c r="AN326" i="2"/>
  <c r="AM326" i="2"/>
  <c r="AT325" i="2"/>
  <c r="AS325" i="2"/>
  <c r="AR325" i="2"/>
  <c r="AQ325" i="2"/>
  <c r="AP325" i="2"/>
  <c r="AO325" i="2"/>
  <c r="AN325" i="2"/>
  <c r="AM325" i="2"/>
  <c r="AT324" i="2"/>
  <c r="AS324" i="2"/>
  <c r="AR324" i="2"/>
  <c r="AQ324" i="2"/>
  <c r="AP324" i="2"/>
  <c r="AO324" i="2"/>
  <c r="AN324" i="2"/>
  <c r="AM324" i="2"/>
  <c r="AT323" i="2"/>
  <c r="AS323" i="2"/>
  <c r="AR323" i="2"/>
  <c r="AQ323" i="2"/>
  <c r="AP323" i="2"/>
  <c r="AO323" i="2"/>
  <c r="AN323" i="2"/>
  <c r="AM323" i="2"/>
  <c r="AT322" i="2"/>
  <c r="AS322" i="2"/>
  <c r="AR322" i="2"/>
  <c r="AQ322" i="2"/>
  <c r="AP322" i="2"/>
  <c r="AO322" i="2"/>
  <c r="AN322" i="2"/>
  <c r="AM322" i="2"/>
  <c r="AT321" i="2"/>
  <c r="AS321" i="2"/>
  <c r="AR321" i="2"/>
  <c r="AQ321" i="2"/>
  <c r="AP321" i="2"/>
  <c r="AO321" i="2"/>
  <c r="AN321" i="2"/>
  <c r="AM321" i="2"/>
  <c r="AT320" i="2"/>
  <c r="AS320" i="2"/>
  <c r="AR320" i="2"/>
  <c r="AQ320" i="2"/>
  <c r="AP320" i="2"/>
  <c r="AO320" i="2"/>
  <c r="AN320" i="2"/>
  <c r="AM320" i="2"/>
  <c r="AT319" i="2"/>
  <c r="AS319" i="2"/>
  <c r="AR319" i="2"/>
  <c r="AQ319" i="2"/>
  <c r="AP319" i="2"/>
  <c r="AO319" i="2"/>
  <c r="AN319" i="2"/>
  <c r="AM319" i="2"/>
  <c r="AT318" i="2"/>
  <c r="AS318" i="2"/>
  <c r="AR318" i="2"/>
  <c r="AQ318" i="2"/>
  <c r="AP318" i="2"/>
  <c r="AO318" i="2"/>
  <c r="AN318" i="2"/>
  <c r="AM318" i="2"/>
  <c r="AT317" i="2"/>
  <c r="AS317" i="2"/>
  <c r="AR317" i="2"/>
  <c r="AQ317" i="2"/>
  <c r="AP317" i="2"/>
  <c r="AO317" i="2"/>
  <c r="AN317" i="2"/>
  <c r="AM317" i="2"/>
  <c r="AT316" i="2"/>
  <c r="AS316" i="2"/>
  <c r="AR316" i="2"/>
  <c r="AQ316" i="2"/>
  <c r="AP316" i="2"/>
  <c r="AO316" i="2"/>
  <c r="AN316" i="2"/>
  <c r="AM316" i="2"/>
  <c r="AT315" i="2"/>
  <c r="AS315" i="2"/>
  <c r="AR315" i="2"/>
  <c r="AQ315" i="2"/>
  <c r="AP315" i="2"/>
  <c r="AO315" i="2"/>
  <c r="AN315" i="2"/>
  <c r="AM315" i="2"/>
  <c r="AT314" i="2"/>
  <c r="AS314" i="2"/>
  <c r="AR314" i="2"/>
  <c r="AQ314" i="2"/>
  <c r="AP314" i="2"/>
  <c r="AO314" i="2"/>
  <c r="AN314" i="2"/>
  <c r="AM314" i="2"/>
  <c r="AT313" i="2"/>
  <c r="AS313" i="2"/>
  <c r="AR313" i="2"/>
  <c r="AQ313" i="2"/>
  <c r="AP313" i="2"/>
  <c r="AO313" i="2"/>
  <c r="AN313" i="2"/>
  <c r="AM313" i="2"/>
  <c r="AT312" i="2"/>
  <c r="AS312" i="2"/>
  <c r="AR312" i="2"/>
  <c r="AQ312" i="2"/>
  <c r="AP312" i="2"/>
  <c r="AO312" i="2"/>
  <c r="AN312" i="2"/>
  <c r="AM312" i="2"/>
  <c r="AT311" i="2"/>
  <c r="AS311" i="2"/>
  <c r="AR311" i="2"/>
  <c r="AQ311" i="2"/>
  <c r="AP311" i="2"/>
  <c r="AO311" i="2"/>
  <c r="AN311" i="2"/>
  <c r="AM311" i="2"/>
  <c r="AT310" i="2"/>
  <c r="AS310" i="2"/>
  <c r="AR310" i="2"/>
  <c r="AQ310" i="2"/>
  <c r="AP310" i="2"/>
  <c r="AO310" i="2"/>
  <c r="AN310" i="2"/>
  <c r="AM310" i="2"/>
  <c r="AT309" i="2"/>
  <c r="AS309" i="2"/>
  <c r="AR309" i="2"/>
  <c r="AQ309" i="2"/>
  <c r="AP309" i="2"/>
  <c r="AO309" i="2"/>
  <c r="AN309" i="2"/>
  <c r="AM309" i="2"/>
  <c r="AT308" i="2"/>
  <c r="AS308" i="2"/>
  <c r="AR308" i="2"/>
  <c r="AQ308" i="2"/>
  <c r="AP308" i="2"/>
  <c r="AO308" i="2"/>
  <c r="AN308" i="2"/>
  <c r="AM308" i="2"/>
  <c r="AT307" i="2"/>
  <c r="AS307" i="2"/>
  <c r="AR307" i="2"/>
  <c r="AQ307" i="2"/>
  <c r="AP307" i="2"/>
  <c r="AO307" i="2"/>
  <c r="AN307" i="2"/>
  <c r="AM307" i="2"/>
  <c r="AT306" i="2"/>
  <c r="AS306" i="2"/>
  <c r="AR306" i="2"/>
  <c r="AQ306" i="2"/>
  <c r="AP306" i="2"/>
  <c r="AO306" i="2"/>
  <c r="AN306" i="2"/>
  <c r="AM306" i="2"/>
  <c r="AT305" i="2"/>
  <c r="AS305" i="2"/>
  <c r="AR305" i="2"/>
  <c r="AQ305" i="2"/>
  <c r="AP305" i="2"/>
  <c r="AO305" i="2"/>
  <c r="AN305" i="2"/>
  <c r="AM305" i="2"/>
  <c r="AT304" i="2"/>
  <c r="AS304" i="2"/>
  <c r="AR304" i="2"/>
  <c r="AQ304" i="2"/>
  <c r="AP304" i="2"/>
  <c r="AO304" i="2"/>
  <c r="AN304" i="2"/>
  <c r="AM304" i="2"/>
  <c r="AT303" i="2"/>
  <c r="AS303" i="2"/>
  <c r="AR303" i="2"/>
  <c r="AQ303" i="2"/>
  <c r="AP303" i="2"/>
  <c r="AO303" i="2"/>
  <c r="AN303" i="2"/>
  <c r="AM303" i="2"/>
  <c r="AT302" i="2"/>
  <c r="AS302" i="2"/>
  <c r="AR302" i="2"/>
  <c r="AQ302" i="2"/>
  <c r="AP302" i="2"/>
  <c r="AO302" i="2"/>
  <c r="AN302" i="2"/>
  <c r="AM302" i="2"/>
  <c r="AT301" i="2"/>
  <c r="AS301" i="2"/>
  <c r="AR301" i="2"/>
  <c r="AQ301" i="2"/>
  <c r="AP301" i="2"/>
  <c r="AO301" i="2"/>
  <c r="AN301" i="2"/>
  <c r="AM301" i="2"/>
  <c r="AT300" i="2"/>
  <c r="AS300" i="2"/>
  <c r="AR300" i="2"/>
  <c r="AQ300" i="2"/>
  <c r="AP300" i="2"/>
  <c r="AO300" i="2"/>
  <c r="AN300" i="2"/>
  <c r="AM300" i="2"/>
  <c r="AT299" i="2"/>
  <c r="AS299" i="2"/>
  <c r="AR299" i="2"/>
  <c r="AQ299" i="2"/>
  <c r="AP299" i="2"/>
  <c r="AO299" i="2"/>
  <c r="AN299" i="2"/>
  <c r="AM299" i="2"/>
  <c r="AT298" i="2"/>
  <c r="AS298" i="2"/>
  <c r="AR298" i="2"/>
  <c r="AQ298" i="2"/>
  <c r="AP298" i="2"/>
  <c r="AO298" i="2"/>
  <c r="AN298" i="2"/>
  <c r="AM298" i="2"/>
  <c r="AT297" i="2"/>
  <c r="AS297" i="2"/>
  <c r="AR297" i="2"/>
  <c r="AQ297" i="2"/>
  <c r="AP297" i="2"/>
  <c r="AO297" i="2"/>
  <c r="AN297" i="2"/>
  <c r="AM297" i="2"/>
  <c r="AT296" i="2"/>
  <c r="AS296" i="2"/>
  <c r="AR296" i="2"/>
  <c r="AQ296" i="2"/>
  <c r="AP296" i="2"/>
  <c r="AO296" i="2"/>
  <c r="AN296" i="2"/>
  <c r="AM296" i="2"/>
  <c r="AT295" i="2"/>
  <c r="AS295" i="2"/>
  <c r="AR295" i="2"/>
  <c r="AQ295" i="2"/>
  <c r="AP295" i="2"/>
  <c r="AO295" i="2"/>
  <c r="AN295" i="2"/>
  <c r="AM295" i="2"/>
  <c r="AT294" i="2"/>
  <c r="AS294" i="2"/>
  <c r="AR294" i="2"/>
  <c r="AQ294" i="2"/>
  <c r="AP294" i="2"/>
  <c r="AO294" i="2"/>
  <c r="AN294" i="2"/>
  <c r="AM294" i="2"/>
  <c r="AT293" i="2"/>
  <c r="AS293" i="2"/>
  <c r="AR293" i="2"/>
  <c r="AQ293" i="2"/>
  <c r="AP293" i="2"/>
  <c r="AO293" i="2"/>
  <c r="AN293" i="2"/>
  <c r="AM293" i="2"/>
  <c r="AT292" i="2"/>
  <c r="AS292" i="2"/>
  <c r="AR292" i="2"/>
  <c r="AQ292" i="2"/>
  <c r="AP292" i="2"/>
  <c r="AO292" i="2"/>
  <c r="AN292" i="2"/>
  <c r="AM292" i="2"/>
  <c r="AT291" i="2"/>
  <c r="AS291" i="2"/>
  <c r="AR291" i="2"/>
  <c r="AQ291" i="2"/>
  <c r="AP291" i="2"/>
  <c r="AO291" i="2"/>
  <c r="AN291" i="2"/>
  <c r="AM291" i="2"/>
  <c r="AT290" i="2"/>
  <c r="AS290" i="2"/>
  <c r="AR290" i="2"/>
  <c r="AQ290" i="2"/>
  <c r="AP290" i="2"/>
  <c r="AO290" i="2"/>
  <c r="AN290" i="2"/>
  <c r="AM290" i="2"/>
  <c r="AT289" i="2"/>
  <c r="AS289" i="2"/>
  <c r="AR289" i="2"/>
  <c r="AQ289" i="2"/>
  <c r="AP289" i="2"/>
  <c r="AO289" i="2"/>
  <c r="AN289" i="2"/>
  <c r="AM289" i="2"/>
  <c r="AT288" i="2"/>
  <c r="AS288" i="2"/>
  <c r="AR288" i="2"/>
  <c r="AQ288" i="2"/>
  <c r="AP288" i="2"/>
  <c r="AO288" i="2"/>
  <c r="AN288" i="2"/>
  <c r="AM288" i="2"/>
  <c r="AT287" i="2"/>
  <c r="AS287" i="2"/>
  <c r="AR287" i="2"/>
  <c r="AQ287" i="2"/>
  <c r="AP287" i="2"/>
  <c r="AO287" i="2"/>
  <c r="AN287" i="2"/>
  <c r="AM287" i="2"/>
  <c r="AT286" i="2"/>
  <c r="AS286" i="2"/>
  <c r="AR286" i="2"/>
  <c r="AQ286" i="2"/>
  <c r="AP286" i="2"/>
  <c r="AO286" i="2"/>
  <c r="AN286" i="2"/>
  <c r="AM286" i="2"/>
  <c r="AT285" i="2"/>
  <c r="AS285" i="2"/>
  <c r="AR285" i="2"/>
  <c r="AQ285" i="2"/>
  <c r="AP285" i="2"/>
  <c r="AO285" i="2"/>
  <c r="AN285" i="2"/>
  <c r="AM285" i="2"/>
  <c r="AT284" i="2"/>
  <c r="AS284" i="2"/>
  <c r="AR284" i="2"/>
  <c r="AQ284" i="2"/>
  <c r="AP284" i="2"/>
  <c r="AO284" i="2"/>
  <c r="AN284" i="2"/>
  <c r="AM284" i="2"/>
  <c r="AT283" i="2"/>
  <c r="AS283" i="2"/>
  <c r="AR283" i="2"/>
  <c r="AQ283" i="2"/>
  <c r="AP283" i="2"/>
  <c r="AO283" i="2"/>
  <c r="AN283" i="2"/>
  <c r="AM283" i="2"/>
  <c r="AT282" i="2"/>
  <c r="AS282" i="2"/>
  <c r="AR282" i="2"/>
  <c r="AQ282" i="2"/>
  <c r="AP282" i="2"/>
  <c r="AO282" i="2"/>
  <c r="AN282" i="2"/>
  <c r="AM282" i="2"/>
  <c r="AT281" i="2"/>
  <c r="AS281" i="2"/>
  <c r="AR281" i="2"/>
  <c r="AQ281" i="2"/>
  <c r="AP281" i="2"/>
  <c r="AO281" i="2"/>
  <c r="AN281" i="2"/>
  <c r="AM281" i="2"/>
  <c r="AT280" i="2"/>
  <c r="AS280" i="2"/>
  <c r="AR280" i="2"/>
  <c r="AQ280" i="2"/>
  <c r="AP280" i="2"/>
  <c r="AO280" i="2"/>
  <c r="AN280" i="2"/>
  <c r="AM280" i="2"/>
  <c r="AT279" i="2"/>
  <c r="AS279" i="2"/>
  <c r="AR279" i="2"/>
  <c r="AQ279" i="2"/>
  <c r="AP279" i="2"/>
  <c r="AO279" i="2"/>
  <c r="AN279" i="2"/>
  <c r="AM279" i="2"/>
  <c r="AT278" i="2"/>
  <c r="AS278" i="2"/>
  <c r="AR278" i="2"/>
  <c r="AQ278" i="2"/>
  <c r="AP278" i="2"/>
  <c r="AO278" i="2"/>
  <c r="AN278" i="2"/>
  <c r="AM278" i="2"/>
  <c r="AT277" i="2"/>
  <c r="AS277" i="2"/>
  <c r="AR277" i="2"/>
  <c r="AQ277" i="2"/>
  <c r="AP277" i="2"/>
  <c r="AO277" i="2"/>
  <c r="AN277" i="2"/>
  <c r="AM277" i="2"/>
  <c r="AT276" i="2"/>
  <c r="AS276" i="2"/>
  <c r="AR276" i="2"/>
  <c r="AQ276" i="2"/>
  <c r="AP276" i="2"/>
  <c r="AO276" i="2"/>
  <c r="AN276" i="2"/>
  <c r="AM276" i="2"/>
  <c r="AT275" i="2"/>
  <c r="AS275" i="2"/>
  <c r="AR275" i="2"/>
  <c r="AQ275" i="2"/>
  <c r="AP275" i="2"/>
  <c r="AO275" i="2"/>
  <c r="AN275" i="2"/>
  <c r="AM275" i="2"/>
  <c r="AT274" i="2"/>
  <c r="AS274" i="2"/>
  <c r="AR274" i="2"/>
  <c r="AQ274" i="2"/>
  <c r="AP274" i="2"/>
  <c r="AO274" i="2"/>
  <c r="AN274" i="2"/>
  <c r="AM274" i="2"/>
  <c r="AT273" i="2"/>
  <c r="AS273" i="2"/>
  <c r="AR273" i="2"/>
  <c r="AQ273" i="2"/>
  <c r="AP273" i="2"/>
  <c r="AO273" i="2"/>
  <c r="AN273" i="2"/>
  <c r="AM273" i="2"/>
  <c r="AT272" i="2"/>
  <c r="AS272" i="2"/>
  <c r="AR272" i="2"/>
  <c r="AQ272" i="2"/>
  <c r="AP272" i="2"/>
  <c r="AO272" i="2"/>
  <c r="AN272" i="2"/>
  <c r="AM272" i="2"/>
  <c r="AT271" i="2"/>
  <c r="AS271" i="2"/>
  <c r="AR271" i="2"/>
  <c r="AQ271" i="2"/>
  <c r="AP271" i="2"/>
  <c r="AO271" i="2"/>
  <c r="AN271" i="2"/>
  <c r="AM271" i="2"/>
  <c r="AT270" i="2"/>
  <c r="AS270" i="2"/>
  <c r="AR270" i="2"/>
  <c r="AQ270" i="2"/>
  <c r="AP270" i="2"/>
  <c r="AO270" i="2"/>
  <c r="AN270" i="2"/>
  <c r="AM270" i="2"/>
  <c r="AT269" i="2"/>
  <c r="AS269" i="2"/>
  <c r="AR269" i="2"/>
  <c r="AQ269" i="2"/>
  <c r="AP269" i="2"/>
  <c r="AO269" i="2"/>
  <c r="AN269" i="2"/>
  <c r="AM269" i="2"/>
  <c r="AT268" i="2"/>
  <c r="AS268" i="2"/>
  <c r="AR268" i="2"/>
  <c r="AQ268" i="2"/>
  <c r="AP268" i="2"/>
  <c r="AO268" i="2"/>
  <c r="AN268" i="2"/>
  <c r="AM268" i="2"/>
  <c r="AT267" i="2"/>
  <c r="AS267" i="2"/>
  <c r="AR267" i="2"/>
  <c r="AQ267" i="2"/>
  <c r="AP267" i="2"/>
  <c r="AO267" i="2"/>
  <c r="AN267" i="2"/>
  <c r="AM267" i="2"/>
  <c r="AT266" i="2"/>
  <c r="AS266" i="2"/>
  <c r="AR266" i="2"/>
  <c r="AQ266" i="2"/>
  <c r="AP266" i="2"/>
  <c r="AO266" i="2"/>
  <c r="AN266" i="2"/>
  <c r="AM266" i="2"/>
  <c r="AT265" i="2"/>
  <c r="AS265" i="2"/>
  <c r="AR265" i="2"/>
  <c r="AQ265" i="2"/>
  <c r="AP265" i="2"/>
  <c r="AO265" i="2"/>
  <c r="AN265" i="2"/>
  <c r="AM265" i="2"/>
  <c r="AT264" i="2"/>
  <c r="AS264" i="2"/>
  <c r="AR264" i="2"/>
  <c r="AQ264" i="2"/>
  <c r="AP264" i="2"/>
  <c r="AO264" i="2"/>
  <c r="AN264" i="2"/>
  <c r="AM264" i="2"/>
  <c r="AT263" i="2"/>
  <c r="AS263" i="2"/>
  <c r="AR263" i="2"/>
  <c r="AQ263" i="2"/>
  <c r="AP263" i="2"/>
  <c r="AO263" i="2"/>
  <c r="AN263" i="2"/>
  <c r="AM263" i="2"/>
  <c r="AT262" i="2"/>
  <c r="AS262" i="2"/>
  <c r="AR262" i="2"/>
  <c r="AQ262" i="2"/>
  <c r="AP262" i="2"/>
  <c r="AO262" i="2"/>
  <c r="AN262" i="2"/>
  <c r="AM262" i="2"/>
  <c r="AT261" i="2"/>
  <c r="AS261" i="2"/>
  <c r="AR261" i="2"/>
  <c r="AQ261" i="2"/>
  <c r="AP261" i="2"/>
  <c r="AO261" i="2"/>
  <c r="AN261" i="2"/>
  <c r="AM261" i="2"/>
  <c r="AT260" i="2"/>
  <c r="AS260" i="2"/>
  <c r="AR260" i="2"/>
  <c r="AQ260" i="2"/>
  <c r="AP260" i="2"/>
  <c r="AO260" i="2"/>
  <c r="AN260" i="2"/>
  <c r="AM260" i="2"/>
  <c r="AT259" i="2"/>
  <c r="AS259" i="2"/>
  <c r="AR259" i="2"/>
  <c r="AQ259" i="2"/>
  <c r="AP259" i="2"/>
  <c r="AO259" i="2"/>
  <c r="AN259" i="2"/>
  <c r="AM259" i="2"/>
  <c r="AT258" i="2"/>
  <c r="AS258" i="2"/>
  <c r="AR258" i="2"/>
  <c r="AQ258" i="2"/>
  <c r="AP258" i="2"/>
  <c r="AO258" i="2"/>
  <c r="AN258" i="2"/>
  <c r="AM258" i="2"/>
  <c r="AT257" i="2"/>
  <c r="AS257" i="2"/>
  <c r="AR257" i="2"/>
  <c r="AQ257" i="2"/>
  <c r="AP257" i="2"/>
  <c r="AO257" i="2"/>
  <c r="AN257" i="2"/>
  <c r="AM257" i="2"/>
  <c r="AT256" i="2"/>
  <c r="AS256" i="2"/>
  <c r="AR256" i="2"/>
  <c r="AQ256" i="2"/>
  <c r="AP256" i="2"/>
  <c r="AO256" i="2"/>
  <c r="AN256" i="2"/>
  <c r="AM256" i="2"/>
  <c r="AT255" i="2"/>
  <c r="AS255" i="2"/>
  <c r="AR255" i="2"/>
  <c r="AQ255" i="2"/>
  <c r="AP255" i="2"/>
  <c r="AO255" i="2"/>
  <c r="AN255" i="2"/>
  <c r="AM255" i="2"/>
  <c r="AT254" i="2"/>
  <c r="AS254" i="2"/>
  <c r="AR254" i="2"/>
  <c r="AQ254" i="2"/>
  <c r="AP254" i="2"/>
  <c r="AO254" i="2"/>
  <c r="AN254" i="2"/>
  <c r="AM254" i="2"/>
  <c r="AT253" i="2"/>
  <c r="AS253" i="2"/>
  <c r="AR253" i="2"/>
  <c r="AQ253" i="2"/>
  <c r="AP253" i="2"/>
  <c r="AO253" i="2"/>
  <c r="AN253" i="2"/>
  <c r="AM253" i="2"/>
  <c r="AT252" i="2"/>
  <c r="AS252" i="2"/>
  <c r="AR252" i="2"/>
  <c r="AQ252" i="2"/>
  <c r="AP252" i="2"/>
  <c r="AO252" i="2"/>
  <c r="AN252" i="2"/>
  <c r="AM252" i="2"/>
  <c r="AT251" i="2"/>
  <c r="AS251" i="2"/>
  <c r="AR251" i="2"/>
  <c r="AQ251" i="2"/>
  <c r="AP251" i="2"/>
  <c r="AO251" i="2"/>
  <c r="AN251" i="2"/>
  <c r="AM251" i="2"/>
  <c r="AT250" i="2"/>
  <c r="AS250" i="2"/>
  <c r="AR250" i="2"/>
  <c r="AQ250" i="2"/>
  <c r="AP250" i="2"/>
  <c r="AO250" i="2"/>
  <c r="AN250" i="2"/>
  <c r="AM250" i="2"/>
  <c r="AT249" i="2"/>
  <c r="AS249" i="2"/>
  <c r="AR249" i="2"/>
  <c r="AQ249" i="2"/>
  <c r="AP249" i="2"/>
  <c r="AO249" i="2"/>
  <c r="AN249" i="2"/>
  <c r="AM249" i="2"/>
  <c r="AT248" i="2"/>
  <c r="AS248" i="2"/>
  <c r="AR248" i="2"/>
  <c r="AQ248" i="2"/>
  <c r="AP248" i="2"/>
  <c r="AO248" i="2"/>
  <c r="AN248" i="2"/>
  <c r="AM248" i="2"/>
  <c r="AT247" i="2"/>
  <c r="AS247" i="2"/>
  <c r="AR247" i="2"/>
  <c r="AQ247" i="2"/>
  <c r="AP247" i="2"/>
  <c r="AO247" i="2"/>
  <c r="AN247" i="2"/>
  <c r="AM247" i="2"/>
  <c r="AT246" i="2"/>
  <c r="AS246" i="2"/>
  <c r="AR246" i="2"/>
  <c r="AQ246" i="2"/>
  <c r="AP246" i="2"/>
  <c r="AO246" i="2"/>
  <c r="AN246" i="2"/>
  <c r="AM246" i="2"/>
  <c r="AT245" i="2"/>
  <c r="AS245" i="2"/>
  <c r="AR245" i="2"/>
  <c r="AQ245" i="2"/>
  <c r="AP245" i="2"/>
  <c r="AO245" i="2"/>
  <c r="AN245" i="2"/>
  <c r="AM245" i="2"/>
  <c r="AT244" i="2"/>
  <c r="AS244" i="2"/>
  <c r="AR244" i="2"/>
  <c r="AQ244" i="2"/>
  <c r="AP244" i="2"/>
  <c r="AO244" i="2"/>
  <c r="AN244" i="2"/>
  <c r="AM244" i="2"/>
  <c r="AT243" i="2"/>
  <c r="AS243" i="2"/>
  <c r="AR243" i="2"/>
  <c r="AQ243" i="2"/>
  <c r="AP243" i="2"/>
  <c r="AO243" i="2"/>
  <c r="AN243" i="2"/>
  <c r="AM243" i="2"/>
  <c r="AT242" i="2"/>
  <c r="AS242" i="2"/>
  <c r="AR242" i="2"/>
  <c r="AQ242" i="2"/>
  <c r="AP242" i="2"/>
  <c r="AO242" i="2"/>
  <c r="AN242" i="2"/>
  <c r="AM242" i="2"/>
  <c r="AT241" i="2"/>
  <c r="AS241" i="2"/>
  <c r="AR241" i="2"/>
  <c r="AQ241" i="2"/>
  <c r="AP241" i="2"/>
  <c r="AO241" i="2"/>
  <c r="AN241" i="2"/>
  <c r="AM241" i="2"/>
  <c r="AT240" i="2"/>
  <c r="AS240" i="2"/>
  <c r="AR240" i="2"/>
  <c r="AQ240" i="2"/>
  <c r="AP240" i="2"/>
  <c r="AO240" i="2"/>
  <c r="AN240" i="2"/>
  <c r="AM240" i="2"/>
  <c r="AT239" i="2"/>
  <c r="AS239" i="2"/>
  <c r="AR239" i="2"/>
  <c r="AQ239" i="2"/>
  <c r="AP239" i="2"/>
  <c r="AO239" i="2"/>
  <c r="AN239" i="2"/>
  <c r="AM239" i="2"/>
  <c r="AT238" i="2"/>
  <c r="AS238" i="2"/>
  <c r="AR238" i="2"/>
  <c r="AQ238" i="2"/>
  <c r="AP238" i="2"/>
  <c r="AO238" i="2"/>
  <c r="AN238" i="2"/>
  <c r="AM238" i="2"/>
  <c r="AT237" i="2"/>
  <c r="AS237" i="2"/>
  <c r="AR237" i="2"/>
  <c r="AQ237" i="2"/>
  <c r="AP237" i="2"/>
  <c r="AO237" i="2"/>
  <c r="AN237" i="2"/>
  <c r="AM237" i="2"/>
  <c r="AT236" i="2"/>
  <c r="AS236" i="2"/>
  <c r="AR236" i="2"/>
  <c r="AQ236" i="2"/>
  <c r="AP236" i="2"/>
  <c r="AO236" i="2"/>
  <c r="AN236" i="2"/>
  <c r="AM236" i="2"/>
  <c r="AT235" i="2"/>
  <c r="AS235" i="2"/>
  <c r="AR235" i="2"/>
  <c r="AQ235" i="2"/>
  <c r="AP235" i="2"/>
  <c r="AO235" i="2"/>
  <c r="AN235" i="2"/>
  <c r="AM235" i="2"/>
  <c r="AT234" i="2"/>
  <c r="AS234" i="2"/>
  <c r="AR234" i="2"/>
  <c r="AQ234" i="2"/>
  <c r="AP234" i="2"/>
  <c r="AO234" i="2"/>
  <c r="AN234" i="2"/>
  <c r="AM234" i="2"/>
  <c r="AT233" i="2"/>
  <c r="AS233" i="2"/>
  <c r="AR233" i="2"/>
  <c r="AQ233" i="2"/>
  <c r="AP233" i="2"/>
  <c r="AO233" i="2"/>
  <c r="AN233" i="2"/>
  <c r="AM233" i="2"/>
  <c r="AT232" i="2"/>
  <c r="AS232" i="2"/>
  <c r="AR232" i="2"/>
  <c r="AQ232" i="2"/>
  <c r="AP232" i="2"/>
  <c r="AO232" i="2"/>
  <c r="AN232" i="2"/>
  <c r="AM232" i="2"/>
  <c r="AT231" i="2"/>
  <c r="AS231" i="2"/>
  <c r="AR231" i="2"/>
  <c r="AQ231" i="2"/>
  <c r="AP231" i="2"/>
  <c r="AO231" i="2"/>
  <c r="AN231" i="2"/>
  <c r="AM231" i="2"/>
  <c r="AT230" i="2"/>
  <c r="AS230" i="2"/>
  <c r="AR230" i="2"/>
  <c r="AQ230" i="2"/>
  <c r="AP230" i="2"/>
  <c r="AO230" i="2"/>
  <c r="AN230" i="2"/>
  <c r="AM230" i="2"/>
  <c r="AT229" i="2"/>
  <c r="AS229" i="2"/>
  <c r="AR229" i="2"/>
  <c r="AQ229" i="2"/>
  <c r="AP229" i="2"/>
  <c r="AO229" i="2"/>
  <c r="AN229" i="2"/>
  <c r="AM229" i="2"/>
  <c r="AT228" i="2"/>
  <c r="AS228" i="2"/>
  <c r="AR228" i="2"/>
  <c r="AQ228" i="2"/>
  <c r="AP228" i="2"/>
  <c r="AO228" i="2"/>
  <c r="AN228" i="2"/>
  <c r="AM228" i="2"/>
  <c r="AT227" i="2"/>
  <c r="AS227" i="2"/>
  <c r="AR227" i="2"/>
  <c r="AQ227" i="2"/>
  <c r="AP227" i="2"/>
  <c r="AO227" i="2"/>
  <c r="AN227" i="2"/>
  <c r="AM227" i="2"/>
  <c r="AT226" i="2"/>
  <c r="AS226" i="2"/>
  <c r="AR226" i="2"/>
  <c r="AQ226" i="2"/>
  <c r="AP226" i="2"/>
  <c r="AO226" i="2"/>
  <c r="AN226" i="2"/>
  <c r="AM226" i="2"/>
  <c r="AT225" i="2"/>
  <c r="AS225" i="2"/>
  <c r="AR225" i="2"/>
  <c r="AQ225" i="2"/>
  <c r="AP225" i="2"/>
  <c r="AO225" i="2"/>
  <c r="AN225" i="2"/>
  <c r="AM225" i="2"/>
  <c r="AT224" i="2"/>
  <c r="AS224" i="2"/>
  <c r="AR224" i="2"/>
  <c r="AQ224" i="2"/>
  <c r="AP224" i="2"/>
  <c r="AO224" i="2"/>
  <c r="AN224" i="2"/>
  <c r="AM224" i="2"/>
  <c r="AT223" i="2"/>
  <c r="AS223" i="2"/>
  <c r="AR223" i="2"/>
  <c r="AQ223" i="2"/>
  <c r="AP223" i="2"/>
  <c r="AO223" i="2"/>
  <c r="AN223" i="2"/>
  <c r="AM223" i="2"/>
  <c r="AT222" i="2"/>
  <c r="AS222" i="2"/>
  <c r="AR222" i="2"/>
  <c r="AQ222" i="2"/>
  <c r="AP222" i="2"/>
  <c r="AO222" i="2"/>
  <c r="AN222" i="2"/>
  <c r="AM222" i="2"/>
  <c r="AT221" i="2"/>
  <c r="AS221" i="2"/>
  <c r="AR221" i="2"/>
  <c r="AQ221" i="2"/>
  <c r="AP221" i="2"/>
  <c r="AO221" i="2"/>
  <c r="AN221" i="2"/>
  <c r="AM221" i="2"/>
  <c r="AT220" i="2"/>
  <c r="AS220" i="2"/>
  <c r="AR220" i="2"/>
  <c r="AQ220" i="2"/>
  <c r="AP220" i="2"/>
  <c r="AO220" i="2"/>
  <c r="AN220" i="2"/>
  <c r="AM220" i="2"/>
  <c r="AT219" i="2"/>
  <c r="AS219" i="2"/>
  <c r="AR219" i="2"/>
  <c r="AQ219" i="2"/>
  <c r="AP219" i="2"/>
  <c r="AO219" i="2"/>
  <c r="AN219" i="2"/>
  <c r="AM219" i="2"/>
  <c r="AT218" i="2"/>
  <c r="AS218" i="2"/>
  <c r="AR218" i="2"/>
  <c r="AQ218" i="2"/>
  <c r="AP218" i="2"/>
  <c r="AO218" i="2"/>
  <c r="AN218" i="2"/>
  <c r="AM218" i="2"/>
  <c r="AT217" i="2"/>
  <c r="AS217" i="2"/>
  <c r="AR217" i="2"/>
  <c r="AQ217" i="2"/>
  <c r="AP217" i="2"/>
  <c r="AO217" i="2"/>
  <c r="AN217" i="2"/>
  <c r="AM217" i="2"/>
  <c r="AT216" i="2"/>
  <c r="AS216" i="2"/>
  <c r="AR216" i="2"/>
  <c r="AQ216" i="2"/>
  <c r="AP216" i="2"/>
  <c r="AO216" i="2"/>
  <c r="AN216" i="2"/>
  <c r="AM216" i="2"/>
  <c r="AT215" i="2"/>
  <c r="AS215" i="2"/>
  <c r="AR215" i="2"/>
  <c r="AQ215" i="2"/>
  <c r="AP215" i="2"/>
  <c r="AO215" i="2"/>
  <c r="AN215" i="2"/>
  <c r="AM215" i="2"/>
  <c r="AT214" i="2"/>
  <c r="AS214" i="2"/>
  <c r="AR214" i="2"/>
  <c r="AQ214" i="2"/>
  <c r="AP214" i="2"/>
  <c r="AO214" i="2"/>
  <c r="AN214" i="2"/>
  <c r="AM214" i="2"/>
  <c r="AT213" i="2"/>
  <c r="AS213" i="2"/>
  <c r="AR213" i="2"/>
  <c r="AQ213" i="2"/>
  <c r="AP213" i="2"/>
  <c r="AO213" i="2"/>
  <c r="AN213" i="2"/>
  <c r="AM213" i="2"/>
  <c r="AT212" i="2"/>
  <c r="AS212" i="2"/>
  <c r="AR212" i="2"/>
  <c r="AQ212" i="2"/>
  <c r="AP212" i="2"/>
  <c r="AO212" i="2"/>
  <c r="AN212" i="2"/>
  <c r="AM212" i="2"/>
  <c r="AT211" i="2"/>
  <c r="AS211" i="2"/>
  <c r="AR211" i="2"/>
  <c r="AQ211" i="2"/>
  <c r="AP211" i="2"/>
  <c r="AO211" i="2"/>
  <c r="AN211" i="2"/>
  <c r="AM211" i="2"/>
  <c r="AT210" i="2"/>
  <c r="AS210" i="2"/>
  <c r="AR210" i="2"/>
  <c r="AQ210" i="2"/>
  <c r="AP210" i="2"/>
  <c r="AO210" i="2"/>
  <c r="AN210" i="2"/>
  <c r="AM210" i="2"/>
  <c r="AT209" i="2"/>
  <c r="AS209" i="2"/>
  <c r="AR209" i="2"/>
  <c r="AQ209" i="2"/>
  <c r="AP209" i="2"/>
  <c r="AO209" i="2"/>
  <c r="AN209" i="2"/>
  <c r="AM209" i="2"/>
  <c r="AT208" i="2"/>
  <c r="AS208" i="2"/>
  <c r="AR208" i="2"/>
  <c r="AQ208" i="2"/>
  <c r="AP208" i="2"/>
  <c r="AO208" i="2"/>
  <c r="AN208" i="2"/>
  <c r="AM208" i="2"/>
  <c r="AT207" i="2"/>
  <c r="AS207" i="2"/>
  <c r="AR207" i="2"/>
  <c r="AQ207" i="2"/>
  <c r="AP207" i="2"/>
  <c r="AO207" i="2"/>
  <c r="AN207" i="2"/>
  <c r="AM207" i="2"/>
  <c r="AT206" i="2"/>
  <c r="AS206" i="2"/>
  <c r="AR206" i="2"/>
  <c r="AQ206" i="2"/>
  <c r="AP206" i="2"/>
  <c r="AO206" i="2"/>
  <c r="AN206" i="2"/>
  <c r="AM206" i="2"/>
  <c r="AT205" i="2"/>
  <c r="AS205" i="2"/>
  <c r="AR205" i="2"/>
  <c r="AQ205" i="2"/>
  <c r="AP205" i="2"/>
  <c r="AO205" i="2"/>
  <c r="AN205" i="2"/>
  <c r="AM205" i="2"/>
  <c r="AT204" i="2"/>
  <c r="AS204" i="2"/>
  <c r="AR204" i="2"/>
  <c r="AQ204" i="2"/>
  <c r="AP204" i="2"/>
  <c r="AO204" i="2"/>
  <c r="AN204" i="2"/>
  <c r="AM204" i="2"/>
  <c r="AT203" i="2"/>
  <c r="AS203" i="2"/>
  <c r="AR203" i="2"/>
  <c r="AQ203" i="2"/>
  <c r="AP203" i="2"/>
  <c r="AO203" i="2"/>
  <c r="AN203" i="2"/>
  <c r="AM203" i="2"/>
  <c r="AT202" i="2"/>
  <c r="AS202" i="2"/>
  <c r="AR202" i="2"/>
  <c r="AQ202" i="2"/>
  <c r="AP202" i="2"/>
  <c r="AO202" i="2"/>
  <c r="AN202" i="2"/>
  <c r="AM202" i="2"/>
  <c r="AT201" i="2"/>
  <c r="AS201" i="2"/>
  <c r="AR201" i="2"/>
  <c r="AQ201" i="2"/>
  <c r="AP201" i="2"/>
  <c r="AO201" i="2"/>
  <c r="AN201" i="2"/>
  <c r="AM201" i="2"/>
  <c r="AT200" i="2"/>
  <c r="AS200" i="2"/>
  <c r="AR200" i="2"/>
  <c r="AQ200" i="2"/>
  <c r="AP200" i="2"/>
  <c r="AO200" i="2"/>
  <c r="AN200" i="2"/>
  <c r="AM200" i="2"/>
  <c r="AT199" i="2"/>
  <c r="AS199" i="2"/>
  <c r="AR199" i="2"/>
  <c r="AQ199" i="2"/>
  <c r="AP199" i="2"/>
  <c r="AO199" i="2"/>
  <c r="AN199" i="2"/>
  <c r="AM199" i="2"/>
  <c r="AT198" i="2"/>
  <c r="AS198" i="2"/>
  <c r="AR198" i="2"/>
  <c r="AQ198" i="2"/>
  <c r="AP198" i="2"/>
  <c r="AO198" i="2"/>
  <c r="AN198" i="2"/>
  <c r="AM198" i="2"/>
  <c r="AT197" i="2"/>
  <c r="AS197" i="2"/>
  <c r="AR197" i="2"/>
  <c r="AQ197" i="2"/>
  <c r="AP197" i="2"/>
  <c r="AO197" i="2"/>
  <c r="AN197" i="2"/>
  <c r="AM197" i="2"/>
  <c r="AT196" i="2"/>
  <c r="AS196" i="2"/>
  <c r="AR196" i="2"/>
  <c r="AQ196" i="2"/>
  <c r="AP196" i="2"/>
  <c r="AO196" i="2"/>
  <c r="AN196" i="2"/>
  <c r="AM196" i="2"/>
  <c r="AT195" i="2"/>
  <c r="AS195" i="2"/>
  <c r="AR195" i="2"/>
  <c r="AQ195" i="2"/>
  <c r="AP195" i="2"/>
  <c r="AO195" i="2"/>
  <c r="AN195" i="2"/>
  <c r="AM195" i="2"/>
  <c r="AT194" i="2"/>
  <c r="AS194" i="2"/>
  <c r="AR194" i="2"/>
  <c r="AQ194" i="2"/>
  <c r="AP194" i="2"/>
  <c r="AO194" i="2"/>
  <c r="AN194" i="2"/>
  <c r="AM194" i="2"/>
  <c r="AT193" i="2"/>
  <c r="AS193" i="2"/>
  <c r="AR193" i="2"/>
  <c r="AQ193" i="2"/>
  <c r="AP193" i="2"/>
  <c r="AO193" i="2"/>
  <c r="AN193" i="2"/>
  <c r="AM193" i="2"/>
  <c r="AT192" i="2"/>
  <c r="AS192" i="2"/>
  <c r="AR192" i="2"/>
  <c r="AQ192" i="2"/>
  <c r="AP192" i="2"/>
  <c r="AO192" i="2"/>
  <c r="AN192" i="2"/>
  <c r="AM192" i="2"/>
  <c r="AT191" i="2"/>
  <c r="AS191" i="2"/>
  <c r="AR191" i="2"/>
  <c r="AQ191" i="2"/>
  <c r="AP191" i="2"/>
  <c r="AO191" i="2"/>
  <c r="AN191" i="2"/>
  <c r="AM191" i="2"/>
  <c r="AT190" i="2"/>
  <c r="AS190" i="2"/>
  <c r="AR190" i="2"/>
  <c r="AQ190" i="2"/>
  <c r="AP190" i="2"/>
  <c r="AO190" i="2"/>
  <c r="AN190" i="2"/>
  <c r="AM190" i="2"/>
  <c r="AT189" i="2"/>
  <c r="AS189" i="2"/>
  <c r="AR189" i="2"/>
  <c r="AQ189" i="2"/>
  <c r="AP189" i="2"/>
  <c r="AO189" i="2"/>
  <c r="AN189" i="2"/>
  <c r="AM189" i="2"/>
  <c r="AT188" i="2"/>
  <c r="AS188" i="2"/>
  <c r="AR188" i="2"/>
  <c r="AQ188" i="2"/>
  <c r="AP188" i="2"/>
  <c r="AO188" i="2"/>
  <c r="AN188" i="2"/>
  <c r="AM188" i="2"/>
  <c r="AT187" i="2"/>
  <c r="AS187" i="2"/>
  <c r="AR187" i="2"/>
  <c r="AQ187" i="2"/>
  <c r="AP187" i="2"/>
  <c r="AO187" i="2"/>
  <c r="AN187" i="2"/>
  <c r="AM187" i="2"/>
  <c r="AT186" i="2"/>
  <c r="AS186" i="2"/>
  <c r="AR186" i="2"/>
  <c r="AQ186" i="2"/>
  <c r="AP186" i="2"/>
  <c r="AO186" i="2"/>
  <c r="AN186" i="2"/>
  <c r="AM186" i="2"/>
  <c r="AT185" i="2"/>
  <c r="AS185" i="2"/>
  <c r="AR185" i="2"/>
  <c r="AQ185" i="2"/>
  <c r="AP185" i="2"/>
  <c r="AO185" i="2"/>
  <c r="AN185" i="2"/>
  <c r="AM185" i="2"/>
  <c r="AT184" i="2"/>
  <c r="AS184" i="2"/>
  <c r="AR184" i="2"/>
  <c r="AQ184" i="2"/>
  <c r="AP184" i="2"/>
  <c r="AO184" i="2"/>
  <c r="AN184" i="2"/>
  <c r="AM184" i="2"/>
  <c r="AT183" i="2"/>
  <c r="AS183" i="2"/>
  <c r="AR183" i="2"/>
  <c r="AQ183" i="2"/>
  <c r="AP183" i="2"/>
  <c r="AO183" i="2"/>
  <c r="AN183" i="2"/>
  <c r="AM183" i="2"/>
  <c r="AT182" i="2"/>
  <c r="AS182" i="2"/>
  <c r="AR182" i="2"/>
  <c r="AQ182" i="2"/>
  <c r="AP182" i="2"/>
  <c r="AO182" i="2"/>
  <c r="AN182" i="2"/>
  <c r="AM182" i="2"/>
  <c r="AT181" i="2"/>
  <c r="AS181" i="2"/>
  <c r="AR181" i="2"/>
  <c r="AQ181" i="2"/>
  <c r="AP181" i="2"/>
  <c r="AO181" i="2"/>
  <c r="AN181" i="2"/>
  <c r="AM181" i="2"/>
  <c r="AT180" i="2"/>
  <c r="AS180" i="2"/>
  <c r="AR180" i="2"/>
  <c r="AQ180" i="2"/>
  <c r="AP180" i="2"/>
  <c r="AO180" i="2"/>
  <c r="AN180" i="2"/>
  <c r="AM180" i="2"/>
  <c r="AT179" i="2"/>
  <c r="AS179" i="2"/>
  <c r="AR179" i="2"/>
  <c r="AQ179" i="2"/>
  <c r="AP179" i="2"/>
  <c r="AO179" i="2"/>
  <c r="AN179" i="2"/>
  <c r="AM179" i="2"/>
  <c r="AT178" i="2"/>
  <c r="AS178" i="2"/>
  <c r="AR178" i="2"/>
  <c r="AQ178" i="2"/>
  <c r="AP178" i="2"/>
  <c r="AO178" i="2"/>
  <c r="AN178" i="2"/>
  <c r="AM178" i="2"/>
  <c r="AT177" i="2"/>
  <c r="AS177" i="2"/>
  <c r="AR177" i="2"/>
  <c r="AQ177" i="2"/>
  <c r="AP177" i="2"/>
  <c r="AO177" i="2"/>
  <c r="AN177" i="2"/>
  <c r="AM177" i="2"/>
  <c r="AT176" i="2"/>
  <c r="AS176" i="2"/>
  <c r="AR176" i="2"/>
  <c r="AQ176" i="2"/>
  <c r="AP176" i="2"/>
  <c r="AO176" i="2"/>
  <c r="AN176" i="2"/>
  <c r="AM176" i="2"/>
  <c r="AT175" i="2"/>
  <c r="AS175" i="2"/>
  <c r="AR175" i="2"/>
  <c r="AQ175" i="2"/>
  <c r="AP175" i="2"/>
  <c r="AO175" i="2"/>
  <c r="AN175" i="2"/>
  <c r="AM175" i="2"/>
  <c r="AT174" i="2"/>
  <c r="AS174" i="2"/>
  <c r="AR174" i="2"/>
  <c r="AQ174" i="2"/>
  <c r="AP174" i="2"/>
  <c r="AO174" i="2"/>
  <c r="AN174" i="2"/>
  <c r="AM174" i="2"/>
  <c r="AT173" i="2"/>
  <c r="AS173" i="2"/>
  <c r="AR173" i="2"/>
  <c r="AQ173" i="2"/>
  <c r="AP173" i="2"/>
  <c r="AO173" i="2"/>
  <c r="AN173" i="2"/>
  <c r="AM173" i="2"/>
  <c r="AT172" i="2"/>
  <c r="AS172" i="2"/>
  <c r="AR172" i="2"/>
  <c r="AQ172" i="2"/>
  <c r="AP172" i="2"/>
  <c r="AO172" i="2"/>
  <c r="AN172" i="2"/>
  <c r="AM172" i="2"/>
  <c r="AT171" i="2"/>
  <c r="AS171" i="2"/>
  <c r="AR171" i="2"/>
  <c r="AQ171" i="2"/>
  <c r="AP171" i="2"/>
  <c r="AO171" i="2"/>
  <c r="AN171" i="2"/>
  <c r="AM171" i="2"/>
  <c r="AT170" i="2"/>
  <c r="AS170" i="2"/>
  <c r="AR170" i="2"/>
  <c r="AQ170" i="2"/>
  <c r="AP170" i="2"/>
  <c r="AO170" i="2"/>
  <c r="AN170" i="2"/>
  <c r="AM170" i="2"/>
  <c r="AT169" i="2"/>
  <c r="AS169" i="2"/>
  <c r="AR169" i="2"/>
  <c r="AQ169" i="2"/>
  <c r="AP169" i="2"/>
  <c r="AO169" i="2"/>
  <c r="AN169" i="2"/>
  <c r="AM169" i="2"/>
  <c r="AT168" i="2"/>
  <c r="AS168" i="2"/>
  <c r="AR168" i="2"/>
  <c r="AQ168" i="2"/>
  <c r="AP168" i="2"/>
  <c r="AO168" i="2"/>
  <c r="AN168" i="2"/>
  <c r="AM168" i="2"/>
  <c r="AT167" i="2"/>
  <c r="AS167" i="2"/>
  <c r="AR167" i="2"/>
  <c r="AQ167" i="2"/>
  <c r="AP167" i="2"/>
  <c r="AO167" i="2"/>
  <c r="AN167" i="2"/>
  <c r="AM167" i="2"/>
  <c r="AT166" i="2"/>
  <c r="AS166" i="2"/>
  <c r="AR166" i="2"/>
  <c r="AQ166" i="2"/>
  <c r="AP166" i="2"/>
  <c r="AO166" i="2"/>
  <c r="AN166" i="2"/>
  <c r="AM166" i="2"/>
  <c r="AT165" i="2"/>
  <c r="AS165" i="2"/>
  <c r="AR165" i="2"/>
  <c r="AQ165" i="2"/>
  <c r="AP165" i="2"/>
  <c r="AO165" i="2"/>
  <c r="AN165" i="2"/>
  <c r="AM165" i="2"/>
  <c r="AT164" i="2"/>
  <c r="AS164" i="2"/>
  <c r="AR164" i="2"/>
  <c r="AQ164" i="2"/>
  <c r="AP164" i="2"/>
  <c r="AO164" i="2"/>
  <c r="AN164" i="2"/>
  <c r="AM164" i="2"/>
  <c r="AT163" i="2"/>
  <c r="AS163" i="2"/>
  <c r="AR163" i="2"/>
  <c r="AQ163" i="2"/>
  <c r="AP163" i="2"/>
  <c r="AO163" i="2"/>
  <c r="AN163" i="2"/>
  <c r="AM163" i="2"/>
  <c r="AT162" i="2"/>
  <c r="AS162" i="2"/>
  <c r="AR162" i="2"/>
  <c r="AQ162" i="2"/>
  <c r="AP162" i="2"/>
  <c r="AO162" i="2"/>
  <c r="AN162" i="2"/>
  <c r="AM162" i="2"/>
  <c r="AT161" i="2"/>
  <c r="AS161" i="2"/>
  <c r="AR161" i="2"/>
  <c r="AQ161" i="2"/>
  <c r="AP161" i="2"/>
  <c r="AO161" i="2"/>
  <c r="AN161" i="2"/>
  <c r="AM161" i="2"/>
  <c r="AT160" i="2"/>
  <c r="AS160" i="2"/>
  <c r="AR160" i="2"/>
  <c r="AQ160" i="2"/>
  <c r="AP160" i="2"/>
  <c r="AO160" i="2"/>
  <c r="AN160" i="2"/>
  <c r="AM160" i="2"/>
  <c r="AT159" i="2"/>
  <c r="AS159" i="2"/>
  <c r="AR159" i="2"/>
  <c r="AQ159" i="2"/>
  <c r="AP159" i="2"/>
  <c r="AO159" i="2"/>
  <c r="AN159" i="2"/>
  <c r="AM159" i="2"/>
  <c r="AT158" i="2"/>
  <c r="AS158" i="2"/>
  <c r="AR158" i="2"/>
  <c r="AQ158" i="2"/>
  <c r="AP158" i="2"/>
  <c r="AO158" i="2"/>
  <c r="AN158" i="2"/>
  <c r="AM158" i="2"/>
  <c r="AT157" i="2"/>
  <c r="AS157" i="2"/>
  <c r="AR157" i="2"/>
  <c r="AQ157" i="2"/>
  <c r="AP157" i="2"/>
  <c r="AO157" i="2"/>
  <c r="AN157" i="2"/>
  <c r="AM157" i="2"/>
  <c r="AT156" i="2"/>
  <c r="AS156" i="2"/>
  <c r="AR156" i="2"/>
  <c r="AQ156" i="2"/>
  <c r="AP156" i="2"/>
  <c r="AO156" i="2"/>
  <c r="AN156" i="2"/>
  <c r="AM156" i="2"/>
  <c r="AT155" i="2"/>
  <c r="AS155" i="2"/>
  <c r="AR155" i="2"/>
  <c r="AQ155" i="2"/>
  <c r="AP155" i="2"/>
  <c r="AO155" i="2"/>
  <c r="AN155" i="2"/>
  <c r="AM155" i="2"/>
  <c r="AT154" i="2"/>
  <c r="AS154" i="2"/>
  <c r="AR154" i="2"/>
  <c r="AQ154" i="2"/>
  <c r="AP154" i="2"/>
  <c r="AO154" i="2"/>
  <c r="AN154" i="2"/>
  <c r="AM154" i="2"/>
  <c r="AT153" i="2"/>
  <c r="AS153" i="2"/>
  <c r="AR153" i="2"/>
  <c r="AQ153" i="2"/>
  <c r="AP153" i="2"/>
  <c r="AO153" i="2"/>
  <c r="AN153" i="2"/>
  <c r="AM153" i="2"/>
  <c r="AT152" i="2"/>
  <c r="AS152" i="2"/>
  <c r="AR152" i="2"/>
  <c r="AQ152" i="2"/>
  <c r="AP152" i="2"/>
  <c r="AO152" i="2"/>
  <c r="AN152" i="2"/>
  <c r="AM152" i="2"/>
  <c r="AT151" i="2"/>
  <c r="AS151" i="2"/>
  <c r="AR151" i="2"/>
  <c r="AQ151" i="2"/>
  <c r="AP151" i="2"/>
  <c r="AO151" i="2"/>
  <c r="AN151" i="2"/>
  <c r="AM151" i="2"/>
  <c r="AT150" i="2"/>
  <c r="AS150" i="2"/>
  <c r="AR150" i="2"/>
  <c r="AQ150" i="2"/>
  <c r="AP150" i="2"/>
  <c r="AO150" i="2"/>
  <c r="AN150" i="2"/>
  <c r="AM150" i="2"/>
  <c r="AT149" i="2"/>
  <c r="AS149" i="2"/>
  <c r="AR149" i="2"/>
  <c r="AQ149" i="2"/>
  <c r="AP149" i="2"/>
  <c r="AO149" i="2"/>
  <c r="AN149" i="2"/>
  <c r="AM149" i="2"/>
  <c r="AT148" i="2"/>
  <c r="AS148" i="2"/>
  <c r="AR148" i="2"/>
  <c r="AQ148" i="2"/>
  <c r="AP148" i="2"/>
  <c r="AO148" i="2"/>
  <c r="AN148" i="2"/>
  <c r="AM148" i="2"/>
  <c r="AT147" i="2"/>
  <c r="AS147" i="2"/>
  <c r="AR147" i="2"/>
  <c r="AQ147" i="2"/>
  <c r="AP147" i="2"/>
  <c r="AO147" i="2"/>
  <c r="AN147" i="2"/>
  <c r="AM147" i="2"/>
  <c r="AT146" i="2"/>
  <c r="AS146" i="2"/>
  <c r="AR146" i="2"/>
  <c r="AQ146" i="2"/>
  <c r="AP146" i="2"/>
  <c r="AO146" i="2"/>
  <c r="AN146" i="2"/>
  <c r="AM146" i="2"/>
  <c r="AT145" i="2"/>
  <c r="AS145" i="2"/>
  <c r="AR145" i="2"/>
  <c r="AQ145" i="2"/>
  <c r="AP145" i="2"/>
  <c r="AO145" i="2"/>
  <c r="AN145" i="2"/>
  <c r="AM145" i="2"/>
  <c r="AT144" i="2"/>
  <c r="AS144" i="2"/>
  <c r="AR144" i="2"/>
  <c r="AQ144" i="2"/>
  <c r="AP144" i="2"/>
  <c r="AO144" i="2"/>
  <c r="AN144" i="2"/>
  <c r="AM144" i="2"/>
  <c r="AT143" i="2"/>
  <c r="AS143" i="2"/>
  <c r="AR143" i="2"/>
  <c r="AQ143" i="2"/>
  <c r="AP143" i="2"/>
  <c r="AO143" i="2"/>
  <c r="AN143" i="2"/>
  <c r="AM143" i="2"/>
  <c r="AT142" i="2"/>
  <c r="AS142" i="2"/>
  <c r="AR142" i="2"/>
  <c r="AQ142" i="2"/>
  <c r="AP142" i="2"/>
  <c r="AO142" i="2"/>
  <c r="AN142" i="2"/>
  <c r="AM142" i="2"/>
  <c r="AT141" i="2"/>
  <c r="AS141" i="2"/>
  <c r="AR141" i="2"/>
  <c r="AQ141" i="2"/>
  <c r="AP141" i="2"/>
  <c r="AO141" i="2"/>
  <c r="AN141" i="2"/>
  <c r="AM141" i="2"/>
  <c r="AT140" i="2"/>
  <c r="AS140" i="2"/>
  <c r="AR140" i="2"/>
  <c r="AQ140" i="2"/>
  <c r="AP140" i="2"/>
  <c r="AO140" i="2"/>
  <c r="AN140" i="2"/>
  <c r="AM140" i="2"/>
  <c r="AT139" i="2"/>
  <c r="AS139" i="2"/>
  <c r="AR139" i="2"/>
  <c r="AQ139" i="2"/>
  <c r="AP139" i="2"/>
  <c r="AO139" i="2"/>
  <c r="AN139" i="2"/>
  <c r="AM139" i="2"/>
  <c r="AT138" i="2"/>
  <c r="AS138" i="2"/>
  <c r="AR138" i="2"/>
  <c r="AQ138" i="2"/>
  <c r="AP138" i="2"/>
  <c r="AO138" i="2"/>
  <c r="AN138" i="2"/>
  <c r="AM138" i="2"/>
  <c r="AT137" i="2"/>
  <c r="AS137" i="2"/>
  <c r="AR137" i="2"/>
  <c r="AQ137" i="2"/>
  <c r="AP137" i="2"/>
  <c r="AO137" i="2"/>
  <c r="AN137" i="2"/>
  <c r="AM137" i="2"/>
  <c r="AT136" i="2"/>
  <c r="AS136" i="2"/>
  <c r="AR136" i="2"/>
  <c r="AQ136" i="2"/>
  <c r="AP136" i="2"/>
  <c r="AO136" i="2"/>
  <c r="AN136" i="2"/>
  <c r="AM136" i="2"/>
  <c r="AT135" i="2"/>
  <c r="AS135" i="2"/>
  <c r="AR135" i="2"/>
  <c r="AQ135" i="2"/>
  <c r="AP135" i="2"/>
  <c r="AO135" i="2"/>
  <c r="AN135" i="2"/>
  <c r="AM135" i="2"/>
  <c r="AT134" i="2"/>
  <c r="AS134" i="2"/>
  <c r="AR134" i="2"/>
  <c r="AQ134" i="2"/>
  <c r="AP134" i="2"/>
  <c r="AO134" i="2"/>
  <c r="AN134" i="2"/>
  <c r="AM134" i="2"/>
  <c r="AT133" i="2"/>
  <c r="AS133" i="2"/>
  <c r="AR133" i="2"/>
  <c r="AQ133" i="2"/>
  <c r="AP133" i="2"/>
  <c r="AO133" i="2"/>
  <c r="AN133" i="2"/>
  <c r="AM133" i="2"/>
  <c r="AT132" i="2"/>
  <c r="AS132" i="2"/>
  <c r="AR132" i="2"/>
  <c r="AQ132" i="2"/>
  <c r="AP132" i="2"/>
  <c r="AO132" i="2"/>
  <c r="AN132" i="2"/>
  <c r="AM132" i="2"/>
  <c r="AT131" i="2"/>
  <c r="AS131" i="2"/>
  <c r="AR131" i="2"/>
  <c r="AQ131" i="2"/>
  <c r="AP131" i="2"/>
  <c r="AO131" i="2"/>
  <c r="AN131" i="2"/>
  <c r="AM131" i="2"/>
  <c r="AT130" i="2"/>
  <c r="AS130" i="2"/>
  <c r="AR130" i="2"/>
  <c r="AQ130" i="2"/>
  <c r="AP130" i="2"/>
  <c r="AO130" i="2"/>
  <c r="AN130" i="2"/>
  <c r="AM130" i="2"/>
  <c r="AT129" i="2"/>
  <c r="AS129" i="2"/>
  <c r="AR129" i="2"/>
  <c r="AQ129" i="2"/>
  <c r="AP129" i="2"/>
  <c r="AO129" i="2"/>
  <c r="AN129" i="2"/>
  <c r="AM129" i="2"/>
  <c r="AT128" i="2"/>
  <c r="AS128" i="2"/>
  <c r="AR128" i="2"/>
  <c r="AQ128" i="2"/>
  <c r="AP128" i="2"/>
  <c r="AO128" i="2"/>
  <c r="AN128" i="2"/>
  <c r="AM128" i="2"/>
  <c r="AT127" i="2"/>
  <c r="AS127" i="2"/>
  <c r="AR127" i="2"/>
  <c r="AQ127" i="2"/>
  <c r="AP127" i="2"/>
  <c r="AO127" i="2"/>
  <c r="AN127" i="2"/>
  <c r="AM127" i="2"/>
  <c r="AT126" i="2"/>
  <c r="AS126" i="2"/>
  <c r="AR126" i="2"/>
  <c r="AQ126" i="2"/>
  <c r="AP126" i="2"/>
  <c r="AO126" i="2"/>
  <c r="AN126" i="2"/>
  <c r="AM126" i="2"/>
  <c r="AT125" i="2"/>
  <c r="AS125" i="2"/>
  <c r="AR125" i="2"/>
  <c r="AQ125" i="2"/>
  <c r="AP125" i="2"/>
  <c r="AO125" i="2"/>
  <c r="AN125" i="2"/>
  <c r="AM125" i="2"/>
  <c r="AT124" i="2"/>
  <c r="AS124" i="2"/>
  <c r="AR124" i="2"/>
  <c r="AQ124" i="2"/>
  <c r="AP124" i="2"/>
  <c r="AO124" i="2"/>
  <c r="AN124" i="2"/>
  <c r="AM124" i="2"/>
  <c r="AT123" i="2"/>
  <c r="AS123" i="2"/>
  <c r="AR123" i="2"/>
  <c r="AQ123" i="2"/>
  <c r="AP123" i="2"/>
  <c r="AO123" i="2"/>
  <c r="AN123" i="2"/>
  <c r="AM123" i="2"/>
  <c r="AT122" i="2"/>
  <c r="AS122" i="2"/>
  <c r="AR122" i="2"/>
  <c r="AQ122" i="2"/>
  <c r="AP122" i="2"/>
  <c r="AO122" i="2"/>
  <c r="AN122" i="2"/>
  <c r="AM122" i="2"/>
  <c r="AT121" i="2"/>
  <c r="AS121" i="2"/>
  <c r="AR121" i="2"/>
  <c r="AQ121" i="2"/>
  <c r="AP121" i="2"/>
  <c r="AO121" i="2"/>
  <c r="AN121" i="2"/>
  <c r="AM121" i="2"/>
  <c r="AT120" i="2"/>
  <c r="AS120" i="2"/>
  <c r="AR120" i="2"/>
  <c r="AQ120" i="2"/>
  <c r="AP120" i="2"/>
  <c r="AO120" i="2"/>
  <c r="AN120" i="2"/>
  <c r="AM120" i="2"/>
  <c r="AT119" i="2"/>
  <c r="AS119" i="2"/>
  <c r="AR119" i="2"/>
  <c r="AQ119" i="2"/>
  <c r="AP119" i="2"/>
  <c r="AO119" i="2"/>
  <c r="AN119" i="2"/>
  <c r="AM119" i="2"/>
  <c r="AT118" i="2"/>
  <c r="AS118" i="2"/>
  <c r="AR118" i="2"/>
  <c r="AQ118" i="2"/>
  <c r="AP118" i="2"/>
  <c r="AO118" i="2"/>
  <c r="AN118" i="2"/>
  <c r="AM118" i="2"/>
  <c r="AT117" i="2"/>
  <c r="AS117" i="2"/>
  <c r="AR117" i="2"/>
  <c r="AQ117" i="2"/>
  <c r="AP117" i="2"/>
  <c r="AO117" i="2"/>
  <c r="AN117" i="2"/>
  <c r="AM117" i="2"/>
  <c r="AT116" i="2"/>
  <c r="AS116" i="2"/>
  <c r="AR116" i="2"/>
  <c r="AQ116" i="2"/>
  <c r="AP116" i="2"/>
  <c r="AO116" i="2"/>
  <c r="AN116" i="2"/>
  <c r="AM116" i="2"/>
  <c r="AT115" i="2"/>
  <c r="AS115" i="2"/>
  <c r="AR115" i="2"/>
  <c r="AQ115" i="2"/>
  <c r="AP115" i="2"/>
  <c r="AO115" i="2"/>
  <c r="AN115" i="2"/>
  <c r="AM115" i="2"/>
  <c r="AT114" i="2"/>
  <c r="AS114" i="2"/>
  <c r="AR114" i="2"/>
  <c r="AQ114" i="2"/>
  <c r="AP114" i="2"/>
  <c r="AO114" i="2"/>
  <c r="AN114" i="2"/>
  <c r="AM114" i="2"/>
  <c r="AT113" i="2"/>
  <c r="AS113" i="2"/>
  <c r="AR113" i="2"/>
  <c r="AQ113" i="2"/>
  <c r="AP113" i="2"/>
  <c r="AO113" i="2"/>
  <c r="AN113" i="2"/>
  <c r="AM113" i="2"/>
  <c r="AT112" i="2"/>
  <c r="AS112" i="2"/>
  <c r="AR112" i="2"/>
  <c r="AQ112" i="2"/>
  <c r="AP112" i="2"/>
  <c r="AO112" i="2"/>
  <c r="AN112" i="2"/>
  <c r="AM112" i="2"/>
  <c r="AT111" i="2"/>
  <c r="AS111" i="2"/>
  <c r="AR111" i="2"/>
  <c r="AQ111" i="2"/>
  <c r="AP111" i="2"/>
  <c r="AO111" i="2"/>
  <c r="AN111" i="2"/>
  <c r="AM111" i="2"/>
  <c r="AT110" i="2"/>
  <c r="AS110" i="2"/>
  <c r="AR110" i="2"/>
  <c r="AQ110" i="2"/>
  <c r="AP110" i="2"/>
  <c r="AO110" i="2"/>
  <c r="AN110" i="2"/>
  <c r="AM110" i="2"/>
  <c r="AT109" i="2"/>
  <c r="AS109" i="2"/>
  <c r="AR109" i="2"/>
  <c r="AQ109" i="2"/>
  <c r="AP109" i="2"/>
  <c r="AO109" i="2"/>
  <c r="AN109" i="2"/>
  <c r="AM109" i="2"/>
  <c r="AT108" i="2"/>
  <c r="AS108" i="2"/>
  <c r="AR108" i="2"/>
  <c r="AQ108" i="2"/>
  <c r="AP108" i="2"/>
  <c r="AO108" i="2"/>
  <c r="AN108" i="2"/>
  <c r="AM108" i="2"/>
  <c r="AT107" i="2"/>
  <c r="AS107" i="2"/>
  <c r="AR107" i="2"/>
  <c r="AQ107" i="2"/>
  <c r="AP107" i="2"/>
  <c r="AO107" i="2"/>
  <c r="AN107" i="2"/>
  <c r="AM107" i="2"/>
  <c r="AT106" i="2"/>
  <c r="AS106" i="2"/>
  <c r="AR106" i="2"/>
  <c r="AQ106" i="2"/>
  <c r="AP106" i="2"/>
  <c r="AO106" i="2"/>
  <c r="AN106" i="2"/>
  <c r="AM106" i="2"/>
  <c r="AT105" i="2"/>
  <c r="AS105" i="2"/>
  <c r="AR105" i="2"/>
  <c r="AQ105" i="2"/>
  <c r="AP105" i="2"/>
  <c r="AO105" i="2"/>
  <c r="AN105" i="2"/>
  <c r="AM105" i="2"/>
  <c r="AT104" i="2"/>
  <c r="AS104" i="2"/>
  <c r="AR104" i="2"/>
  <c r="AQ104" i="2"/>
  <c r="AP104" i="2"/>
  <c r="AO104" i="2"/>
  <c r="AN104" i="2"/>
  <c r="AM104" i="2"/>
  <c r="AT103" i="2"/>
  <c r="AS103" i="2"/>
  <c r="AR103" i="2"/>
  <c r="AQ103" i="2"/>
  <c r="AP103" i="2"/>
  <c r="AO103" i="2"/>
  <c r="AN103" i="2"/>
  <c r="AM103" i="2"/>
  <c r="AT102" i="2"/>
  <c r="AS102" i="2"/>
  <c r="AR102" i="2"/>
  <c r="AQ102" i="2"/>
  <c r="AP102" i="2"/>
  <c r="AO102" i="2"/>
  <c r="AN102" i="2"/>
  <c r="AM102" i="2"/>
  <c r="AT101" i="2"/>
  <c r="AS101" i="2"/>
  <c r="AR101" i="2"/>
  <c r="AQ101" i="2"/>
  <c r="AP101" i="2"/>
  <c r="AO101" i="2"/>
  <c r="AN101" i="2"/>
  <c r="AM101" i="2"/>
  <c r="AT100" i="2"/>
  <c r="AS100" i="2"/>
  <c r="AR100" i="2"/>
  <c r="AQ100" i="2"/>
  <c r="AP100" i="2"/>
  <c r="AO100" i="2"/>
  <c r="AN100" i="2"/>
  <c r="AM100" i="2"/>
  <c r="AT99" i="2"/>
  <c r="AS99" i="2"/>
  <c r="AR99" i="2"/>
  <c r="AQ99" i="2"/>
  <c r="AP99" i="2"/>
  <c r="AO99" i="2"/>
  <c r="AN99" i="2"/>
  <c r="AM99" i="2"/>
  <c r="AT98" i="2"/>
  <c r="AS98" i="2"/>
  <c r="AR98" i="2"/>
  <c r="AQ98" i="2"/>
  <c r="AP98" i="2"/>
  <c r="AO98" i="2"/>
  <c r="AN98" i="2"/>
  <c r="AM98" i="2"/>
  <c r="AT97" i="2"/>
  <c r="AS97" i="2"/>
  <c r="AR97" i="2"/>
  <c r="AQ97" i="2"/>
  <c r="AP97" i="2"/>
  <c r="AO97" i="2"/>
  <c r="AN97" i="2"/>
  <c r="AM97" i="2"/>
  <c r="AT96" i="2"/>
  <c r="AS96" i="2"/>
  <c r="AR96" i="2"/>
  <c r="AQ96" i="2"/>
  <c r="AP96" i="2"/>
  <c r="AO96" i="2"/>
  <c r="AN96" i="2"/>
  <c r="AM96" i="2"/>
  <c r="AT95" i="2"/>
  <c r="AS95" i="2"/>
  <c r="AR95" i="2"/>
  <c r="AQ95" i="2"/>
  <c r="AP95" i="2"/>
  <c r="AO95" i="2"/>
  <c r="AN95" i="2"/>
  <c r="AM95" i="2"/>
  <c r="AT94" i="2"/>
  <c r="AS94" i="2"/>
  <c r="AR94" i="2"/>
  <c r="AQ94" i="2"/>
  <c r="AP94" i="2"/>
  <c r="AO94" i="2"/>
  <c r="AN94" i="2"/>
  <c r="AM94" i="2"/>
  <c r="AT93" i="2"/>
  <c r="AS93" i="2"/>
  <c r="AR93" i="2"/>
  <c r="AQ93" i="2"/>
  <c r="AP93" i="2"/>
  <c r="AO93" i="2"/>
  <c r="AN93" i="2"/>
  <c r="AM93" i="2"/>
  <c r="AT92" i="2"/>
  <c r="AS92" i="2"/>
  <c r="AR92" i="2"/>
  <c r="AQ92" i="2"/>
  <c r="AP92" i="2"/>
  <c r="AO92" i="2"/>
  <c r="AN92" i="2"/>
  <c r="AM92" i="2"/>
  <c r="AT91" i="2"/>
  <c r="AS91" i="2"/>
  <c r="AR91" i="2"/>
  <c r="AQ91" i="2"/>
  <c r="AP91" i="2"/>
  <c r="AO91" i="2"/>
  <c r="AN91" i="2"/>
  <c r="AM91" i="2"/>
  <c r="AT90" i="2"/>
  <c r="AS90" i="2"/>
  <c r="AR90" i="2"/>
  <c r="AQ90" i="2"/>
  <c r="AP90" i="2"/>
  <c r="AO90" i="2"/>
  <c r="AN90" i="2"/>
  <c r="AM90" i="2"/>
  <c r="AT89" i="2"/>
  <c r="AS89" i="2"/>
  <c r="AR89" i="2"/>
  <c r="AQ89" i="2"/>
  <c r="AP89" i="2"/>
  <c r="AO89" i="2"/>
  <c r="AN89" i="2"/>
  <c r="AM89" i="2"/>
  <c r="AT88" i="2"/>
  <c r="AS88" i="2"/>
  <c r="AR88" i="2"/>
  <c r="AQ88" i="2"/>
  <c r="AP88" i="2"/>
  <c r="AO88" i="2"/>
  <c r="AN88" i="2"/>
  <c r="AM88" i="2"/>
  <c r="AT87" i="2"/>
  <c r="AS87" i="2"/>
  <c r="AR87" i="2"/>
  <c r="AQ87" i="2"/>
  <c r="AP87" i="2"/>
  <c r="AO87" i="2"/>
  <c r="AN87" i="2"/>
  <c r="AM87" i="2"/>
  <c r="AT86" i="2"/>
  <c r="AS86" i="2"/>
  <c r="AR86" i="2"/>
  <c r="AQ86" i="2"/>
  <c r="AP86" i="2"/>
  <c r="AO86" i="2"/>
  <c r="AN86" i="2"/>
  <c r="AM86" i="2"/>
  <c r="AT85" i="2"/>
  <c r="AS85" i="2"/>
  <c r="AR85" i="2"/>
  <c r="AQ85" i="2"/>
  <c r="AP85" i="2"/>
  <c r="AO85" i="2"/>
  <c r="AN85" i="2"/>
  <c r="AM85" i="2"/>
  <c r="AT84" i="2"/>
  <c r="AS84" i="2"/>
  <c r="AR84" i="2"/>
  <c r="AQ84" i="2"/>
  <c r="AP84" i="2"/>
  <c r="AO84" i="2"/>
  <c r="AN84" i="2"/>
  <c r="AM84" i="2"/>
  <c r="AT83" i="2"/>
  <c r="AS83" i="2"/>
  <c r="AR83" i="2"/>
  <c r="AQ83" i="2"/>
  <c r="AP83" i="2"/>
  <c r="AO83" i="2"/>
  <c r="AN83" i="2"/>
  <c r="AM83" i="2"/>
  <c r="AT82" i="2"/>
  <c r="AS82" i="2"/>
  <c r="AR82" i="2"/>
  <c r="AQ82" i="2"/>
  <c r="AP82" i="2"/>
  <c r="AO82" i="2"/>
  <c r="AN82" i="2"/>
  <c r="AM82" i="2"/>
  <c r="AT81" i="2"/>
  <c r="AS81" i="2"/>
  <c r="AR81" i="2"/>
  <c r="AQ81" i="2"/>
  <c r="AP81" i="2"/>
  <c r="AO81" i="2"/>
  <c r="AN81" i="2"/>
  <c r="AM81" i="2"/>
  <c r="AT80" i="2"/>
  <c r="AS80" i="2"/>
  <c r="AR80" i="2"/>
  <c r="AQ80" i="2"/>
  <c r="AP80" i="2"/>
  <c r="AO80" i="2"/>
  <c r="AN80" i="2"/>
  <c r="AM80" i="2"/>
  <c r="AT79" i="2"/>
  <c r="AS79" i="2"/>
  <c r="AR79" i="2"/>
  <c r="AQ79" i="2"/>
  <c r="AP79" i="2"/>
  <c r="AO79" i="2"/>
  <c r="AN79" i="2"/>
  <c r="AM79" i="2"/>
  <c r="AT78" i="2"/>
  <c r="AS78" i="2"/>
  <c r="AR78" i="2"/>
  <c r="AQ78" i="2"/>
  <c r="AP78" i="2"/>
  <c r="AO78" i="2"/>
  <c r="AN78" i="2"/>
  <c r="AM78" i="2"/>
  <c r="AT77" i="2"/>
  <c r="AS77" i="2"/>
  <c r="AR77" i="2"/>
  <c r="AQ77" i="2"/>
  <c r="AP77" i="2"/>
  <c r="AO77" i="2"/>
  <c r="AN77" i="2"/>
  <c r="AM77" i="2"/>
  <c r="AT76" i="2"/>
  <c r="AS76" i="2"/>
  <c r="AR76" i="2"/>
  <c r="AQ76" i="2"/>
  <c r="AP76" i="2"/>
  <c r="AO76" i="2"/>
  <c r="AN76" i="2"/>
  <c r="AM76" i="2"/>
  <c r="AT75" i="2"/>
  <c r="AS75" i="2"/>
  <c r="AR75" i="2"/>
  <c r="AQ75" i="2"/>
  <c r="AP75" i="2"/>
  <c r="AO75" i="2"/>
  <c r="AN75" i="2"/>
  <c r="AM75" i="2"/>
  <c r="AT74" i="2"/>
  <c r="AS74" i="2"/>
  <c r="AR74" i="2"/>
  <c r="AQ74" i="2"/>
  <c r="AP74" i="2"/>
  <c r="AO74" i="2"/>
  <c r="AN74" i="2"/>
  <c r="AM74" i="2"/>
  <c r="AT73" i="2"/>
  <c r="AS73" i="2"/>
  <c r="AR73" i="2"/>
  <c r="AQ73" i="2"/>
  <c r="AP73" i="2"/>
  <c r="AO73" i="2"/>
  <c r="AN73" i="2"/>
  <c r="AM73" i="2"/>
  <c r="AT72" i="2"/>
  <c r="AS72" i="2"/>
  <c r="AR72" i="2"/>
  <c r="AQ72" i="2"/>
  <c r="AP72" i="2"/>
  <c r="AO72" i="2"/>
  <c r="AN72" i="2"/>
  <c r="AM72" i="2"/>
  <c r="AT71" i="2"/>
  <c r="AS71" i="2"/>
  <c r="AR71" i="2"/>
  <c r="AQ71" i="2"/>
  <c r="AP71" i="2"/>
  <c r="AO71" i="2"/>
  <c r="AN71" i="2"/>
  <c r="AM71" i="2"/>
  <c r="AT70" i="2"/>
  <c r="AS70" i="2"/>
  <c r="AR70" i="2"/>
  <c r="AQ70" i="2"/>
  <c r="AP70" i="2"/>
  <c r="AO70" i="2"/>
  <c r="AN70" i="2"/>
  <c r="AM70" i="2"/>
  <c r="AT69" i="2"/>
  <c r="AS69" i="2"/>
  <c r="AR69" i="2"/>
  <c r="AQ69" i="2"/>
  <c r="AP69" i="2"/>
  <c r="AO69" i="2"/>
  <c r="AN69" i="2"/>
  <c r="AM69" i="2"/>
  <c r="AT68" i="2"/>
  <c r="AS68" i="2"/>
  <c r="AR68" i="2"/>
  <c r="AQ68" i="2"/>
  <c r="AP68" i="2"/>
  <c r="AO68" i="2"/>
  <c r="AN68" i="2"/>
  <c r="AM68" i="2"/>
  <c r="AT67" i="2"/>
  <c r="AS67" i="2"/>
  <c r="AR67" i="2"/>
  <c r="AQ67" i="2"/>
  <c r="AP67" i="2"/>
  <c r="AO67" i="2"/>
  <c r="AN67" i="2"/>
  <c r="AM67" i="2"/>
  <c r="AT66" i="2"/>
  <c r="AS66" i="2"/>
  <c r="AR66" i="2"/>
  <c r="AQ66" i="2"/>
  <c r="AP66" i="2"/>
  <c r="AO66" i="2"/>
  <c r="AN66" i="2"/>
  <c r="AM66" i="2"/>
  <c r="AT65" i="2"/>
  <c r="AS65" i="2"/>
  <c r="AR65" i="2"/>
  <c r="AQ65" i="2"/>
  <c r="AP65" i="2"/>
  <c r="AO65" i="2"/>
  <c r="AN65" i="2"/>
  <c r="AM65" i="2"/>
  <c r="AT64" i="2"/>
  <c r="AS64" i="2"/>
  <c r="AR64" i="2"/>
  <c r="AQ64" i="2"/>
  <c r="AP64" i="2"/>
  <c r="AO64" i="2"/>
  <c r="AN64" i="2"/>
  <c r="AM64" i="2"/>
  <c r="AT63" i="2"/>
  <c r="AS63" i="2"/>
  <c r="AR63" i="2"/>
  <c r="AQ63" i="2"/>
  <c r="AP63" i="2"/>
  <c r="AO63" i="2"/>
  <c r="AN63" i="2"/>
  <c r="AM63" i="2"/>
  <c r="AT62" i="2"/>
  <c r="AS62" i="2"/>
  <c r="AR62" i="2"/>
  <c r="AQ62" i="2"/>
  <c r="AP62" i="2"/>
  <c r="AO62" i="2"/>
  <c r="AN62" i="2"/>
  <c r="AM62" i="2"/>
  <c r="AT61" i="2"/>
  <c r="AS61" i="2"/>
  <c r="AR61" i="2"/>
  <c r="AQ61" i="2"/>
  <c r="AP61" i="2"/>
  <c r="AO61" i="2"/>
  <c r="AN61" i="2"/>
  <c r="AM61" i="2"/>
  <c r="AT60" i="2"/>
  <c r="AS60" i="2"/>
  <c r="AR60" i="2"/>
  <c r="AQ60" i="2"/>
  <c r="AP60" i="2"/>
  <c r="AO60" i="2"/>
  <c r="AN60" i="2"/>
  <c r="AM60" i="2"/>
  <c r="AT59" i="2"/>
  <c r="AS59" i="2"/>
  <c r="AR59" i="2"/>
  <c r="AQ59" i="2"/>
  <c r="AP59" i="2"/>
  <c r="AO59" i="2"/>
  <c r="AN59" i="2"/>
  <c r="AM59" i="2"/>
  <c r="AT58" i="2"/>
  <c r="AS58" i="2"/>
  <c r="AR58" i="2"/>
  <c r="AQ58" i="2"/>
  <c r="AP58" i="2"/>
  <c r="AO58" i="2"/>
  <c r="AN58" i="2"/>
  <c r="AM58" i="2"/>
  <c r="AT57" i="2"/>
  <c r="AS57" i="2"/>
  <c r="AR57" i="2"/>
  <c r="AQ57" i="2"/>
  <c r="AP57" i="2"/>
  <c r="AO57" i="2"/>
  <c r="AN57" i="2"/>
  <c r="AM57" i="2"/>
  <c r="AT56" i="2"/>
  <c r="AS56" i="2"/>
  <c r="AR56" i="2"/>
  <c r="AQ56" i="2"/>
  <c r="AP56" i="2"/>
  <c r="AO56" i="2"/>
  <c r="AN56" i="2"/>
  <c r="AM56" i="2"/>
  <c r="AT55" i="2"/>
  <c r="AS55" i="2"/>
  <c r="AR55" i="2"/>
  <c r="AQ55" i="2"/>
  <c r="AP55" i="2"/>
  <c r="AO55" i="2"/>
  <c r="AN55" i="2"/>
  <c r="AM55" i="2"/>
  <c r="AT54" i="2"/>
  <c r="AS54" i="2"/>
  <c r="AR54" i="2"/>
  <c r="AQ54" i="2"/>
  <c r="AP54" i="2"/>
  <c r="AO54" i="2"/>
  <c r="AN54" i="2"/>
  <c r="AM54" i="2"/>
  <c r="AT53" i="2"/>
  <c r="AS53" i="2"/>
  <c r="AR53" i="2"/>
  <c r="AQ53" i="2"/>
  <c r="AP53" i="2"/>
  <c r="AO53" i="2"/>
  <c r="AN53" i="2"/>
  <c r="AM53" i="2"/>
  <c r="AT52" i="2"/>
  <c r="AS52" i="2"/>
  <c r="AR52" i="2"/>
  <c r="AQ52" i="2"/>
  <c r="AP52" i="2"/>
  <c r="AO52" i="2"/>
  <c r="AN52" i="2"/>
  <c r="AM52" i="2"/>
  <c r="AT51" i="2"/>
  <c r="AS51" i="2"/>
  <c r="AR51" i="2"/>
  <c r="AQ51" i="2"/>
  <c r="AP51" i="2"/>
  <c r="AO51" i="2"/>
  <c r="AN51" i="2"/>
  <c r="AM51" i="2"/>
  <c r="AT50" i="2"/>
  <c r="AS50" i="2"/>
  <c r="AR50" i="2"/>
  <c r="AQ50" i="2"/>
  <c r="AP50" i="2"/>
  <c r="AO50" i="2"/>
  <c r="AN50" i="2"/>
  <c r="AM50" i="2"/>
  <c r="AT49" i="2"/>
  <c r="AS49" i="2"/>
  <c r="AR49" i="2"/>
  <c r="AQ49" i="2"/>
  <c r="AP49" i="2"/>
  <c r="AO49" i="2"/>
  <c r="AN49" i="2"/>
  <c r="AM49" i="2"/>
  <c r="AT48" i="2"/>
  <c r="AS48" i="2"/>
  <c r="AR48" i="2"/>
  <c r="AQ48" i="2"/>
  <c r="AP48" i="2"/>
  <c r="AO48" i="2"/>
  <c r="AN48" i="2"/>
  <c r="AM48" i="2"/>
  <c r="AT47" i="2"/>
  <c r="AS47" i="2"/>
  <c r="AR47" i="2"/>
  <c r="AQ47" i="2"/>
  <c r="AP47" i="2"/>
  <c r="AO47" i="2"/>
  <c r="AN47" i="2"/>
  <c r="AM47" i="2"/>
  <c r="AT46" i="2"/>
  <c r="AS46" i="2"/>
  <c r="AR46" i="2"/>
  <c r="AQ46" i="2"/>
  <c r="AP46" i="2"/>
  <c r="AO46" i="2"/>
  <c r="AN46" i="2"/>
  <c r="AM46" i="2"/>
  <c r="AT45" i="2"/>
  <c r="AS45" i="2"/>
  <c r="AR45" i="2"/>
  <c r="AQ45" i="2"/>
  <c r="AP45" i="2"/>
  <c r="AO45" i="2"/>
  <c r="AN45" i="2"/>
  <c r="AM45" i="2"/>
  <c r="AT44" i="2"/>
  <c r="AS44" i="2"/>
  <c r="AR44" i="2"/>
  <c r="AQ44" i="2"/>
  <c r="AP44" i="2"/>
  <c r="AO44" i="2"/>
  <c r="AN44" i="2"/>
  <c r="AM44" i="2"/>
  <c r="AT43" i="2"/>
  <c r="AS43" i="2"/>
  <c r="AR43" i="2"/>
  <c r="AQ43" i="2"/>
  <c r="AP43" i="2"/>
  <c r="AO43" i="2"/>
  <c r="AN43" i="2"/>
  <c r="AM43" i="2"/>
  <c r="AT42" i="2"/>
  <c r="AS42" i="2"/>
  <c r="AR42" i="2"/>
  <c r="AQ42" i="2"/>
  <c r="AP42" i="2"/>
  <c r="AO42" i="2"/>
  <c r="AN42" i="2"/>
  <c r="AM42" i="2"/>
  <c r="AT41" i="2"/>
  <c r="AS41" i="2"/>
  <c r="AR41" i="2"/>
  <c r="AQ41" i="2"/>
  <c r="AP41" i="2"/>
  <c r="AO41" i="2"/>
  <c r="AN41" i="2"/>
  <c r="AM41" i="2"/>
  <c r="AT40" i="2"/>
  <c r="AS40" i="2"/>
  <c r="AR40" i="2"/>
  <c r="AQ40" i="2"/>
  <c r="AP40" i="2"/>
  <c r="AO40" i="2"/>
  <c r="AN40" i="2"/>
  <c r="AM40" i="2"/>
  <c r="AT39" i="2"/>
  <c r="AS39" i="2"/>
  <c r="AR39" i="2"/>
  <c r="AQ39" i="2"/>
  <c r="AP39" i="2"/>
  <c r="AO39" i="2"/>
  <c r="AN39" i="2"/>
  <c r="AM39" i="2"/>
  <c r="AT38" i="2"/>
  <c r="AS38" i="2"/>
  <c r="AR38" i="2"/>
  <c r="AQ38" i="2"/>
  <c r="AP38" i="2"/>
  <c r="AO38" i="2"/>
  <c r="AN38" i="2"/>
  <c r="AM38" i="2"/>
  <c r="AT37" i="2"/>
  <c r="AS37" i="2"/>
  <c r="AR37" i="2"/>
  <c r="AQ37" i="2"/>
  <c r="AP37" i="2"/>
  <c r="AO37" i="2"/>
  <c r="AN37" i="2"/>
  <c r="AM37" i="2"/>
  <c r="AT36" i="2"/>
  <c r="AS36" i="2"/>
  <c r="AR36" i="2"/>
  <c r="AQ36" i="2"/>
  <c r="AP36" i="2"/>
  <c r="AO36" i="2"/>
  <c r="AN36" i="2"/>
  <c r="AM36" i="2"/>
  <c r="AT35" i="2"/>
  <c r="AS35" i="2"/>
  <c r="AR35" i="2"/>
  <c r="AQ35" i="2"/>
  <c r="AP35" i="2"/>
  <c r="AO35" i="2"/>
  <c r="AN35" i="2"/>
  <c r="AM35" i="2"/>
  <c r="AT34" i="2"/>
  <c r="AS34" i="2"/>
  <c r="AR34" i="2"/>
  <c r="AQ34" i="2"/>
  <c r="AP34" i="2"/>
  <c r="AO34" i="2"/>
  <c r="AN34" i="2"/>
  <c r="AM34" i="2"/>
  <c r="AT33" i="2"/>
  <c r="AS33" i="2"/>
  <c r="AR33" i="2"/>
  <c r="AQ33" i="2"/>
  <c r="AP33" i="2"/>
  <c r="AO33" i="2"/>
  <c r="AN33" i="2"/>
  <c r="AM33" i="2"/>
  <c r="AT32" i="2"/>
  <c r="AS32" i="2"/>
  <c r="AR32" i="2"/>
  <c r="AQ32" i="2"/>
  <c r="AP32" i="2"/>
  <c r="AO32" i="2"/>
  <c r="AN32" i="2"/>
  <c r="AM32" i="2"/>
  <c r="AT31" i="2"/>
  <c r="AS31" i="2"/>
  <c r="AR31" i="2"/>
  <c r="AQ31" i="2"/>
  <c r="AP31" i="2"/>
  <c r="AO31" i="2"/>
  <c r="AN31" i="2"/>
  <c r="AM31" i="2"/>
  <c r="AT30" i="2"/>
  <c r="AS30" i="2"/>
  <c r="AR30" i="2"/>
  <c r="AQ30" i="2"/>
  <c r="AP30" i="2"/>
  <c r="AO30" i="2"/>
  <c r="AN30" i="2"/>
  <c r="AM30" i="2"/>
  <c r="AT29" i="2"/>
  <c r="AS29" i="2"/>
  <c r="AR29" i="2"/>
  <c r="AQ29" i="2"/>
  <c r="AP29" i="2"/>
  <c r="AO29" i="2"/>
  <c r="AN29" i="2"/>
  <c r="AM29" i="2"/>
  <c r="AT28" i="2"/>
  <c r="AS28" i="2"/>
  <c r="AR28" i="2"/>
  <c r="AQ28" i="2"/>
  <c r="AP28" i="2"/>
  <c r="AO28" i="2"/>
  <c r="AN28" i="2"/>
  <c r="AM28" i="2"/>
  <c r="AT27" i="2"/>
  <c r="AS27" i="2"/>
  <c r="AR27" i="2"/>
  <c r="AQ27" i="2"/>
  <c r="AP27" i="2"/>
  <c r="AO27" i="2"/>
  <c r="AN27" i="2"/>
  <c r="AM27" i="2"/>
  <c r="AT26" i="2"/>
  <c r="AS26" i="2"/>
  <c r="AR26" i="2"/>
  <c r="AQ26" i="2"/>
  <c r="AP26" i="2"/>
  <c r="AO26" i="2"/>
  <c r="AN26" i="2"/>
  <c r="AM26" i="2"/>
  <c r="AT25" i="2"/>
  <c r="AS25" i="2"/>
  <c r="AR25" i="2"/>
  <c r="AQ25" i="2"/>
  <c r="AP25" i="2"/>
  <c r="AO25" i="2"/>
  <c r="AN25" i="2"/>
  <c r="AM25" i="2"/>
  <c r="AT24" i="2"/>
  <c r="AS24" i="2"/>
  <c r="AR24" i="2"/>
  <c r="AQ24" i="2"/>
  <c r="AP24" i="2"/>
  <c r="AO24" i="2"/>
  <c r="AN24" i="2"/>
  <c r="AM24" i="2"/>
  <c r="AT23" i="2"/>
  <c r="AS23" i="2"/>
  <c r="AR23" i="2"/>
  <c r="AQ23" i="2"/>
  <c r="AP23" i="2"/>
  <c r="AO23" i="2"/>
  <c r="AN23" i="2"/>
  <c r="AM23" i="2"/>
  <c r="AT22" i="2"/>
  <c r="AS22" i="2"/>
  <c r="AR22" i="2"/>
  <c r="AQ22" i="2"/>
  <c r="AP22" i="2"/>
  <c r="AO22" i="2"/>
  <c r="AN22" i="2"/>
  <c r="AM22" i="2"/>
  <c r="AT21" i="2"/>
  <c r="AS21" i="2"/>
  <c r="AR21" i="2"/>
  <c r="AQ21" i="2"/>
  <c r="AP21" i="2"/>
  <c r="AO21" i="2"/>
  <c r="AN21" i="2"/>
  <c r="AM21" i="2"/>
  <c r="AT20" i="2"/>
  <c r="AS20" i="2"/>
  <c r="AR20" i="2"/>
  <c r="AQ20" i="2"/>
  <c r="AP20" i="2"/>
  <c r="AO20" i="2"/>
  <c r="AN20" i="2"/>
  <c r="AM20" i="2"/>
  <c r="AT19" i="2"/>
  <c r="AS19" i="2"/>
  <c r="AR19" i="2"/>
  <c r="AQ19" i="2"/>
  <c r="AP19" i="2"/>
  <c r="AO19" i="2"/>
  <c r="AN19" i="2"/>
  <c r="AM19" i="2"/>
  <c r="AT18" i="2"/>
  <c r="AS18" i="2"/>
  <c r="AR18" i="2"/>
  <c r="AQ18" i="2"/>
  <c r="AP18" i="2"/>
  <c r="AO18" i="2"/>
  <c r="AN18" i="2"/>
  <c r="AM18" i="2"/>
  <c r="AT17" i="2"/>
  <c r="AS17" i="2"/>
  <c r="AR17" i="2"/>
  <c r="AQ17" i="2"/>
  <c r="AP17" i="2"/>
  <c r="AO17" i="2"/>
  <c r="AN17" i="2"/>
  <c r="AM17" i="2"/>
  <c r="AT16" i="2"/>
  <c r="AS16" i="2"/>
  <c r="AR16" i="2"/>
  <c r="AQ16" i="2"/>
  <c r="AP16" i="2"/>
  <c r="AO16" i="2"/>
  <c r="AN16" i="2"/>
  <c r="AM16" i="2"/>
  <c r="AT15" i="2"/>
  <c r="AS15" i="2"/>
  <c r="AR15" i="2"/>
  <c r="AQ15" i="2"/>
  <c r="AP15" i="2"/>
  <c r="AO15" i="2"/>
  <c r="AN15" i="2"/>
  <c r="AM15" i="2"/>
  <c r="AT14" i="2"/>
  <c r="AS14" i="2"/>
  <c r="AR14" i="2"/>
  <c r="AQ14" i="2"/>
  <c r="AP14" i="2"/>
  <c r="AO14" i="2"/>
  <c r="AN14" i="2"/>
  <c r="AM14" i="2"/>
  <c r="AT13" i="2"/>
  <c r="AS13" i="2"/>
  <c r="AR13" i="2"/>
  <c r="AQ13" i="2"/>
  <c r="AP13" i="2"/>
  <c r="AO13" i="2"/>
  <c r="AN13" i="2"/>
  <c r="AM13" i="2"/>
  <c r="AT12" i="2"/>
  <c r="AS12" i="2"/>
  <c r="AR12" i="2"/>
  <c r="AQ12" i="2"/>
  <c r="AP12" i="2"/>
  <c r="AO12" i="2"/>
  <c r="AN12" i="2"/>
  <c r="AM12" i="2"/>
  <c r="AT11" i="2"/>
  <c r="AS11" i="2"/>
  <c r="AR11" i="2"/>
  <c r="AQ11" i="2"/>
  <c r="AP11" i="2"/>
  <c r="AO11" i="2"/>
  <c r="AN11" i="2"/>
  <c r="AM11" i="2"/>
  <c r="AT10" i="2"/>
  <c r="AS10" i="2"/>
  <c r="AR10" i="2"/>
  <c r="AQ10" i="2"/>
  <c r="AP10" i="2"/>
  <c r="AO10" i="2"/>
  <c r="AN10" i="2"/>
  <c r="AM10" i="2"/>
  <c r="AT9" i="2"/>
  <c r="AS9" i="2"/>
  <c r="AR9" i="2"/>
  <c r="AQ9" i="2"/>
  <c r="AP9" i="2"/>
  <c r="AO9" i="2"/>
  <c r="AN9" i="2"/>
  <c r="AM9" i="2"/>
  <c r="AT8" i="2"/>
  <c r="AS8" i="2"/>
  <c r="AR8" i="2"/>
  <c r="AQ8" i="2"/>
  <c r="AP8" i="2"/>
  <c r="AO8" i="2"/>
  <c r="AN8" i="2"/>
  <c r="AM8" i="2"/>
  <c r="AT7" i="2"/>
  <c r="AS7" i="2"/>
  <c r="AR7" i="2"/>
  <c r="AQ7" i="2"/>
  <c r="AP7" i="2"/>
  <c r="AO7" i="2"/>
  <c r="AN7" i="2"/>
  <c r="AM7" i="2"/>
  <c r="AT6" i="2"/>
  <c r="AS6" i="2"/>
  <c r="AR6" i="2"/>
  <c r="AQ6" i="2"/>
  <c r="AP6" i="2"/>
  <c r="AO6" i="2"/>
  <c r="AN6" i="2"/>
  <c r="AM6" i="2"/>
  <c r="AT5" i="2"/>
  <c r="AS5" i="2"/>
  <c r="AR5" i="2"/>
  <c r="AQ5" i="2"/>
  <c r="AP5" i="2"/>
  <c r="AO5" i="2"/>
  <c r="AN5" i="2"/>
  <c r="AM5" i="2"/>
  <c r="AT4" i="2"/>
  <c r="AS4" i="2"/>
  <c r="AR4" i="2"/>
  <c r="AQ4" i="2"/>
  <c r="AP4" i="2"/>
  <c r="AO4" i="2"/>
  <c r="AN4" i="2"/>
  <c r="AM4" i="2"/>
  <c r="AT3" i="2"/>
  <c r="AS3" i="2"/>
  <c r="AR3" i="2"/>
  <c r="AQ3" i="2"/>
  <c r="AP3" i="2"/>
  <c r="AO3" i="2"/>
  <c r="AN3" i="2"/>
  <c r="AM3" i="2"/>
  <c r="AT2" i="2"/>
  <c r="AS2" i="2"/>
  <c r="AR2" i="2"/>
  <c r="AQ2" i="2"/>
  <c r="AP2" i="2"/>
  <c r="AO2" i="2"/>
  <c r="AN2" i="2"/>
  <c r="AM2" i="2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B12" i="1" l="1"/>
  <c r="F12" i="1"/>
  <c r="BF446" i="3"/>
  <c r="BG446" i="3" s="1"/>
  <c r="BG2" i="3"/>
  <c r="AD446" i="3"/>
  <c r="T451" i="3"/>
  <c r="C12" i="1"/>
  <c r="D12" i="1"/>
  <c r="E12" i="1"/>
  <c r="AE446" i="3" l="1"/>
  <c r="AE451" i="3" s="1"/>
  <c r="AD451" i="3"/>
  <c r="BF451" i="3"/>
</calcChain>
</file>

<file path=xl/sharedStrings.xml><?xml version="1.0" encoding="utf-8"?>
<sst xmlns="http://schemas.openxmlformats.org/spreadsheetml/2006/main" count="7091" uniqueCount="1915">
  <si>
    <t>[Kirjoita alle seurakunnan nimi tai valitse pudotusvalikosta]</t>
  </si>
  <si>
    <t>Seurakunta/seurakuntayhtymä</t>
  </si>
  <si>
    <t>vapaaehtoinen yksityisiltä</t>
  </si>
  <si>
    <t>vapaaehtoinen seurakunnalta</t>
  </si>
  <si>
    <t>talousarvio-määräraha</t>
  </si>
  <si>
    <t>testamentit</t>
  </si>
  <si>
    <t>yhteensä</t>
  </si>
  <si>
    <t xml:space="preserve"> SLS</t>
  </si>
  <si>
    <t>SLEY</t>
  </si>
  <si>
    <t>SLEF</t>
  </si>
  <si>
    <t>SPS</t>
  </si>
  <si>
    <t>SEKL</t>
  </si>
  <si>
    <t>ELK</t>
  </si>
  <si>
    <t>SANSA</t>
  </si>
  <si>
    <t>KUA</t>
  </si>
  <si>
    <t>Kaikki yhteensä</t>
  </si>
  <si>
    <t>prv-koodi</t>
  </si>
  <si>
    <t xml:space="preserve"> SLS Vapaaehtoinen yksityisiltä /Frivilliga enskilda gåvor</t>
  </si>
  <si>
    <t>SLEY Vapaaehtoinen yksityisiltä  /Frivilliga enskilda gåvor</t>
  </si>
  <si>
    <t>SLEF Vapaaehtoinen yksityisiltä  /Frivilliga enskilda gåvor</t>
  </si>
  <si>
    <t>SPS Vapaaehtoinen yksityisiltä  /Frivilliga enskilda gåvor</t>
  </si>
  <si>
    <t>SEKL Vapaaehtoinen yksityisiltä  /Frivilliga enskilda gåvor</t>
  </si>
  <si>
    <t>ELK Vapaaehtoinen yksityisiltä  /Frivilliga enskilda gåvor</t>
  </si>
  <si>
    <t>SANSA Vapaaehtoinen yksityisiltä  /Frivilliga enskilda gåvor</t>
  </si>
  <si>
    <t>KUA Vapaaehtoinen yksityisiltä  /Frivilliga enskilda gåvor</t>
  </si>
  <si>
    <t>SLS vapaaehtoinen seurakunnilta/ Frivilliga församlingarna</t>
  </si>
  <si>
    <t>SLEY vapaaehtoinen seurakunnilta/ Frivilliga församlingarna</t>
  </si>
  <si>
    <t>SLEF vapaaehtoinen seurakunnilta/ Frivilliga församlingarna</t>
  </si>
  <si>
    <t>SPS vapaaehtoinen seurakunnilta/ Frivilliga församlingarna</t>
  </si>
  <si>
    <t>SEKL vapaaehtoinen seurakunnilta/ Frivilliga församlingarna</t>
  </si>
  <si>
    <t>ELK vapaaehtoinen seurakunnilta/ Frivilliga församlingarna</t>
  </si>
  <si>
    <t>SANSA vapaaehtoinen seurakunnilta/ Frivilliga församlingarna</t>
  </si>
  <si>
    <t>KUA vapaaehtoinen seurakunnilta/ Frivilliga församlingarna</t>
  </si>
  <si>
    <t>SLS talousarvio-määräraha / budgetanslag</t>
  </si>
  <si>
    <t>SLEY talousarvio-määräraha / budgetanslag</t>
  </si>
  <si>
    <t>SLEF talousarvio-määräraha / budgetanslag</t>
  </si>
  <si>
    <t>SPS talousarvio-määräraha / budgetanslag</t>
  </si>
  <si>
    <t>SEKL talousarvio-määräraha / budgetanslag</t>
  </si>
  <si>
    <t>ELK talousarvio-määräraha / budgetanslag</t>
  </si>
  <si>
    <t>SANSA talousarvio-määräraha / budgetanslag</t>
  </si>
  <si>
    <t>KUA talousarvio-määräraha / budgetanslag</t>
  </si>
  <si>
    <t>SLS testamentit / testamenten</t>
  </si>
  <si>
    <t>SLEY testamentit / testamenten</t>
  </si>
  <si>
    <t>SLEF testamentit / testamenten</t>
  </si>
  <si>
    <t>SPS testamentit / testamenten</t>
  </si>
  <si>
    <t>SEKL testamentit / testamenten</t>
  </si>
  <si>
    <t>ELK testamentit / testamenten</t>
  </si>
  <si>
    <t>SANSA testamentit / testamenten</t>
  </si>
  <si>
    <t>KUA testamentit / testamenten</t>
  </si>
  <si>
    <t>SLS yhteensä / totalt</t>
  </si>
  <si>
    <t>SLEY yhteensä / totalt</t>
  </si>
  <si>
    <t>SLEF yhteensä / totalt</t>
  </si>
  <si>
    <t>SPS yhteensä / totalt</t>
  </si>
  <si>
    <t>SEKL yhteensä / totalt</t>
  </si>
  <si>
    <t>ELK yhteensä / totalt</t>
  </si>
  <si>
    <t>SANSA yhteensä / totalt</t>
  </si>
  <si>
    <t>KUA yhteensä / totalt</t>
  </si>
  <si>
    <t>Jäseniä</t>
  </si>
  <si>
    <t>Kunta</t>
  </si>
  <si>
    <t>POSTINUMERO</t>
  </si>
  <si>
    <t xml:space="preserve">SRKY_koodi </t>
  </si>
  <si>
    <t>Seurakuntayhtymä, johon paikallisseurakunta kuuluu</t>
  </si>
  <si>
    <t xml:space="preserve">HPK_Koodi </t>
  </si>
  <si>
    <t xml:space="preserve">Hiippakunta </t>
  </si>
  <si>
    <t xml:space="preserve">RVK_koodi </t>
  </si>
  <si>
    <t xml:space="preserve">Rovastikunnan nimi </t>
  </si>
  <si>
    <t xml:space="preserve">Kpkisrk=1, maasrk=2 </t>
  </si>
  <si>
    <t>Srk:n muoto 1= yksittäinen seurakunta, 2=srkyhtymään kuuluva seurakunta</t>
  </si>
  <si>
    <t>000131</t>
  </si>
  <si>
    <t>Akaa</t>
  </si>
  <si>
    <t>AKAA</t>
  </si>
  <si>
    <t>37800</t>
  </si>
  <si>
    <t>H00002</t>
  </si>
  <si>
    <t>Tampereen hpk.</t>
  </si>
  <si>
    <t>R00015</t>
  </si>
  <si>
    <t>Sääksmäen rvk.</t>
  </si>
  <si>
    <t>000420</t>
  </si>
  <si>
    <t>Alajärvi</t>
  </si>
  <si>
    <t>ALAJÄRVI</t>
  </si>
  <si>
    <t>62900</t>
  </si>
  <si>
    <t>H00007</t>
  </si>
  <si>
    <t>Lapuan hpk.</t>
  </si>
  <si>
    <t>R00081</t>
  </si>
  <si>
    <t>Järvi-Pohjanmaan rvk.</t>
  </si>
  <si>
    <t>000568</t>
  </si>
  <si>
    <t>Alava</t>
  </si>
  <si>
    <t>KUOPIO</t>
  </si>
  <si>
    <t>70100</t>
  </si>
  <si>
    <t>000819</t>
  </si>
  <si>
    <t>Kuopion srky</t>
  </si>
  <si>
    <t>H00006</t>
  </si>
  <si>
    <t>Kuopion hpk.</t>
  </si>
  <si>
    <t>R00048</t>
  </si>
  <si>
    <t>Kuopion trvk.</t>
  </si>
  <si>
    <t>000203</t>
  </si>
  <si>
    <t>Alavieska</t>
  </si>
  <si>
    <t>ALAVIESKA</t>
  </si>
  <si>
    <t>85200</t>
  </si>
  <si>
    <t>H00003</t>
  </si>
  <si>
    <t>Oulun hpk.</t>
  </si>
  <si>
    <t>R00026</t>
  </si>
  <si>
    <t>Kalajoen rvk.</t>
  </si>
  <si>
    <t>000421</t>
  </si>
  <si>
    <t>Alavus</t>
  </si>
  <si>
    <t>ALAVUS</t>
  </si>
  <si>
    <t>63300</t>
  </si>
  <si>
    <t>R00080</t>
  </si>
  <si>
    <t>Etelä-Pohjanmaan rvk.</t>
  </si>
  <si>
    <t>000282</t>
  </si>
  <si>
    <t>Anjalankoski</t>
  </si>
  <si>
    <t>MYLLYKOSKI</t>
  </si>
  <si>
    <t>46800</t>
  </si>
  <si>
    <t>004001</t>
  </si>
  <si>
    <t>Kouvolan srky.</t>
  </si>
  <si>
    <t>H00004</t>
  </si>
  <si>
    <t>Mikkelin hpk.</t>
  </si>
  <si>
    <t>R00036</t>
  </si>
  <si>
    <t>Kouvolan rvk.</t>
  </si>
  <si>
    <t>000132</t>
  </si>
  <si>
    <t>Asikkala</t>
  </si>
  <si>
    <t>ASIKKALA</t>
  </si>
  <si>
    <t>17320</t>
  </si>
  <si>
    <t>R00017</t>
  </si>
  <si>
    <t>Hollolan rvk.</t>
  </si>
  <si>
    <t>000002</t>
  </si>
  <si>
    <t>Askola</t>
  </si>
  <si>
    <t>ASKOLA</t>
  </si>
  <si>
    <t>07500</t>
  </si>
  <si>
    <t>H00008</t>
  </si>
  <si>
    <t>Helsingin hpk.</t>
  </si>
  <si>
    <t>R00077</t>
  </si>
  <si>
    <t>Porvoon rvk.</t>
  </si>
  <si>
    <t>000035</t>
  </si>
  <si>
    <t>Aura</t>
  </si>
  <si>
    <t>AURA</t>
  </si>
  <si>
    <t>21380</t>
  </si>
  <si>
    <t>H00001</t>
  </si>
  <si>
    <t>Turun arkkihpk.</t>
  </si>
  <si>
    <t>R00003</t>
  </si>
  <si>
    <t>Paimion rvk.</t>
  </si>
  <si>
    <t>000484</t>
  </si>
  <si>
    <t>Bergö</t>
  </si>
  <si>
    <t>BERGÖ</t>
  </si>
  <si>
    <t>66220</t>
  </si>
  <si>
    <t>000860</t>
  </si>
  <si>
    <t>Malax ksamf.</t>
  </si>
  <si>
    <t>H00005</t>
  </si>
  <si>
    <t>Borgå stift</t>
  </si>
  <si>
    <t>R00046</t>
  </si>
  <si>
    <t>Korsholms prost.</t>
  </si>
  <si>
    <t>000485</t>
  </si>
  <si>
    <t>Borgå svenska domkyrkoförsamling</t>
  </si>
  <si>
    <t>PORVOO</t>
  </si>
  <si>
    <t>06100</t>
  </si>
  <si>
    <t>000831</t>
  </si>
  <si>
    <t>Porvoon srky</t>
  </si>
  <si>
    <t>R00039</t>
  </si>
  <si>
    <t>Porvoon trvk.</t>
  </si>
  <si>
    <t>000598</t>
  </si>
  <si>
    <t>Brändö-Kumlinge</t>
  </si>
  <si>
    <t>BRÄNDÖ</t>
  </si>
  <si>
    <t>22920</t>
  </si>
  <si>
    <t>R00044</t>
  </si>
  <si>
    <t>Ålands prost.</t>
  </si>
  <si>
    <t>000489</t>
  </si>
  <si>
    <t>Eckerö</t>
  </si>
  <si>
    <t>ECKERÖ</t>
  </si>
  <si>
    <t>22270</t>
  </si>
  <si>
    <t>001020</t>
  </si>
  <si>
    <t>Ekenäsnejdens svenska församling</t>
  </si>
  <si>
    <t>TAMMISAARI</t>
  </si>
  <si>
    <t>10650</t>
  </si>
  <si>
    <t>004002</t>
  </si>
  <si>
    <t>Raseborgs ksamf.</t>
  </si>
  <si>
    <t>R00042</t>
  </si>
  <si>
    <t>Raseborgs prost.</t>
  </si>
  <si>
    <t>000284</t>
  </si>
  <si>
    <t>Elimäki</t>
  </si>
  <si>
    <t>ELIMÄKI</t>
  </si>
  <si>
    <t>47200</t>
  </si>
  <si>
    <t>000350</t>
  </si>
  <si>
    <t>Eno</t>
  </si>
  <si>
    <t>ENO</t>
  </si>
  <si>
    <t>81200</t>
  </si>
  <si>
    <t>000808</t>
  </si>
  <si>
    <t>Joensuun ev.-lut. srky.</t>
  </si>
  <si>
    <t>R00054</t>
  </si>
  <si>
    <t>Joensuun rvk.</t>
  </si>
  <si>
    <t>000204</t>
  </si>
  <si>
    <t>Enontekiö</t>
  </si>
  <si>
    <t>ENONTEKIÖ</t>
  </si>
  <si>
    <t>99400</t>
  </si>
  <si>
    <t>R00030</t>
  </si>
  <si>
    <t>Lapin rvk.</t>
  </si>
  <si>
    <t>000491</t>
  </si>
  <si>
    <t>Esbo svenska församling</t>
  </si>
  <si>
    <t>ESPOO</t>
  </si>
  <si>
    <t>02100</t>
  </si>
  <si>
    <t>000801</t>
  </si>
  <si>
    <t>Espoon srky</t>
  </si>
  <si>
    <t>R00041</t>
  </si>
  <si>
    <t>Mellersta nylands prost.</t>
  </si>
  <si>
    <t>Espoon ev.-lut. seurakuntayhtymä</t>
  </si>
  <si>
    <t>02130</t>
  </si>
  <si>
    <t>H00009</t>
  </si>
  <si>
    <t>Espoon hpk.</t>
  </si>
  <si>
    <t>R00074</t>
  </si>
  <si>
    <t>Espoon trvk.</t>
  </si>
  <si>
    <t>000004</t>
  </si>
  <si>
    <t>Espoon tuomiokirkkoseurakunta</t>
  </si>
  <si>
    <t>000571</t>
  </si>
  <si>
    <t>Espoonlahti</t>
  </si>
  <si>
    <t>02170</t>
  </si>
  <si>
    <t>R00079</t>
  </si>
  <si>
    <t>Tapiolan rvk.</t>
  </si>
  <si>
    <t>000492</t>
  </si>
  <si>
    <t>Esse</t>
  </si>
  <si>
    <t>ÄHTÄVÄ</t>
  </si>
  <si>
    <t>68820</t>
  </si>
  <si>
    <t>000828</t>
  </si>
  <si>
    <t>Pedersörenejdens ksamf</t>
  </si>
  <si>
    <t>R00047</t>
  </si>
  <si>
    <t>Pedersöre prost.</t>
  </si>
  <si>
    <t>000036</t>
  </si>
  <si>
    <t>Eura</t>
  </si>
  <si>
    <t>EURA</t>
  </si>
  <si>
    <t>27510</t>
  </si>
  <si>
    <t>R00006</t>
  </si>
  <si>
    <t>Rauman rvk.</t>
  </si>
  <si>
    <t>000037</t>
  </si>
  <si>
    <t>Eurajoki</t>
  </si>
  <si>
    <t>EURAJOKI</t>
  </si>
  <si>
    <t>27100</t>
  </si>
  <si>
    <t>000422</t>
  </si>
  <si>
    <t>Evijärvi</t>
  </si>
  <si>
    <t>EVIJÄRVI</t>
  </si>
  <si>
    <t>62500</t>
  </si>
  <si>
    <t>000493</t>
  </si>
  <si>
    <t>Finström-Geta</t>
  </si>
  <si>
    <t>GETA</t>
  </si>
  <si>
    <t>22340</t>
  </si>
  <si>
    <t>000134</t>
  </si>
  <si>
    <t>Forssa</t>
  </si>
  <si>
    <t>FORSSA</t>
  </si>
  <si>
    <t>30100</t>
  </si>
  <si>
    <t>R00021</t>
  </si>
  <si>
    <t>Tammelan rvk.</t>
  </si>
  <si>
    <t>000574</t>
  </si>
  <si>
    <t>Grankulla svenska församling</t>
  </si>
  <si>
    <t>KAUNIAINEN</t>
  </si>
  <si>
    <t>02700</t>
  </si>
  <si>
    <t>000846</t>
  </si>
  <si>
    <t>Kauniaisten srky</t>
  </si>
  <si>
    <t>001010</t>
  </si>
  <si>
    <t>Haaga</t>
  </si>
  <si>
    <t>HELSINKI</t>
  </si>
  <si>
    <t>00260</t>
  </si>
  <si>
    <t>000806</t>
  </si>
  <si>
    <t>Helsingin srky</t>
  </si>
  <si>
    <t>R00070</t>
  </si>
  <si>
    <t>Huopalahden rvk.</t>
  </si>
  <si>
    <t>000205</t>
  </si>
  <si>
    <t>Haapajärvi</t>
  </si>
  <si>
    <t>HAAPAJÄRVI</t>
  </si>
  <si>
    <t>85800</t>
  </si>
  <si>
    <t>000206</t>
  </si>
  <si>
    <t>Haapavesi</t>
  </si>
  <si>
    <t>HAAPAVESI</t>
  </si>
  <si>
    <t>86600</t>
  </si>
  <si>
    <t>000207</t>
  </si>
  <si>
    <t>Hailuoto</t>
  </si>
  <si>
    <t>HAILUOTO</t>
  </si>
  <si>
    <t>90480</t>
  </si>
  <si>
    <t>R00023</t>
  </si>
  <si>
    <t>Limingan rvk.</t>
  </si>
  <si>
    <t>000584</t>
  </si>
  <si>
    <t>Hakunila</t>
  </si>
  <si>
    <t>VANTAA</t>
  </si>
  <si>
    <t>01200</t>
  </si>
  <si>
    <t>000844</t>
  </si>
  <si>
    <t>Vantaan srky</t>
  </si>
  <si>
    <t>R00073</t>
  </si>
  <si>
    <t>Vantaan rvk.</t>
  </si>
  <si>
    <t>000208</t>
  </si>
  <si>
    <t>Halsua</t>
  </si>
  <si>
    <t>HALSUA</t>
  </si>
  <si>
    <t>69510</t>
  </si>
  <si>
    <t>R00027</t>
  </si>
  <si>
    <t>Kokkolan rvk.</t>
  </si>
  <si>
    <t>001011</t>
  </si>
  <si>
    <t>Hamina</t>
  </si>
  <si>
    <t>HAMINA</t>
  </si>
  <si>
    <t>49400</t>
  </si>
  <si>
    <t>R00037</t>
  </si>
  <si>
    <t>Kotkan rvk.</t>
  </si>
  <si>
    <t>000497</t>
  </si>
  <si>
    <t>Hammarland</t>
  </si>
  <si>
    <t>HAMMARLAND</t>
  </si>
  <si>
    <t>22240</t>
  </si>
  <si>
    <t>000007</t>
  </si>
  <si>
    <t>Hangon suomalainen seurakunta</t>
  </si>
  <si>
    <t>HANKO</t>
  </si>
  <si>
    <t>10900</t>
  </si>
  <si>
    <t>000804</t>
  </si>
  <si>
    <t>Hangö k.samf</t>
  </si>
  <si>
    <t>R00075</t>
  </si>
  <si>
    <t>Lojo prost.</t>
  </si>
  <si>
    <t>Hangö kyrkliga samfällighet</t>
  </si>
  <si>
    <t>000499</t>
  </si>
  <si>
    <t>Hangö svenska församling</t>
  </si>
  <si>
    <t>000351</t>
  </si>
  <si>
    <t>Hankasalmi</t>
  </si>
  <si>
    <t>HANKASALMI</t>
  </si>
  <si>
    <t>41520</t>
  </si>
  <si>
    <t>R00084</t>
  </si>
  <si>
    <t>Rautalammin rvk.</t>
  </si>
  <si>
    <t>000039</t>
  </si>
  <si>
    <t>Harjavalta</t>
  </si>
  <si>
    <t>HARJAVALTA</t>
  </si>
  <si>
    <t>29200</t>
  </si>
  <si>
    <t>R00008</t>
  </si>
  <si>
    <t>Kokemäen rvk.</t>
  </si>
  <si>
    <t>000189</t>
  </si>
  <si>
    <t>Harju</t>
  </si>
  <si>
    <t>TAMPERE</t>
  </si>
  <si>
    <t>33100</t>
  </si>
  <si>
    <t>000837</t>
  </si>
  <si>
    <t>Tampereen srky</t>
  </si>
  <si>
    <t>R00012</t>
  </si>
  <si>
    <t>Tampereen trvk.</t>
  </si>
  <si>
    <t>000288</t>
  </si>
  <si>
    <t>Hartola</t>
  </si>
  <si>
    <t>HARTOLA</t>
  </si>
  <si>
    <t>19600</t>
  </si>
  <si>
    <t>R00038</t>
  </si>
  <si>
    <t>Heinolan rvk.</t>
  </si>
  <si>
    <t>000135</t>
  </si>
  <si>
    <t>Hattula</t>
  </si>
  <si>
    <t>HATTULA</t>
  </si>
  <si>
    <t>13880</t>
  </si>
  <si>
    <t>R00013</t>
  </si>
  <si>
    <t>Hämeenlinnan rvk.</t>
  </si>
  <si>
    <t>000136</t>
  </si>
  <si>
    <t>Hauho</t>
  </si>
  <si>
    <t>HAUHO</t>
  </si>
  <si>
    <t>14700</t>
  </si>
  <si>
    <t>004005</t>
  </si>
  <si>
    <t>Hämeenlinnan srky.</t>
  </si>
  <si>
    <t>000209</t>
  </si>
  <si>
    <t>Haukipudas</t>
  </si>
  <si>
    <t>HAUKIPUDAS</t>
  </si>
  <si>
    <t>90830</t>
  </si>
  <si>
    <t>000826</t>
  </si>
  <si>
    <t>Oulun srky</t>
  </si>
  <si>
    <t>R00022</t>
  </si>
  <si>
    <t>Oulun trvk.</t>
  </si>
  <si>
    <t>000137</t>
  </si>
  <si>
    <t>Hausjärvi</t>
  </si>
  <si>
    <t>HAUSJÄRVI</t>
  </si>
  <si>
    <t>12210</t>
  </si>
  <si>
    <t>R00016</t>
  </si>
  <si>
    <t>Janakkalan rvk.</t>
  </si>
  <si>
    <t>000239</t>
  </si>
  <si>
    <t>Heinola</t>
  </si>
  <si>
    <t>HEINOLA</t>
  </si>
  <si>
    <t>18100</t>
  </si>
  <si>
    <t>000352</t>
  </si>
  <si>
    <t>Heinävesi</t>
  </si>
  <si>
    <t>HEINÄVESI</t>
  </si>
  <si>
    <t>79700</t>
  </si>
  <si>
    <t>000636</t>
  </si>
  <si>
    <t>Helsingin Mikaelin seurakunta</t>
  </si>
  <si>
    <t>00270</t>
  </si>
  <si>
    <t>R00072</t>
  </si>
  <si>
    <t>Vartiokylän rvk.</t>
  </si>
  <si>
    <t>Helsingin seurakuntayhtymä</t>
  </si>
  <si>
    <t>00100</t>
  </si>
  <si>
    <t>R00068</t>
  </si>
  <si>
    <t>Helsingin trvk.</t>
  </si>
  <si>
    <t>000631</t>
  </si>
  <si>
    <t>Helsingin tuomiokirkkoseurakunta</t>
  </si>
  <si>
    <t>000613</t>
  </si>
  <si>
    <t>Herttoniemi</t>
  </si>
  <si>
    <t>00370</t>
  </si>
  <si>
    <t>000292</t>
  </si>
  <si>
    <t>Hirvensalmi</t>
  </si>
  <si>
    <t>HIRVENSALMI</t>
  </si>
  <si>
    <t>52550</t>
  </si>
  <si>
    <t>R00031</t>
  </si>
  <si>
    <t>Mikkelin trvk.</t>
  </si>
  <si>
    <t>000138</t>
  </si>
  <si>
    <t>Hollola</t>
  </si>
  <si>
    <t>HOLLOLA</t>
  </si>
  <si>
    <t>15860</t>
  </si>
  <si>
    <t>000423</t>
  </si>
  <si>
    <t>Honkajoki</t>
  </si>
  <si>
    <t>HONKAJOKI</t>
  </si>
  <si>
    <t>38950</t>
  </si>
  <si>
    <t>R00063</t>
  </si>
  <si>
    <t>Parkanon rvk.</t>
  </si>
  <si>
    <t>000042</t>
  </si>
  <si>
    <t>Huittinen</t>
  </si>
  <si>
    <t>HUITTINEN</t>
  </si>
  <si>
    <t>32700</t>
  </si>
  <si>
    <t>R00010</t>
  </si>
  <si>
    <t>Tyrvään rvk.</t>
  </si>
  <si>
    <t>000139</t>
  </si>
  <si>
    <t>Humppila</t>
  </si>
  <si>
    <t>HUMPPILA</t>
  </si>
  <si>
    <t>31640</t>
  </si>
  <si>
    <t>000353</t>
  </si>
  <si>
    <t>Hyrynsalmi</t>
  </si>
  <si>
    <t>HYRYNSALMI</t>
  </si>
  <si>
    <t>89400</t>
  </si>
  <si>
    <t>R00052</t>
  </si>
  <si>
    <t>Kajaanin rvk.</t>
  </si>
  <si>
    <t>000010</t>
  </si>
  <si>
    <t>Hyvinkää</t>
  </si>
  <si>
    <t>HYVINKÄÄ</t>
  </si>
  <si>
    <t>05440</t>
  </si>
  <si>
    <t>R00078</t>
  </si>
  <si>
    <t>Nurmijärven rvk.</t>
  </si>
  <si>
    <t>000582</t>
  </si>
  <si>
    <t>Hämeenkylä</t>
  </si>
  <si>
    <t>01630</t>
  </si>
  <si>
    <t>000140</t>
  </si>
  <si>
    <t>Hämeenkyrö</t>
  </si>
  <si>
    <t>HÄMEENKYRÖ</t>
  </si>
  <si>
    <t>39100</t>
  </si>
  <si>
    <t>R00020</t>
  </si>
  <si>
    <t>Hämeenkyrön rvk.</t>
  </si>
  <si>
    <t>Hämeenlinnan seurakuntayhtymä</t>
  </si>
  <si>
    <t>HÄMEENLINNA</t>
  </si>
  <si>
    <t>13100</t>
  </si>
  <si>
    <t>000644</t>
  </si>
  <si>
    <t>Hämeenlinna-Vanajan seurakunta</t>
  </si>
  <si>
    <t>000211</t>
  </si>
  <si>
    <t>Ii</t>
  </si>
  <si>
    <t>II</t>
  </si>
  <si>
    <t>91100</t>
  </si>
  <si>
    <t>000354</t>
  </si>
  <si>
    <t>Iisalmi</t>
  </si>
  <si>
    <t>IISALMI</t>
  </si>
  <si>
    <t>74100</t>
  </si>
  <si>
    <t>004007</t>
  </si>
  <si>
    <t>Ylä-Savon seurakuntayhtymä</t>
  </si>
  <si>
    <t>R00051</t>
  </si>
  <si>
    <t>Iisalmen rvk.</t>
  </si>
  <si>
    <t>000293</t>
  </si>
  <si>
    <t>Iitti</t>
  </si>
  <si>
    <t>IITTI</t>
  </si>
  <si>
    <t>47520</t>
  </si>
  <si>
    <t>000142</t>
  </si>
  <si>
    <t>Ikaalinen</t>
  </si>
  <si>
    <t>IKAALINEN</t>
  </si>
  <si>
    <t>39500</t>
  </si>
  <si>
    <t>000424</t>
  </si>
  <si>
    <t>Ilmajoki</t>
  </si>
  <si>
    <t>ILMAJOKI</t>
  </si>
  <si>
    <t>60800</t>
  </si>
  <si>
    <t>000356</t>
  </si>
  <si>
    <t>Ilomantsi</t>
  </si>
  <si>
    <t>ILOMANTSI</t>
  </si>
  <si>
    <t>82900</t>
  </si>
  <si>
    <t>000294</t>
  </si>
  <si>
    <t>Imatra</t>
  </si>
  <si>
    <t>IMATRA</t>
  </si>
  <si>
    <t>55100</t>
  </si>
  <si>
    <t>R00034</t>
  </si>
  <si>
    <t>Imatran rvk.</t>
  </si>
  <si>
    <t>000212</t>
  </si>
  <si>
    <t>Inari</t>
  </si>
  <si>
    <t>INARI</t>
  </si>
  <si>
    <t>99870</t>
  </si>
  <si>
    <t>000503</t>
  </si>
  <si>
    <t>Ingå</t>
  </si>
  <si>
    <t>INKOO</t>
  </si>
  <si>
    <t>10210</t>
  </si>
  <si>
    <t>000425</t>
  </si>
  <si>
    <t>Isojoki</t>
  </si>
  <si>
    <t>ISOJOKI</t>
  </si>
  <si>
    <t>64900</t>
  </si>
  <si>
    <t>R00061</t>
  </si>
  <si>
    <t>Kauhajoen rvk.</t>
  </si>
  <si>
    <t>000426</t>
  </si>
  <si>
    <t>Isokyrö</t>
  </si>
  <si>
    <t>ISOKYRÖ</t>
  </si>
  <si>
    <t>61500</t>
  </si>
  <si>
    <t>R00062</t>
  </si>
  <si>
    <t>Isonkyrön rvk.</t>
  </si>
  <si>
    <t>000505</t>
  </si>
  <si>
    <t>Jakobstads svenska församling</t>
  </si>
  <si>
    <t>PIETARSAARI</t>
  </si>
  <si>
    <t>68600</t>
  </si>
  <si>
    <t>000427</t>
  </si>
  <si>
    <t>Jalasjärvi</t>
  </si>
  <si>
    <t>JALASJÄRVI</t>
  </si>
  <si>
    <t>61600 </t>
  </si>
  <si>
    <t>000143</t>
  </si>
  <si>
    <t>Janakkala</t>
  </si>
  <si>
    <t>JANAKKALA</t>
  </si>
  <si>
    <t>14240</t>
  </si>
  <si>
    <t>000357</t>
  </si>
  <si>
    <t>Joensuu</t>
  </si>
  <si>
    <t>JOENSUU</t>
  </si>
  <si>
    <t>80100</t>
  </si>
  <si>
    <t>Joensuun ev.-lut. seurakuntayhtymä</t>
  </si>
  <si>
    <t>001005</t>
  </si>
  <si>
    <t>Johannes</t>
  </si>
  <si>
    <t>R00040</t>
  </si>
  <si>
    <t>Helsingfors prost.</t>
  </si>
  <si>
    <t>000144</t>
  </si>
  <si>
    <t>Jokioinen</t>
  </si>
  <si>
    <t>JOKIOINEN</t>
  </si>
  <si>
    <t>31600</t>
  </si>
  <si>
    <t>000507</t>
  </si>
  <si>
    <t>Jomala</t>
  </si>
  <si>
    <t>JOMALA</t>
  </si>
  <si>
    <t>22150</t>
  </si>
  <si>
    <t>000358</t>
  </si>
  <si>
    <t>Joroinen</t>
  </si>
  <si>
    <t>JOROINEN</t>
  </si>
  <si>
    <t>79600</t>
  </si>
  <si>
    <t>000162</t>
  </si>
  <si>
    <t>Joutjärvi</t>
  </si>
  <si>
    <t>LAHTI</t>
  </si>
  <si>
    <t>15100</t>
  </si>
  <si>
    <t>000820</t>
  </si>
  <si>
    <t>Lahden srky</t>
  </si>
  <si>
    <t>000297</t>
  </si>
  <si>
    <t>Joutsa</t>
  </si>
  <si>
    <t>JOUTSA</t>
  </si>
  <si>
    <t>19650</t>
  </si>
  <si>
    <t>000298</t>
  </si>
  <si>
    <t>Joutseno</t>
  </si>
  <si>
    <t>JOUTSENO</t>
  </si>
  <si>
    <t>54100</t>
  </si>
  <si>
    <t>000822</t>
  </si>
  <si>
    <t>Lappeenrannan srky</t>
  </si>
  <si>
    <t>R00035</t>
  </si>
  <si>
    <t>Lappeenrannan rvk.</t>
  </si>
  <si>
    <t>000360</t>
  </si>
  <si>
    <t>Juuka</t>
  </si>
  <si>
    <t>JUUKA</t>
  </si>
  <si>
    <t>83900</t>
  </si>
  <si>
    <t>000299</t>
  </si>
  <si>
    <t>Juva</t>
  </si>
  <si>
    <t>JUVA</t>
  </si>
  <si>
    <t>51900</t>
  </si>
  <si>
    <t>001002</t>
  </si>
  <si>
    <t>Jyväskylä</t>
  </si>
  <si>
    <t>JYVÄSKYLÄ</t>
  </si>
  <si>
    <t>40100</t>
  </si>
  <si>
    <t>R00064</t>
  </si>
  <si>
    <t>Jyväskylän rvk.</t>
  </si>
  <si>
    <t>000146</t>
  </si>
  <si>
    <t>Jämijärvi</t>
  </si>
  <si>
    <t>JÄMIJÄRVI</t>
  </si>
  <si>
    <t>38800</t>
  </si>
  <si>
    <t>000147</t>
  </si>
  <si>
    <t>Jämsä</t>
  </si>
  <si>
    <t>JÄMSÄ</t>
  </si>
  <si>
    <t>42100</t>
  </si>
  <si>
    <t>R00019</t>
  </si>
  <si>
    <t>Ruoveden rvk.</t>
  </si>
  <si>
    <t>000011</t>
  </si>
  <si>
    <t>Järvenpää</t>
  </si>
  <si>
    <t>JÄRVENPÄÄ</t>
  </si>
  <si>
    <t>04400</t>
  </si>
  <si>
    <t>R00076</t>
  </si>
  <si>
    <t>Tuusulan rvk.</t>
  </si>
  <si>
    <t>001012</t>
  </si>
  <si>
    <t>Järvi-Kuopio</t>
  </si>
  <si>
    <t>TUUSNIEMI</t>
  </si>
  <si>
    <t>71200</t>
  </si>
  <si>
    <t>000587</t>
  </si>
  <si>
    <t>Kaarina</t>
  </si>
  <si>
    <t>KAARINA</t>
  </si>
  <si>
    <t>20780</t>
  </si>
  <si>
    <t>000839</t>
  </si>
  <si>
    <t>Turku ja Kaarinan srky</t>
  </si>
  <si>
    <t>R00001</t>
  </si>
  <si>
    <t>Turun trvk.</t>
  </si>
  <si>
    <t>000363</t>
  </si>
  <si>
    <t>Kajaani</t>
  </si>
  <si>
    <t>KAJAANI</t>
  </si>
  <si>
    <t>87100</t>
  </si>
  <si>
    <t>000213</t>
  </si>
  <si>
    <t>Kalajoki</t>
  </si>
  <si>
    <t>KALAJOKI</t>
  </si>
  <si>
    <t>85100</t>
  </si>
  <si>
    <t>000374</t>
  </si>
  <si>
    <t>Kallavesi</t>
  </si>
  <si>
    <t>000616</t>
  </si>
  <si>
    <t>Kallio</t>
  </si>
  <si>
    <t>00120</t>
  </si>
  <si>
    <t>000149</t>
  </si>
  <si>
    <t>Kalvola</t>
  </si>
  <si>
    <t>IITTALA</t>
  </si>
  <si>
    <t>14500</t>
  </si>
  <si>
    <t>000150</t>
  </si>
  <si>
    <t>Kangasala</t>
  </si>
  <si>
    <t>KANGASALA</t>
  </si>
  <si>
    <t>36200</t>
  </si>
  <si>
    <t>000300</t>
  </si>
  <si>
    <t>Kangasniemi</t>
  </si>
  <si>
    <t>KANGASNIEMI</t>
  </si>
  <si>
    <t>51200</t>
  </si>
  <si>
    <t>000044</t>
  </si>
  <si>
    <t>Kankaanpää</t>
  </si>
  <si>
    <t>KANKAANPÄÄ</t>
  </si>
  <si>
    <t>38700</t>
  </si>
  <si>
    <t>R00007</t>
  </si>
  <si>
    <t>Porin rvk.</t>
  </si>
  <si>
    <t>000617</t>
  </si>
  <si>
    <t>Kannelmäki</t>
  </si>
  <si>
    <t>00390</t>
  </si>
  <si>
    <t>000214</t>
  </si>
  <si>
    <t>Kannus</t>
  </si>
  <si>
    <t>KANNUS</t>
  </si>
  <si>
    <t>69100</t>
  </si>
  <si>
    <t>000432</t>
  </si>
  <si>
    <t>Karijoki</t>
  </si>
  <si>
    <t>KARIJOKI</t>
  </si>
  <si>
    <t>64350</t>
  </si>
  <si>
    <t>001019</t>
  </si>
  <si>
    <t>Karis-Pojo svenska församling</t>
  </si>
  <si>
    <t>KARJAA</t>
  </si>
  <si>
    <t>10300</t>
  </si>
  <si>
    <t>000601</t>
  </si>
  <si>
    <t>Karjasilta</t>
  </si>
  <si>
    <t>OULU</t>
  </si>
  <si>
    <t>90130</t>
  </si>
  <si>
    <t>000028</t>
  </si>
  <si>
    <t>Karkkila</t>
  </si>
  <si>
    <t>KARKKILA</t>
  </si>
  <si>
    <t>03600</t>
  </si>
  <si>
    <t>Lohjan rvk.</t>
  </si>
  <si>
    <t>000509</t>
  </si>
  <si>
    <t>Karleby svenska församling</t>
  </si>
  <si>
    <t>KOKKOLA</t>
  </si>
  <si>
    <t>67100</t>
  </si>
  <si>
    <t>000816</t>
  </si>
  <si>
    <t>Kokkolan srky.</t>
  </si>
  <si>
    <t>000433</t>
  </si>
  <si>
    <t>Karstula</t>
  </si>
  <si>
    <t>KARSTULA</t>
  </si>
  <si>
    <t>43500</t>
  </si>
  <si>
    <t>R00082</t>
  </si>
  <si>
    <t>Pohjoisen Keski-Suomen rvk.</t>
  </si>
  <si>
    <t>000434</t>
  </si>
  <si>
    <t>Karvia</t>
  </si>
  <si>
    <t>KARVIA</t>
  </si>
  <si>
    <t>39930</t>
  </si>
  <si>
    <t>000510</t>
  </si>
  <si>
    <t>Kaskinen</t>
  </si>
  <si>
    <t>KASKINEN</t>
  </si>
  <si>
    <t>64260</t>
  </si>
  <si>
    <t>000435</t>
  </si>
  <si>
    <t>Kauhajoki</t>
  </si>
  <si>
    <t>KAUHAJOKI</t>
  </si>
  <si>
    <t>61800</t>
  </si>
  <si>
    <t>000436</t>
  </si>
  <si>
    <t>Kauhava</t>
  </si>
  <si>
    <t>KAUHAVA</t>
  </si>
  <si>
    <t>62200</t>
  </si>
  <si>
    <t>Kauniaisten seurakuntayhtymä</t>
  </si>
  <si>
    <t>000575</t>
  </si>
  <si>
    <t>Kauniaisten suomalainen seurakunta</t>
  </si>
  <si>
    <t>000640</t>
  </si>
  <si>
    <t>Kaustisen ja Ullavan seurakunta</t>
  </si>
  <si>
    <t>KAUSTINEN</t>
  </si>
  <si>
    <t>69600</t>
  </si>
  <si>
    <t>000366</t>
  </si>
  <si>
    <t>Keitele</t>
  </si>
  <si>
    <t>KEITELE</t>
  </si>
  <si>
    <t>72600</t>
  </si>
  <si>
    <t>R00049</t>
  </si>
  <si>
    <t>Siilinjärven rvk.</t>
  </si>
  <si>
    <t>000217</t>
  </si>
  <si>
    <t>Kemi</t>
  </si>
  <si>
    <t>KEMI</t>
  </si>
  <si>
    <t>94100</t>
  </si>
  <si>
    <t>R00029</t>
  </si>
  <si>
    <t>Kemi-Tornion rvk.</t>
  </si>
  <si>
    <t>000219</t>
  </si>
  <si>
    <t>Kemijärvi</t>
  </si>
  <si>
    <t>KEMIJÄRVI</t>
  </si>
  <si>
    <t>98100</t>
  </si>
  <si>
    <t>R00028</t>
  </si>
  <si>
    <t>Rovaniemen rvk.</t>
  </si>
  <si>
    <t>000218</t>
  </si>
  <si>
    <t>Keminmaa</t>
  </si>
  <si>
    <t>KEMINMAA</t>
  </si>
  <si>
    <t>94400</t>
  </si>
  <si>
    <t>000220</t>
  </si>
  <si>
    <t>Kempele</t>
  </si>
  <si>
    <t>KEMPELE</t>
  </si>
  <si>
    <t>90440</t>
  </si>
  <si>
    <t>000013</t>
  </si>
  <si>
    <t>Kerava</t>
  </si>
  <si>
    <t>KERAVA</t>
  </si>
  <si>
    <t>04200</t>
  </si>
  <si>
    <t>000160</t>
  </si>
  <si>
    <t>Keski-Lahti</t>
  </si>
  <si>
    <t>000093</t>
  </si>
  <si>
    <t>Keski-Pori</t>
  </si>
  <si>
    <t>PORI</t>
  </si>
  <si>
    <t>28100</t>
  </si>
  <si>
    <t>000830</t>
  </si>
  <si>
    <t>Porin srky</t>
  </si>
  <si>
    <t>000437</t>
  </si>
  <si>
    <t>Keuruu</t>
  </si>
  <si>
    <t>KEURUU</t>
  </si>
  <si>
    <t>42700</t>
  </si>
  <si>
    <t>000438</t>
  </si>
  <si>
    <t>Kihniö</t>
  </si>
  <si>
    <t>KIHNIÖ</t>
  </si>
  <si>
    <t>39820</t>
  </si>
  <si>
    <t>000222</t>
  </si>
  <si>
    <t>Kiiminki</t>
  </si>
  <si>
    <t>KIIMINKI</t>
  </si>
  <si>
    <t>90900</t>
  </si>
  <si>
    <t>001006</t>
  </si>
  <si>
    <t>Kimitoöns församling</t>
  </si>
  <si>
    <t>KEMIÖ</t>
  </si>
  <si>
    <t>25700</t>
  </si>
  <si>
    <t>R00043</t>
  </si>
  <si>
    <t>Åbolands prost.</t>
  </si>
  <si>
    <t>000439</t>
  </si>
  <si>
    <t>Kinnula</t>
  </si>
  <si>
    <t>KINNULA</t>
  </si>
  <si>
    <t>43900</t>
  </si>
  <si>
    <t>000814</t>
  </si>
  <si>
    <t>Kirkkonummen seurakuntayhtymä</t>
  </si>
  <si>
    <t>KIRKKONUMMI</t>
  </si>
  <si>
    <t>02400</t>
  </si>
  <si>
    <t>Kirkkonummi</t>
  </si>
  <si>
    <t>000014</t>
  </si>
  <si>
    <t>Kirkkonummen suomalainen seurakunta</t>
  </si>
  <si>
    <t>Kirkkonummen srky</t>
  </si>
  <si>
    <t>000303</t>
  </si>
  <si>
    <t>Kitee</t>
  </si>
  <si>
    <t>KITEE</t>
  </si>
  <si>
    <t>82500</t>
  </si>
  <si>
    <t>R00032</t>
  </si>
  <si>
    <t>Savonlinnan rvk.</t>
  </si>
  <si>
    <t>000223</t>
  </si>
  <si>
    <t>Kittilä</t>
  </si>
  <si>
    <t>KITTILÄ</t>
  </si>
  <si>
    <t>99100</t>
  </si>
  <si>
    <t>000368</t>
  </si>
  <si>
    <t>Kiuruvesi</t>
  </si>
  <si>
    <t>KIURUVESI</t>
  </si>
  <si>
    <t>74700</t>
  </si>
  <si>
    <t>000056</t>
  </si>
  <si>
    <t>Kokemäki</t>
  </si>
  <si>
    <t>KOKEMÄKI</t>
  </si>
  <si>
    <t>32800</t>
  </si>
  <si>
    <t>Kokkolan seurakuntayhtymä</t>
  </si>
  <si>
    <t>000224</t>
  </si>
  <si>
    <t>Kokkolan suomalainen seurakunta</t>
  </si>
  <si>
    <t>000225</t>
  </si>
  <si>
    <t>Kolari</t>
  </si>
  <si>
    <t>KOLARI</t>
  </si>
  <si>
    <t>95900</t>
  </si>
  <si>
    <t>000369</t>
  </si>
  <si>
    <t>Konnevesi</t>
  </si>
  <si>
    <t>KONNEVESI</t>
  </si>
  <si>
    <t>44300</t>
  </si>
  <si>
    <t>000370</t>
  </si>
  <si>
    <t>Kontiolahti</t>
  </si>
  <si>
    <t>KONTIOLAHTI</t>
  </si>
  <si>
    <t>81100</t>
  </si>
  <si>
    <t>000853</t>
  </si>
  <si>
    <t>Korsholms kyrkliga samfällighet</t>
  </si>
  <si>
    <t>MUSTASAARI</t>
  </si>
  <si>
    <t>65610</t>
  </si>
  <si>
    <t>Korsholms ksamf.</t>
  </si>
  <si>
    <t>000513</t>
  </si>
  <si>
    <t>Korsholms svenska församling</t>
  </si>
  <si>
    <t>000514</t>
  </si>
  <si>
    <t>Korsnäs</t>
  </si>
  <si>
    <t>KORSNÄS</t>
  </si>
  <si>
    <t>66200</t>
  </si>
  <si>
    <t>R00045</t>
  </si>
  <si>
    <t>Närpes prost.</t>
  </si>
  <si>
    <t>000564</t>
  </si>
  <si>
    <t>Korso</t>
  </si>
  <si>
    <t>000057</t>
  </si>
  <si>
    <t>Koski Tl</t>
  </si>
  <si>
    <t>KOSKI TL</t>
  </si>
  <si>
    <t>31500</t>
  </si>
  <si>
    <t>R00009</t>
  </si>
  <si>
    <t>Loimaan rvk.</t>
  </si>
  <si>
    <t>000304</t>
  </si>
  <si>
    <t>Kotka</t>
  </si>
  <si>
    <t>KOTKA</t>
  </si>
  <si>
    <t>48100</t>
  </si>
  <si>
    <t>000817</t>
  </si>
  <si>
    <t>Kotkan srky</t>
  </si>
  <si>
    <t>Kotka-Kymin seurakuntayhtymä</t>
  </si>
  <si>
    <t>000305</t>
  </si>
  <si>
    <t>Kouvola</t>
  </si>
  <si>
    <t>KOUVOLA</t>
  </si>
  <si>
    <t>45100</t>
  </si>
  <si>
    <t>Kouvolan seurakuntayhtymä</t>
  </si>
  <si>
    <t>000576</t>
  </si>
  <si>
    <t>Kristiinankaupungin suomalainen seurakunta</t>
  </si>
  <si>
    <t>KRISTIINANKAUPUNKI</t>
  </si>
  <si>
    <t>64100</t>
  </si>
  <si>
    <t>000847</t>
  </si>
  <si>
    <t>Kristinestads ksamf.</t>
  </si>
  <si>
    <t>Kristinestads kyrkliga samfällighet</t>
  </si>
  <si>
    <t>000604</t>
  </si>
  <si>
    <t>Kristinestads svenska församling</t>
  </si>
  <si>
    <t>000516</t>
  </si>
  <si>
    <t>Kronoby</t>
  </si>
  <si>
    <t>KRUUNUPYY</t>
  </si>
  <si>
    <t>68500</t>
  </si>
  <si>
    <t>000818</t>
  </si>
  <si>
    <t>Kronoby kyrkliga samfällighet</t>
  </si>
  <si>
    <t>000371</t>
  </si>
  <si>
    <t>Kuhmo</t>
  </si>
  <si>
    <t>KUHMO</t>
  </si>
  <si>
    <t>88900</t>
  </si>
  <si>
    <t>000155</t>
  </si>
  <si>
    <t>Kuhmoinen</t>
  </si>
  <si>
    <t>KUHMOINEN</t>
  </si>
  <si>
    <t>17800</t>
  </si>
  <si>
    <t>Kuopion ev.-lut. seurakuntayhtymä</t>
  </si>
  <si>
    <t>000372</t>
  </si>
  <si>
    <t>Kuopion tuomiokirkkoseurakunta</t>
  </si>
  <si>
    <t>000444</t>
  </si>
  <si>
    <t>Kuortane</t>
  </si>
  <si>
    <t>KUORTANE</t>
  </si>
  <si>
    <t>63100</t>
  </si>
  <si>
    <t>000445</t>
  </si>
  <si>
    <t>Kurikka</t>
  </si>
  <si>
    <t>KURIKKA</t>
  </si>
  <si>
    <t>61300</t>
  </si>
  <si>
    <t>000059</t>
  </si>
  <si>
    <t>Kustavi</t>
  </si>
  <si>
    <t>KUSTAVI</t>
  </si>
  <si>
    <t>23360</t>
  </si>
  <si>
    <t>R00005</t>
  </si>
  <si>
    <t>Vehmaan rvk.</t>
  </si>
  <si>
    <t>000227</t>
  </si>
  <si>
    <t>Kuusamo</t>
  </si>
  <si>
    <t>KUUSAMO</t>
  </si>
  <si>
    <t>93600</t>
  </si>
  <si>
    <t>R00083</t>
  </si>
  <si>
    <t>Koillismaan rvk.</t>
  </si>
  <si>
    <t>000306</t>
  </si>
  <si>
    <t>Kuusankoski</t>
  </si>
  <si>
    <t>KUUSANKOSKI</t>
  </si>
  <si>
    <t>45700</t>
  </si>
  <si>
    <t>000518</t>
  </si>
  <si>
    <t>Kvevlax</t>
  </si>
  <si>
    <t>KOIVULAHTI</t>
  </si>
  <si>
    <t>66530</t>
  </si>
  <si>
    <t>000307</t>
  </si>
  <si>
    <t>Kymi</t>
  </si>
  <si>
    <t>000519</t>
  </si>
  <si>
    <t>Kyrkslätts svenska församling</t>
  </si>
  <si>
    <t>000446</t>
  </si>
  <si>
    <t>Kyyjärvi</t>
  </si>
  <si>
    <t>KYYJÄRVI</t>
  </si>
  <si>
    <t>43700</t>
  </si>
  <si>
    <t>000228</t>
  </si>
  <si>
    <t>Kälviä</t>
  </si>
  <si>
    <t>KÄLVIÄ</t>
  </si>
  <si>
    <t>68300</t>
  </si>
  <si>
    <t>000159</t>
  </si>
  <si>
    <t>Kärkölä</t>
  </si>
  <si>
    <t>KÄRKÖLÄ</t>
  </si>
  <si>
    <t>16610</t>
  </si>
  <si>
    <t>000229</t>
  </si>
  <si>
    <t>Kärsämäki</t>
  </si>
  <si>
    <t>KÄRSÄMÄKI</t>
  </si>
  <si>
    <t>86710</t>
  </si>
  <si>
    <t>000061</t>
  </si>
  <si>
    <t>Köyliö</t>
  </si>
  <si>
    <t>KÖYLIÖ</t>
  </si>
  <si>
    <t>Lahden seurakuntayhtymä</t>
  </si>
  <si>
    <t>000447</t>
  </si>
  <si>
    <t>Laihia</t>
  </si>
  <si>
    <t>LAIHIA</t>
  </si>
  <si>
    <t>66400</t>
  </si>
  <si>
    <t>000062</t>
  </si>
  <si>
    <t>Laitila</t>
  </si>
  <si>
    <t>LAITILA</t>
  </si>
  <si>
    <t>23800</t>
  </si>
  <si>
    <t>000164</t>
  </si>
  <si>
    <t>Lammi</t>
  </si>
  <si>
    <t>LAMMI</t>
  </si>
  <si>
    <t>16900</t>
  </si>
  <si>
    <t>000308</t>
  </si>
  <si>
    <t>Langinkoski</t>
  </si>
  <si>
    <t>48220</t>
  </si>
  <si>
    <t>000015</t>
  </si>
  <si>
    <t>Lapinjärven suomalainen seurakunta</t>
  </si>
  <si>
    <t>LAPINJÄRVI</t>
  </si>
  <si>
    <t>07800</t>
  </si>
  <si>
    <t>004006</t>
  </si>
  <si>
    <t>Loviisanseudun seurakuntayhtymä</t>
  </si>
  <si>
    <t>000376</t>
  </si>
  <si>
    <t>Lapinlahti</t>
  </si>
  <si>
    <t>LAPINLAHTI</t>
  </si>
  <si>
    <t>73100</t>
  </si>
  <si>
    <t>000448</t>
  </si>
  <si>
    <t>Lappajärvi</t>
  </si>
  <si>
    <t>LAPPAJÄRVI</t>
  </si>
  <si>
    <t>62600</t>
  </si>
  <si>
    <t>000309</t>
  </si>
  <si>
    <t>Lappee</t>
  </si>
  <si>
    <t>LAPPEENRANTA</t>
  </si>
  <si>
    <t>53100</t>
  </si>
  <si>
    <t>Lappeenrannan seurakuntayhtymä</t>
  </si>
  <si>
    <t>000310</t>
  </si>
  <si>
    <t>Lappeenranta</t>
  </si>
  <si>
    <t>000522</t>
  </si>
  <si>
    <t>Lappträsks svenska församling</t>
  </si>
  <si>
    <t>000449</t>
  </si>
  <si>
    <t>Lapuan tuomiokirkkoseurakunta</t>
  </si>
  <si>
    <t>LAPUA</t>
  </si>
  <si>
    <t>62100</t>
  </si>
  <si>
    <t>000523</t>
  </si>
  <si>
    <t>Larsmo</t>
  </si>
  <si>
    <t>LARSMO</t>
  </si>
  <si>
    <t>68580</t>
  </si>
  <si>
    <t>000450</t>
  </si>
  <si>
    <t>Laukaa</t>
  </si>
  <si>
    <t>LAUKAA</t>
  </si>
  <si>
    <t>41340</t>
  </si>
  <si>
    <t>000161</t>
  </si>
  <si>
    <t>Laune</t>
  </si>
  <si>
    <t>000311</t>
  </si>
  <si>
    <t>Lauritsala</t>
  </si>
  <si>
    <t>000620</t>
  </si>
  <si>
    <t>Lauttasaari</t>
  </si>
  <si>
    <t/>
  </si>
  <si>
    <t>00200</t>
  </si>
  <si>
    <t>000064</t>
  </si>
  <si>
    <t>Lavia</t>
  </si>
  <si>
    <t>LAVIA</t>
  </si>
  <si>
    <t>38600</t>
  </si>
  <si>
    <t>000313</t>
  </si>
  <si>
    <t>Lemi</t>
  </si>
  <si>
    <t>LEMI</t>
  </si>
  <si>
    <t>54710</t>
  </si>
  <si>
    <t>000524</t>
  </si>
  <si>
    <t>Lemland-Lumparland</t>
  </si>
  <si>
    <t>LEMLAND</t>
  </si>
  <si>
    <t>22610</t>
  </si>
  <si>
    <t>000165</t>
  </si>
  <si>
    <t>Lempäälä</t>
  </si>
  <si>
    <t>LEMPÄÄLÄ</t>
  </si>
  <si>
    <t>33880</t>
  </si>
  <si>
    <t>000005</t>
  </si>
  <si>
    <t>Leppävaara</t>
  </si>
  <si>
    <t>02230</t>
  </si>
  <si>
    <t>000377</t>
  </si>
  <si>
    <t>Leppävirta</t>
  </si>
  <si>
    <t>LEPPÄVIRTA</t>
  </si>
  <si>
    <t>79100</t>
  </si>
  <si>
    <t>000388</t>
  </si>
  <si>
    <t>Lieksa</t>
  </si>
  <si>
    <t>LIEKSA</t>
  </si>
  <si>
    <t>81700</t>
  </si>
  <si>
    <t>000066</t>
  </si>
  <si>
    <t>Lieto</t>
  </si>
  <si>
    <t>LIETO</t>
  </si>
  <si>
    <t>21420</t>
  </si>
  <si>
    <t>000525</t>
  </si>
  <si>
    <t>Liljendal</t>
  </si>
  <si>
    <t>LILJENDAL</t>
  </si>
  <si>
    <t>07880</t>
  </si>
  <si>
    <t>000231</t>
  </si>
  <si>
    <t>Liminka</t>
  </si>
  <si>
    <t>LIMINKA</t>
  </si>
  <si>
    <t>91900</t>
  </si>
  <si>
    <t>000378</t>
  </si>
  <si>
    <t>Liperi</t>
  </si>
  <si>
    <t>LIPERI</t>
  </si>
  <si>
    <t>83100</t>
  </si>
  <si>
    <t>000016</t>
  </si>
  <si>
    <t xml:space="preserve">Lohja </t>
  </si>
  <si>
    <t>LOHJA</t>
  </si>
  <si>
    <t>08100</t>
  </si>
  <si>
    <t>000232</t>
  </si>
  <si>
    <t>Lohtaja</t>
  </si>
  <si>
    <t>LOHTAJA</t>
  </si>
  <si>
    <t>68230</t>
  </si>
  <si>
    <t>000607</t>
  </si>
  <si>
    <t>Loimaan seurakunta</t>
  </si>
  <si>
    <t>LOIMAA</t>
  </si>
  <si>
    <t>32200</t>
  </si>
  <si>
    <t>000166</t>
  </si>
  <si>
    <t>Loppi</t>
  </si>
  <si>
    <t>LOPPI</t>
  </si>
  <si>
    <t>12700</t>
  </si>
  <si>
    <t>000017</t>
  </si>
  <si>
    <t>Loviisan suomalainen seurakunta</t>
  </si>
  <si>
    <t>LOVIISA</t>
  </si>
  <si>
    <t>07900</t>
  </si>
  <si>
    <t>000526</t>
  </si>
  <si>
    <t>Lovisa svenska församling</t>
  </si>
  <si>
    <t>000233</t>
  </si>
  <si>
    <t>Lumijoki</t>
  </si>
  <si>
    <t>LUMIJOKI</t>
  </si>
  <si>
    <t>91980</t>
  </si>
  <si>
    <t>000315</t>
  </si>
  <si>
    <t>Luumäki</t>
  </si>
  <si>
    <t>LUUMÄKI</t>
  </si>
  <si>
    <t>54530</t>
  </si>
  <si>
    <t>000070</t>
  </si>
  <si>
    <t>Luvia</t>
  </si>
  <si>
    <t>LUVIA</t>
  </si>
  <si>
    <t>29100</t>
  </si>
  <si>
    <t>000094</t>
  </si>
  <si>
    <t>Länsi-Pori</t>
  </si>
  <si>
    <t>001009</t>
  </si>
  <si>
    <t>Länsi-Turunmaan suomalainen seurakunta</t>
  </si>
  <si>
    <t>PARAINEN</t>
  </si>
  <si>
    <t>21600</t>
  </si>
  <si>
    <t>000827</t>
  </si>
  <si>
    <t>Pargas ksamf.</t>
  </si>
  <si>
    <t>Åbo ärkestift</t>
  </si>
  <si>
    <t>Pemars prost.</t>
  </si>
  <si>
    <t>000121</t>
  </si>
  <si>
    <t>Maaria</t>
  </si>
  <si>
    <t>TURKU</t>
  </si>
  <si>
    <t>20100</t>
  </si>
  <si>
    <t>000528</t>
  </si>
  <si>
    <t>Malax</t>
  </si>
  <si>
    <t>MAALAHTI</t>
  </si>
  <si>
    <t>66100</t>
  </si>
  <si>
    <t>Malax kyrkliga samfällighet</t>
  </si>
  <si>
    <t>000621</t>
  </si>
  <si>
    <t>Malmi</t>
  </si>
  <si>
    <t>00180</t>
  </si>
  <si>
    <t>R00071</t>
  </si>
  <si>
    <t>Malmin rvk.</t>
  </si>
  <si>
    <t>000529</t>
  </si>
  <si>
    <t>Mariehamn</t>
  </si>
  <si>
    <t>MARIEHAMN</t>
  </si>
  <si>
    <t>22100</t>
  </si>
  <si>
    <t>000071</t>
  </si>
  <si>
    <t>Marttila</t>
  </si>
  <si>
    <t>MARTTILA</t>
  </si>
  <si>
    <t>21490</t>
  </si>
  <si>
    <t>000072</t>
  </si>
  <si>
    <t>Masku</t>
  </si>
  <si>
    <t>MASKU</t>
  </si>
  <si>
    <t>21250</t>
  </si>
  <si>
    <t>R00002</t>
  </si>
  <si>
    <t>Naantalin rvk.</t>
  </si>
  <si>
    <t>000592</t>
  </si>
  <si>
    <t>Matteus</t>
  </si>
  <si>
    <t>00330</t>
  </si>
  <si>
    <t>000622</t>
  </si>
  <si>
    <t>Meilahti</t>
  </si>
  <si>
    <t>00240</t>
  </si>
  <si>
    <t>000074</t>
  </si>
  <si>
    <t>Merikarvia</t>
  </si>
  <si>
    <t>MERIKARVIA</t>
  </si>
  <si>
    <t>29900</t>
  </si>
  <si>
    <t>000075</t>
  </si>
  <si>
    <t>Merimasku</t>
  </si>
  <si>
    <t>MERIMASKU</t>
  </si>
  <si>
    <t>21160</t>
  </si>
  <si>
    <t>004004</t>
  </si>
  <si>
    <t>Naantalin srky.</t>
  </si>
  <si>
    <t>001018</t>
  </si>
  <si>
    <t>Meri-Pori</t>
  </si>
  <si>
    <t>001017</t>
  </si>
  <si>
    <t>Messukylä</t>
  </si>
  <si>
    <t>33270</t>
  </si>
  <si>
    <t>001014</t>
  </si>
  <si>
    <t>Mikkelin tuomiokirkkoseurakunta</t>
  </si>
  <si>
    <t>MIKKELI</t>
  </si>
  <si>
    <t>50100</t>
  </si>
  <si>
    <t>000235</t>
  </si>
  <si>
    <t>Muhos</t>
  </si>
  <si>
    <t>MUHOS</t>
  </si>
  <si>
    <t>91500</t>
  </si>
  <si>
    <t>000452</t>
  </si>
  <si>
    <t>Multia</t>
  </si>
  <si>
    <t>MULTIA</t>
  </si>
  <si>
    <t>42600</t>
  </si>
  <si>
    <t>000623</t>
  </si>
  <si>
    <t>Munkkiniemi</t>
  </si>
  <si>
    <t>00300</t>
  </si>
  <si>
    <t>000236</t>
  </si>
  <si>
    <t>Muonio</t>
  </si>
  <si>
    <t>MUONIO</t>
  </si>
  <si>
    <t>99300</t>
  </si>
  <si>
    <t>000588</t>
  </si>
  <si>
    <t>Mustasaaren suomalainen seurakunta</t>
  </si>
  <si>
    <t>000453</t>
  </si>
  <si>
    <t>Muurame</t>
  </si>
  <si>
    <t>MUURAME</t>
  </si>
  <si>
    <t>40950</t>
  </si>
  <si>
    <t>000080</t>
  </si>
  <si>
    <t>Mynämäki</t>
  </si>
  <si>
    <t>MYNÄMÄKI</t>
  </si>
  <si>
    <t>23100</t>
  </si>
  <si>
    <t>000018</t>
  </si>
  <si>
    <t>Myrskylä</t>
  </si>
  <si>
    <t>MYRSKYLÄ</t>
  </si>
  <si>
    <t>07600</t>
  </si>
  <si>
    <t>000373</t>
  </si>
  <si>
    <t>Männistö</t>
  </si>
  <si>
    <t>70300</t>
  </si>
  <si>
    <t>000019</t>
  </si>
  <si>
    <t>Mäntsälä</t>
  </si>
  <si>
    <t>MÄNTSÄLÄ</t>
  </si>
  <si>
    <t>04600</t>
  </si>
  <si>
    <t>001004</t>
  </si>
  <si>
    <t>Mänttä-Vilppula</t>
  </si>
  <si>
    <t>MÄNTTÄ</t>
  </si>
  <si>
    <t>35800</t>
  </si>
  <si>
    <t>000320</t>
  </si>
  <si>
    <t>Mäntyharju</t>
  </si>
  <si>
    <t>MÄNTYHARJU</t>
  </si>
  <si>
    <t>52700</t>
  </si>
  <si>
    <t>000081</t>
  </si>
  <si>
    <t>Naantali</t>
  </si>
  <si>
    <t>NAANTALI</t>
  </si>
  <si>
    <t>21100</t>
  </si>
  <si>
    <t>Naantalin seurakuntayhtymä</t>
  </si>
  <si>
    <t>000082</t>
  </si>
  <si>
    <t>Nakkila</t>
  </si>
  <si>
    <t>NAKKILA</t>
  </si>
  <si>
    <t>29250</t>
  </si>
  <si>
    <t>000169</t>
  </si>
  <si>
    <t>Nastola</t>
  </si>
  <si>
    <t>NASTOLA</t>
  </si>
  <si>
    <t>15550</t>
  </si>
  <si>
    <t>000533</t>
  </si>
  <si>
    <t>Nedervetil</t>
  </si>
  <si>
    <t>ALAVETELI</t>
  </si>
  <si>
    <t>68410</t>
  </si>
  <si>
    <t>000237</t>
  </si>
  <si>
    <t>Nivala</t>
  </si>
  <si>
    <t>NIVALA</t>
  </si>
  <si>
    <t>85500</t>
  </si>
  <si>
    <t>000170</t>
  </si>
  <si>
    <t>Nokia</t>
  </si>
  <si>
    <t>NOKIA</t>
  </si>
  <si>
    <t>37100</t>
  </si>
  <si>
    <t>000083</t>
  </si>
  <si>
    <t>Noormarkku</t>
  </si>
  <si>
    <t>NOORMARKKU</t>
  </si>
  <si>
    <t>29600</t>
  </si>
  <si>
    <t>000084</t>
  </si>
  <si>
    <t>Nousiainen</t>
  </si>
  <si>
    <t>NOUSIAINEN</t>
  </si>
  <si>
    <t>21270</t>
  </si>
  <si>
    <t>000382</t>
  </si>
  <si>
    <t>Nurmes</t>
  </si>
  <si>
    <t>NURMES</t>
  </si>
  <si>
    <t>75500</t>
  </si>
  <si>
    <t>000021</t>
  </si>
  <si>
    <t>Nurmijärvi</t>
  </si>
  <si>
    <t>NURMIJÄRVI</t>
  </si>
  <si>
    <t>01900</t>
  </si>
  <si>
    <t>000534</t>
  </si>
  <si>
    <t>Nykarleby</t>
  </si>
  <si>
    <t>UUSIKAARLEPYY</t>
  </si>
  <si>
    <t>66900</t>
  </si>
  <si>
    <t>000535</t>
  </si>
  <si>
    <t>Närpes</t>
  </si>
  <si>
    <t>NÄRPIÖ</t>
  </si>
  <si>
    <t>64200</t>
  </si>
  <si>
    <t>000572</t>
  </si>
  <si>
    <t>Olari</t>
  </si>
  <si>
    <t>02160</t>
  </si>
  <si>
    <t>000638</t>
  </si>
  <si>
    <t>Olaus Petri</t>
  </si>
  <si>
    <t>000022</t>
  </si>
  <si>
    <t>Orimattila</t>
  </si>
  <si>
    <t>ORIMATTILA</t>
  </si>
  <si>
    <t>16300</t>
  </si>
  <si>
    <t>000085</t>
  </si>
  <si>
    <t>Oripää</t>
  </si>
  <si>
    <t>ORIPÄÄ</t>
  </si>
  <si>
    <t>32500</t>
  </si>
  <si>
    <t>000171</t>
  </si>
  <si>
    <t>Orivesi</t>
  </si>
  <si>
    <t>ORIVESI</t>
  </si>
  <si>
    <t>35300</t>
  </si>
  <si>
    <t>000238</t>
  </si>
  <si>
    <t>Oulainen</t>
  </si>
  <si>
    <t>OULAINEN</t>
  </si>
  <si>
    <t>86300</t>
  </si>
  <si>
    <t>000603</t>
  </si>
  <si>
    <t>Oulujoki</t>
  </si>
  <si>
    <t>90150</t>
  </si>
  <si>
    <t>Oulun ev.-lut. seurakuntayhtymä</t>
  </si>
  <si>
    <t>90100</t>
  </si>
  <si>
    <t>000602</t>
  </si>
  <si>
    <t>Oulun tuomiokirkkoseurakunta</t>
  </si>
  <si>
    <t>000625</t>
  </si>
  <si>
    <t>Oulunkylä</t>
  </si>
  <si>
    <t>000242</t>
  </si>
  <si>
    <t>Oulunsalo</t>
  </si>
  <si>
    <t>OULUNSALO</t>
  </si>
  <si>
    <t>90460</t>
  </si>
  <si>
    <t>000375</t>
  </si>
  <si>
    <t>Outokumpu</t>
  </si>
  <si>
    <t>OUTOKUMPU</t>
  </si>
  <si>
    <t>83500</t>
  </si>
  <si>
    <t>000086</t>
  </si>
  <si>
    <t>Paattinen</t>
  </si>
  <si>
    <t>PAATTINEN</t>
  </si>
  <si>
    <t>21330</t>
  </si>
  <si>
    <t>000626</t>
  </si>
  <si>
    <t>Paavali</t>
  </si>
  <si>
    <t>000172</t>
  </si>
  <si>
    <t>Padasjoki</t>
  </si>
  <si>
    <t>PADASJOKI</t>
  </si>
  <si>
    <t>17500</t>
  </si>
  <si>
    <t>000087</t>
  </si>
  <si>
    <t>Paimio</t>
  </si>
  <si>
    <t>PAIMIO</t>
  </si>
  <si>
    <t>21530</t>
  </si>
  <si>
    <t>000627</t>
  </si>
  <si>
    <t>Pakila</t>
  </si>
  <si>
    <t>00250</t>
  </si>
  <si>
    <t>000383</t>
  </si>
  <si>
    <t>Paltamo</t>
  </si>
  <si>
    <t>PALTAMO</t>
  </si>
  <si>
    <t>88300</t>
  </si>
  <si>
    <t>Pargas kyrkliga samfällighet</t>
  </si>
  <si>
    <t>000322</t>
  </si>
  <si>
    <t>Parikkala</t>
  </si>
  <si>
    <t>PARIKKALA</t>
  </si>
  <si>
    <t>59100</t>
  </si>
  <si>
    <t>000456</t>
  </si>
  <si>
    <t>Parkano</t>
  </si>
  <si>
    <t>PARKANO</t>
  </si>
  <si>
    <t>39700</t>
  </si>
  <si>
    <t>000538</t>
  </si>
  <si>
    <t>Pedersöre</t>
  </si>
  <si>
    <t>Pedersörenejdens kyrkliga samfällighet</t>
  </si>
  <si>
    <t>000245</t>
  </si>
  <si>
    <t>Pelkosenniemi</t>
  </si>
  <si>
    <t>PELKOSENNIEMI</t>
  </si>
  <si>
    <t>98500</t>
  </si>
  <si>
    <t>000271</t>
  </si>
  <si>
    <t>Pello</t>
  </si>
  <si>
    <t>PELLO</t>
  </si>
  <si>
    <t>95700</t>
  </si>
  <si>
    <t>000246</t>
  </si>
  <si>
    <t>Perho</t>
  </si>
  <si>
    <t>PERHO</t>
  </si>
  <si>
    <t>69950</t>
  </si>
  <si>
    <t>000539</t>
  </si>
  <si>
    <t>Pernå</t>
  </si>
  <si>
    <t>PERNAJA</t>
  </si>
  <si>
    <t>07930</t>
  </si>
  <si>
    <t>000323</t>
  </si>
  <si>
    <t>Pertunmaa</t>
  </si>
  <si>
    <t>PERTUNMAA</t>
  </si>
  <si>
    <t>19430 </t>
  </si>
  <si>
    <t>000540</t>
  </si>
  <si>
    <t>Petalax</t>
  </si>
  <si>
    <t>PETOLAHTI</t>
  </si>
  <si>
    <t>66240</t>
  </si>
  <si>
    <t>001007</t>
  </si>
  <si>
    <t>Petrus</t>
  </si>
  <si>
    <t>00160</t>
  </si>
  <si>
    <t>000458</t>
  </si>
  <si>
    <t>Petäjävesi</t>
  </si>
  <si>
    <t>PETÄJÄVESI</t>
  </si>
  <si>
    <t>41900</t>
  </si>
  <si>
    <t>000645</t>
  </si>
  <si>
    <t>Pieksämäki</t>
  </si>
  <si>
    <t>PIEKSÄMÄKI</t>
  </si>
  <si>
    <t>76100</t>
  </si>
  <si>
    <t>000386</t>
  </si>
  <si>
    <t>Pielavesi</t>
  </si>
  <si>
    <t>PIELAVESI</t>
  </si>
  <si>
    <t>72400</t>
  </si>
  <si>
    <t>000387</t>
  </si>
  <si>
    <t>Pielisensuu</t>
  </si>
  <si>
    <t>000459</t>
  </si>
  <si>
    <t>Pietarsaaren suomalainen seurakunta</t>
  </si>
  <si>
    <t>000461</t>
  </si>
  <si>
    <t>Pihtipudas</t>
  </si>
  <si>
    <t>PIHTIPUDAS</t>
  </si>
  <si>
    <t>44800</t>
  </si>
  <si>
    <t>000091</t>
  </si>
  <si>
    <t>Piikkiö</t>
  </si>
  <si>
    <t>PIIKKIÖ</t>
  </si>
  <si>
    <t>21500</t>
  </si>
  <si>
    <t>000173</t>
  </si>
  <si>
    <t>Pirkkala</t>
  </si>
  <si>
    <t>PIRKKALA</t>
  </si>
  <si>
    <t>33920</t>
  </si>
  <si>
    <t>000628</t>
  </si>
  <si>
    <t>Pitäjänmäki</t>
  </si>
  <si>
    <t>00360</t>
  </si>
  <si>
    <t>000389</t>
  </si>
  <si>
    <t>Polvijärvi</t>
  </si>
  <si>
    <t>POLVIJÄRVI</t>
  </si>
  <si>
    <t>83700</t>
  </si>
  <si>
    <t>000092</t>
  </si>
  <si>
    <t>Pomarkku</t>
  </si>
  <si>
    <t>POMARKKU</t>
  </si>
  <si>
    <t>29630</t>
  </si>
  <si>
    <t>Porin ev.-lut. seurakuntayhtymä</t>
  </si>
  <si>
    <t>000024</t>
  </si>
  <si>
    <t>Pornainen</t>
  </si>
  <si>
    <t>PORNAINEN</t>
  </si>
  <si>
    <t>07170</t>
  </si>
  <si>
    <t>Porvoon seurakuntayhtymä</t>
  </si>
  <si>
    <t>000025</t>
  </si>
  <si>
    <t>Porvoon suomalainen seurakunta</t>
  </si>
  <si>
    <t>000248</t>
  </si>
  <si>
    <t>Posio</t>
  </si>
  <si>
    <t>POSIO</t>
  </si>
  <si>
    <t>97900</t>
  </si>
  <si>
    <t>000249</t>
  </si>
  <si>
    <t>Pudasjärvi</t>
  </si>
  <si>
    <t>PUDASJÄRVI</t>
  </si>
  <si>
    <t>93100</t>
  </si>
  <si>
    <t>000577</t>
  </si>
  <si>
    <t>Puijo</t>
  </si>
  <si>
    <t>70200</t>
  </si>
  <si>
    <t>000026</t>
  </si>
  <si>
    <t>Pukkila</t>
  </si>
  <si>
    <t>PUKKILA</t>
  </si>
  <si>
    <t>07560</t>
  </si>
  <si>
    <t>000097</t>
  </si>
  <si>
    <t>Punkalaidun</t>
  </si>
  <si>
    <t>PUNKALAIDUN</t>
  </si>
  <si>
    <t>31900</t>
  </si>
  <si>
    <t>000390</t>
  </si>
  <si>
    <t>Puolanka</t>
  </si>
  <si>
    <t>PUOLANKA</t>
  </si>
  <si>
    <t>89200</t>
  </si>
  <si>
    <t>000542</t>
  </si>
  <si>
    <t>Purmo</t>
  </si>
  <si>
    <t>PURMO</t>
  </si>
  <si>
    <t>68930</t>
  </si>
  <si>
    <t>000325</t>
  </si>
  <si>
    <t>Puumala</t>
  </si>
  <si>
    <t>PUUMALA</t>
  </si>
  <si>
    <t>52200</t>
  </si>
  <si>
    <t>000326</t>
  </si>
  <si>
    <t>Pyhtää</t>
  </si>
  <si>
    <t>PYHTÄÄ</t>
  </si>
  <si>
    <t>49270</t>
  </si>
  <si>
    <t>000251</t>
  </si>
  <si>
    <t>Pyhäjoki</t>
  </si>
  <si>
    <t>PYHÄJOKI</t>
  </si>
  <si>
    <t>86100</t>
  </si>
  <si>
    <t>000391</t>
  </si>
  <si>
    <t>Pyhäjärvi</t>
  </si>
  <si>
    <t>PYHÄJÄRVI</t>
  </si>
  <si>
    <t>86810</t>
  </si>
  <si>
    <t>000099</t>
  </si>
  <si>
    <t>Pyhäranta</t>
  </si>
  <si>
    <t>PYHÄRANTA</t>
  </si>
  <si>
    <t>23950</t>
  </si>
  <si>
    <t>000392</t>
  </si>
  <si>
    <t>Pyhäselkä</t>
  </si>
  <si>
    <t>80140</t>
  </si>
  <si>
    <t>000174</t>
  </si>
  <si>
    <t>Pälkäne</t>
  </si>
  <si>
    <t>PÄLKÄNE</t>
  </si>
  <si>
    <t>36600</t>
  </si>
  <si>
    <t>000100</t>
  </si>
  <si>
    <t>Pöytyä</t>
  </si>
  <si>
    <t>PÖYTYÄ</t>
  </si>
  <si>
    <t>21880</t>
  </si>
  <si>
    <t>000253</t>
  </si>
  <si>
    <t>Raahe</t>
  </si>
  <si>
    <t>RAAHE</t>
  </si>
  <si>
    <t>92100</t>
  </si>
  <si>
    <t>R00025</t>
  </si>
  <si>
    <t>Raahen rvk.</t>
  </si>
  <si>
    <t>001021</t>
  </si>
  <si>
    <t>Raaseporin suomalainen seurakunta</t>
  </si>
  <si>
    <t>000101</t>
  </si>
  <si>
    <t>Raisio</t>
  </si>
  <si>
    <t>RAISIO</t>
  </si>
  <si>
    <t>21120</t>
  </si>
  <si>
    <t>000579</t>
  </si>
  <si>
    <t>Rantakylä</t>
  </si>
  <si>
    <t>000327</t>
  </si>
  <si>
    <t>Rantasalmi</t>
  </si>
  <si>
    <t>RANTASALMI</t>
  </si>
  <si>
    <t>58900 </t>
  </si>
  <si>
    <t>000255</t>
  </si>
  <si>
    <t>Ranua</t>
  </si>
  <si>
    <t>RANUA</t>
  </si>
  <si>
    <t>97700</t>
  </si>
  <si>
    <t>Raseborgs kyrkliga samfälligeht</t>
  </si>
  <si>
    <t>000102</t>
  </si>
  <si>
    <t>Rauma</t>
  </si>
  <si>
    <t>RAUMA</t>
  </si>
  <si>
    <t>26100</t>
  </si>
  <si>
    <t>000393</t>
  </si>
  <si>
    <t>Rautalampi</t>
  </si>
  <si>
    <t>RAUTALAMPI</t>
  </si>
  <si>
    <t>77700</t>
  </si>
  <si>
    <t>000394</t>
  </si>
  <si>
    <t>Rautavaara</t>
  </si>
  <si>
    <t>RAUTAVAARA</t>
  </si>
  <si>
    <t>73900</t>
  </si>
  <si>
    <t>000328</t>
  </si>
  <si>
    <t>Rautjärvi</t>
  </si>
  <si>
    <t>RAUTJÄRVI</t>
  </si>
  <si>
    <t>56610</t>
  </si>
  <si>
    <t>000257</t>
  </si>
  <si>
    <t>Reisjärvi</t>
  </si>
  <si>
    <t>REISJÄRVI</t>
  </si>
  <si>
    <t>85900</t>
  </si>
  <si>
    <t>000583</t>
  </si>
  <si>
    <t>Rekola</t>
  </si>
  <si>
    <t>01260</t>
  </si>
  <si>
    <t>000544</t>
  </si>
  <si>
    <t>Replot</t>
  </si>
  <si>
    <t>RAIPPALUOTO</t>
  </si>
  <si>
    <t>65800</t>
  </si>
  <si>
    <t>000176</t>
  </si>
  <si>
    <t>Riihimäki</t>
  </si>
  <si>
    <t>RIIHIMÄKI</t>
  </si>
  <si>
    <t>11100</t>
  </si>
  <si>
    <t>000396</t>
  </si>
  <si>
    <t>Ristijärvi</t>
  </si>
  <si>
    <t>RISTIJÄRVI</t>
  </si>
  <si>
    <t>88400</t>
  </si>
  <si>
    <t>000629</t>
  </si>
  <si>
    <t>Roihuvuori</t>
  </si>
  <si>
    <t>000259</t>
  </si>
  <si>
    <t>Rovaniemi</t>
  </si>
  <si>
    <t>ROVANIEMI</t>
  </si>
  <si>
    <t>96100</t>
  </si>
  <si>
    <t>000330</t>
  </si>
  <si>
    <t>Ruokolahti</t>
  </si>
  <si>
    <t>RUOKOLAHTI</t>
  </si>
  <si>
    <t>56100</t>
  </si>
  <si>
    <t>000331</t>
  </si>
  <si>
    <t>Ruotsinpyhtää</t>
  </si>
  <si>
    <t>RUOTSINPYHTÄÄ</t>
  </si>
  <si>
    <t>07970</t>
  </si>
  <si>
    <t>000177</t>
  </si>
  <si>
    <t>Ruovesi</t>
  </si>
  <si>
    <t>RUOVESI</t>
  </si>
  <si>
    <t>34600</t>
  </si>
  <si>
    <t>000104</t>
  </si>
  <si>
    <t>Rusko</t>
  </si>
  <si>
    <t>RUSKO</t>
  </si>
  <si>
    <t>21290</t>
  </si>
  <si>
    <t>000105</t>
  </si>
  <si>
    <t>Rymättylä</t>
  </si>
  <si>
    <t>RYMÄTTYLÄ</t>
  </si>
  <si>
    <t>21140</t>
  </si>
  <si>
    <t>000397</t>
  </si>
  <si>
    <t>Rääkkylä</t>
  </si>
  <si>
    <t>RÄÄKKYLÄ</t>
  </si>
  <si>
    <t>82300</t>
  </si>
  <si>
    <t>000464</t>
  </si>
  <si>
    <t>Saarijärvi</t>
  </si>
  <si>
    <t>SAARIJÄRVI</t>
  </si>
  <si>
    <t>43100</t>
  </si>
  <si>
    <t>000260</t>
  </si>
  <si>
    <t>Salla</t>
  </si>
  <si>
    <t>SALLA</t>
  </si>
  <si>
    <t>98900</t>
  </si>
  <si>
    <t>001001</t>
  </si>
  <si>
    <t>Salo</t>
  </si>
  <si>
    <t>SALO</t>
  </si>
  <si>
    <t>24100</t>
  </si>
  <si>
    <t>000163</t>
  </si>
  <si>
    <t>Salpausselkä</t>
  </si>
  <si>
    <t>15110</t>
  </si>
  <si>
    <t>000545</t>
  </si>
  <si>
    <t>Saltvik</t>
  </si>
  <si>
    <t>SALTVIK</t>
  </si>
  <si>
    <t>22430</t>
  </si>
  <si>
    <t>000586</t>
  </si>
  <si>
    <t>Sammonlahti</t>
  </si>
  <si>
    <t>001003</t>
  </si>
  <si>
    <t>Sastamala</t>
  </si>
  <si>
    <t>SASTAMALA</t>
  </si>
  <si>
    <t>38100</t>
  </si>
  <si>
    <t>000107</t>
  </si>
  <si>
    <t>Sauvo-Karuna</t>
  </si>
  <si>
    <t>SAUVO</t>
  </si>
  <si>
    <t>21570</t>
  </si>
  <si>
    <t>000333</t>
  </si>
  <si>
    <t>Savitaipale</t>
  </si>
  <si>
    <t>SAVITAIPALE</t>
  </si>
  <si>
    <t>54800</t>
  </si>
  <si>
    <t>001013</t>
  </si>
  <si>
    <t>Savonlinna</t>
  </si>
  <si>
    <t>SAVONLINNA</t>
  </si>
  <si>
    <t>57100</t>
  </si>
  <si>
    <t>000465</t>
  </si>
  <si>
    <t>Seinäjoki</t>
  </si>
  <si>
    <t>SEINÄJOKI</t>
  </si>
  <si>
    <t>60100</t>
  </si>
  <si>
    <t>000546</t>
  </si>
  <si>
    <t>Sibbo svenska församling</t>
  </si>
  <si>
    <t>SIPOO</t>
  </si>
  <si>
    <t>04130</t>
  </si>
  <si>
    <t>000835</t>
  </si>
  <si>
    <t>Sipoon srky</t>
  </si>
  <si>
    <t>000262</t>
  </si>
  <si>
    <t>Sievi</t>
  </si>
  <si>
    <t>SIEVI</t>
  </si>
  <si>
    <t>85410</t>
  </si>
  <si>
    <t>000108</t>
  </si>
  <si>
    <t>Siikainen</t>
  </si>
  <si>
    <t>SIIKAINEN</t>
  </si>
  <si>
    <t>29810</t>
  </si>
  <si>
    <t>000641</t>
  </si>
  <si>
    <t>Siikalatva</t>
  </si>
  <si>
    <t>PULKKILA</t>
  </si>
  <si>
    <t>92600</t>
  </si>
  <si>
    <t>000398</t>
  </si>
  <si>
    <t>Siilinjärvi</t>
  </si>
  <si>
    <t>SIILINJÄRVI</t>
  </si>
  <si>
    <t>71800</t>
  </si>
  <si>
    <t>000264</t>
  </si>
  <si>
    <t>Simo</t>
  </si>
  <si>
    <t>SIMO</t>
  </si>
  <si>
    <t>95200</t>
  </si>
  <si>
    <t>Sipoon seurakuntayhtymä</t>
  </si>
  <si>
    <t>000566</t>
  </si>
  <si>
    <t>Sipoon suomalainen seurakunta</t>
  </si>
  <si>
    <t>000866</t>
  </si>
  <si>
    <t>Siuntion seurakuntayhtymä</t>
  </si>
  <si>
    <t>SIUNTIO</t>
  </si>
  <si>
    <t>02580</t>
  </si>
  <si>
    <t>Siuntion srky.</t>
  </si>
  <si>
    <t>000648</t>
  </si>
  <si>
    <t>Siuntion suomenkielinen seurakunta</t>
  </si>
  <si>
    <t>000548</t>
  </si>
  <si>
    <t>Sjundeå svenska församling</t>
  </si>
  <si>
    <t>000265</t>
  </si>
  <si>
    <t>Sodankylä</t>
  </si>
  <si>
    <t>SODANKYLÄ</t>
  </si>
  <si>
    <t>99600</t>
  </si>
  <si>
    <t>000466</t>
  </si>
  <si>
    <t>Soini</t>
  </si>
  <si>
    <t>SOINI</t>
  </si>
  <si>
    <t>63800</t>
  </si>
  <si>
    <t>000550</t>
  </si>
  <si>
    <t>Solf</t>
  </si>
  <si>
    <t>SULVA</t>
  </si>
  <si>
    <t>65450</t>
  </si>
  <si>
    <t>000180</t>
  </si>
  <si>
    <t>Somero</t>
  </si>
  <si>
    <t>SOMERO</t>
  </si>
  <si>
    <t>31400</t>
  </si>
  <si>
    <t>000399</t>
  </si>
  <si>
    <t>Sonkajärvi</t>
  </si>
  <si>
    <t>SONKAJÄRVI</t>
  </si>
  <si>
    <t>74300</t>
  </si>
  <si>
    <t>000400</t>
  </si>
  <si>
    <t>Sotkamo</t>
  </si>
  <si>
    <t>SOTKAMO</t>
  </si>
  <si>
    <t>88600</t>
  </si>
  <si>
    <t>000338</t>
  </si>
  <si>
    <t>Sulkava</t>
  </si>
  <si>
    <t>SULKAVA</t>
  </si>
  <si>
    <t>58700</t>
  </si>
  <si>
    <t>000552</t>
  </si>
  <si>
    <t>Sund-Vårdö</t>
  </si>
  <si>
    <t>SUND</t>
  </si>
  <si>
    <t>22530</t>
  </si>
  <si>
    <t>000402</t>
  </si>
  <si>
    <t>Suomussalmi</t>
  </si>
  <si>
    <t>SUOMUSSALMI</t>
  </si>
  <si>
    <t>89600</t>
  </si>
  <si>
    <t>000403</t>
  </si>
  <si>
    <t>Suonenjoki</t>
  </si>
  <si>
    <t>SUONENJOKI</t>
  </si>
  <si>
    <t>77600</t>
  </si>
  <si>
    <t>000340</t>
  </si>
  <si>
    <t>Sysmä</t>
  </si>
  <si>
    <t>SYSMÄ</t>
  </si>
  <si>
    <t>19700</t>
  </si>
  <si>
    <t>000112</t>
  </si>
  <si>
    <t>Säkylä</t>
  </si>
  <si>
    <t>SÄKYLÄ</t>
  </si>
  <si>
    <t>27800 </t>
  </si>
  <si>
    <t>000181</t>
  </si>
  <si>
    <t>Sääksmäki</t>
  </si>
  <si>
    <t>SÄÄKSMÄKI</t>
  </si>
  <si>
    <t>37700</t>
  </si>
  <si>
    <t>000342</t>
  </si>
  <si>
    <t>Taipalsaari</t>
  </si>
  <si>
    <t>TAIPALSAARI</t>
  </si>
  <si>
    <t>54920</t>
  </si>
  <si>
    <t>000266</t>
  </si>
  <si>
    <t>Taivalkoski</t>
  </si>
  <si>
    <t>TAIVALKOSKI</t>
  </si>
  <si>
    <t>93400</t>
  </si>
  <si>
    <t>000114</t>
  </si>
  <si>
    <t>Taivassalo</t>
  </si>
  <si>
    <t>TAIVASSALO</t>
  </si>
  <si>
    <t>23310</t>
  </si>
  <si>
    <t>000182</t>
  </si>
  <si>
    <t>Tammela</t>
  </si>
  <si>
    <t>TAMMELA</t>
  </si>
  <si>
    <t>31300</t>
  </si>
  <si>
    <t>000553</t>
  </si>
  <si>
    <t>Tammerfors svenska församling</t>
  </si>
  <si>
    <t>001016</t>
  </si>
  <si>
    <t>Tampereen Eteläinen seurakunta</t>
  </si>
  <si>
    <t>Tampereen ev.-lut. seurakuntayhtymä</t>
  </si>
  <si>
    <t>001015</t>
  </si>
  <si>
    <t>Tampereen tuomiokirkkoseurakunta</t>
  </si>
  <si>
    <t>000006</t>
  </si>
  <si>
    <t>Tapiola</t>
  </si>
  <si>
    <t>000096</t>
  </si>
  <si>
    <t>Teljä</t>
  </si>
  <si>
    <t>000555</t>
  </si>
  <si>
    <t>Terjärv</t>
  </si>
  <si>
    <t>000405</t>
  </si>
  <si>
    <t>Tervo</t>
  </si>
  <si>
    <t>TERVO</t>
  </si>
  <si>
    <t>72210</t>
  </si>
  <si>
    <t>000268</t>
  </si>
  <si>
    <t>Tervola</t>
  </si>
  <si>
    <t>TERVOLA</t>
  </si>
  <si>
    <t>95300</t>
  </si>
  <si>
    <t>000470</t>
  </si>
  <si>
    <t>Teuva</t>
  </si>
  <si>
    <t>TEUVA</t>
  </si>
  <si>
    <t>64700</t>
  </si>
  <si>
    <t>000008</t>
  </si>
  <si>
    <t>Tikkurila</t>
  </si>
  <si>
    <t>000343</t>
  </si>
  <si>
    <t>Tohmajärvi</t>
  </si>
  <si>
    <t>TOHMAJÄRVI</t>
  </si>
  <si>
    <t>82600</t>
  </si>
  <si>
    <t>000269</t>
  </si>
  <si>
    <t>Toholampi</t>
  </si>
  <si>
    <t>TOHOLAMPI</t>
  </si>
  <si>
    <t>69300</t>
  </si>
  <si>
    <t>000471</t>
  </si>
  <si>
    <t>Toivakka</t>
  </si>
  <si>
    <t>TOIVAKKA</t>
  </si>
  <si>
    <t>41660</t>
  </si>
  <si>
    <t>000270</t>
  </si>
  <si>
    <t>Tornio</t>
  </si>
  <si>
    <t>TORNIO</t>
  </si>
  <si>
    <t>94430</t>
  </si>
  <si>
    <t>000600</t>
  </si>
  <si>
    <t>Tuira</t>
  </si>
  <si>
    <t>000119</t>
  </si>
  <si>
    <t>Turun Henrikinseurakunta</t>
  </si>
  <si>
    <t>20520</t>
  </si>
  <si>
    <t>Turun ja Kaarinan seurakuntayhtymä</t>
  </si>
  <si>
    <t>000120</t>
  </si>
  <si>
    <t>Turun Katariinanseurakunta</t>
  </si>
  <si>
    <t>20360</t>
  </si>
  <si>
    <t>000117</t>
  </si>
  <si>
    <t>Turun Martinseurakunta</t>
  </si>
  <si>
    <t>20320</t>
  </si>
  <si>
    <t>000118</t>
  </si>
  <si>
    <t>Turun Mikaelinseurakunta</t>
  </si>
  <si>
    <t>000116</t>
  </si>
  <si>
    <t>Turun tuomiokirkkoseurakunta</t>
  </si>
  <si>
    <t>000192</t>
  </si>
  <si>
    <t>Tuulos</t>
  </si>
  <si>
    <t>TUULOS</t>
  </si>
  <si>
    <t>14810</t>
  </si>
  <si>
    <t>000030</t>
  </si>
  <si>
    <t>Tuusula</t>
  </si>
  <si>
    <t>TUUSULA</t>
  </si>
  <si>
    <t>04300</t>
  </si>
  <si>
    <t>000272</t>
  </si>
  <si>
    <t>Tyrnävä</t>
  </si>
  <si>
    <t>TYRNÄVÄ</t>
  </si>
  <si>
    <t>91800</t>
  </si>
  <si>
    <t>000562</t>
  </si>
  <si>
    <t>Tyska församling</t>
  </si>
  <si>
    <t>000632</t>
  </si>
  <si>
    <t>Töölö</t>
  </si>
  <si>
    <t>000123</t>
  </si>
  <si>
    <t>Ulvila</t>
  </si>
  <si>
    <t>ULVILA</t>
  </si>
  <si>
    <t>28400</t>
  </si>
  <si>
    <t>000194</t>
  </si>
  <si>
    <t>Urjala</t>
  </si>
  <si>
    <t>URJALA</t>
  </si>
  <si>
    <t>31760</t>
  </si>
  <si>
    <t>000274</t>
  </si>
  <si>
    <t>Utajärvi</t>
  </si>
  <si>
    <t>UTAJÄRVI</t>
  </si>
  <si>
    <t>91600</t>
  </si>
  <si>
    <t>000275</t>
  </si>
  <si>
    <t>Utsjoki</t>
  </si>
  <si>
    <t>UTSJOKI</t>
  </si>
  <si>
    <t>99980</t>
  </si>
  <si>
    <t>000473</t>
  </si>
  <si>
    <t>Uurainen</t>
  </si>
  <si>
    <t>UURAINEN</t>
  </si>
  <si>
    <t>41230</t>
  </si>
  <si>
    <t>000124</t>
  </si>
  <si>
    <t>Uusikaupunki</t>
  </si>
  <si>
    <t>UUSIKAUPUNKI</t>
  </si>
  <si>
    <t>23500</t>
  </si>
  <si>
    <t>000408</t>
  </si>
  <si>
    <t>Vaala</t>
  </si>
  <si>
    <t>VAALA</t>
  </si>
  <si>
    <t>91700</t>
  </si>
  <si>
    <t>000606</t>
  </si>
  <si>
    <t>Vaara-Karjalan seurakunta</t>
  </si>
  <si>
    <t>TUUPOVAARA</t>
  </si>
  <si>
    <t>82730</t>
  </si>
  <si>
    <t>000841</t>
  </si>
  <si>
    <t>Vaasan seurakuntayhtymä</t>
  </si>
  <si>
    <t>VAASA</t>
  </si>
  <si>
    <t>65100</t>
  </si>
  <si>
    <t>Vaasan srky</t>
  </si>
  <si>
    <t>000474</t>
  </si>
  <si>
    <t>Vaasan suomalainen seurakunta</t>
  </si>
  <si>
    <t>000345</t>
  </si>
  <si>
    <t>Valkeala</t>
  </si>
  <si>
    <t>VALKEALA</t>
  </si>
  <si>
    <t>45360</t>
  </si>
  <si>
    <t>000409</t>
  </si>
  <si>
    <t>Valtimo</t>
  </si>
  <si>
    <t>VALTIMO</t>
  </si>
  <si>
    <t>75700</t>
  </si>
  <si>
    <t>000500</t>
  </si>
  <si>
    <t>Vanda svenska församling</t>
  </si>
  <si>
    <t>Vantaan seurakuntayhtymä</t>
  </si>
  <si>
    <t>000565</t>
  </si>
  <si>
    <t>Vantaankoski</t>
  </si>
  <si>
    <t>00420</t>
  </si>
  <si>
    <t>000410</t>
  </si>
  <si>
    <t>Varkaus</t>
  </si>
  <si>
    <t>VARKAUS</t>
  </si>
  <si>
    <t>78200</t>
  </si>
  <si>
    <t>000411</t>
  </si>
  <si>
    <t>Varpaisjärvi</t>
  </si>
  <si>
    <t>VARPAISJÄRVI</t>
  </si>
  <si>
    <t>73200</t>
  </si>
  <si>
    <t>000634</t>
  </si>
  <si>
    <t>Vartiokylä</t>
  </si>
  <si>
    <t>00820</t>
  </si>
  <si>
    <t>000556</t>
  </si>
  <si>
    <t>Vasa svenska församling</t>
  </si>
  <si>
    <t>Mustasaaren rvk.</t>
  </si>
  <si>
    <t>000127</t>
  </si>
  <si>
    <t>Vehmaa</t>
  </si>
  <si>
    <t>VEHMAA</t>
  </si>
  <si>
    <t>23210</t>
  </si>
  <si>
    <t>000413</t>
  </si>
  <si>
    <t>Vesanto</t>
  </si>
  <si>
    <t>VESANTO</t>
  </si>
  <si>
    <t>72300</t>
  </si>
  <si>
    <t>000197</t>
  </si>
  <si>
    <t>Vesilahti</t>
  </si>
  <si>
    <t>VESILAHTI</t>
  </si>
  <si>
    <t>37470</t>
  </si>
  <si>
    <t>000276</t>
  </si>
  <si>
    <t>Veteli</t>
  </si>
  <si>
    <t>VETELI</t>
  </si>
  <si>
    <t>69700</t>
  </si>
  <si>
    <t>000415</t>
  </si>
  <si>
    <t>Vieremä</t>
  </si>
  <si>
    <t>VIEREMÄ</t>
  </si>
  <si>
    <t>74200</t>
  </si>
  <si>
    <t>000031</t>
  </si>
  <si>
    <t>Vihti</t>
  </si>
  <si>
    <t>VIHTI</t>
  </si>
  <si>
    <t>03400</t>
  </si>
  <si>
    <t>000475</t>
  </si>
  <si>
    <t>Viitasaari</t>
  </si>
  <si>
    <t>VIITASAARI</t>
  </si>
  <si>
    <t>44500</t>
  </si>
  <si>
    <t>000477</t>
  </si>
  <si>
    <t>Vimpeli</t>
  </si>
  <si>
    <t>VIMPELI</t>
  </si>
  <si>
    <t>62800</t>
  </si>
  <si>
    <t>000478</t>
  </si>
  <si>
    <t>Virrat</t>
  </si>
  <si>
    <t>VIRRAT</t>
  </si>
  <si>
    <t>34800</t>
  </si>
  <si>
    <t>000635</t>
  </si>
  <si>
    <t>Vuosaari</t>
  </si>
  <si>
    <t>00320</t>
  </si>
  <si>
    <t>000479</t>
  </si>
  <si>
    <t>Vähäkyrö</t>
  </si>
  <si>
    <t>VÄHÄKYRÖ</t>
  </si>
  <si>
    <t>66500</t>
  </si>
  <si>
    <t>001008</t>
  </si>
  <si>
    <t>Väståbolands svenska församling</t>
  </si>
  <si>
    <t>000559</t>
  </si>
  <si>
    <t>Vörå</t>
  </si>
  <si>
    <t>VÖYRI</t>
  </si>
  <si>
    <t>66600</t>
  </si>
  <si>
    <t>000280</t>
  </si>
  <si>
    <t>Ylitornio</t>
  </si>
  <si>
    <t>YLITORNIO</t>
  </si>
  <si>
    <t>95600</t>
  </si>
  <si>
    <t>000281</t>
  </si>
  <si>
    <t>Ylivieska</t>
  </si>
  <si>
    <t>YLIVIESKA</t>
  </si>
  <si>
    <t>84100</t>
  </si>
  <si>
    <t>000200</t>
  </si>
  <si>
    <t>Ylöjärvi</t>
  </si>
  <si>
    <t>YLÖJÄRVI</t>
  </si>
  <si>
    <t>33470</t>
  </si>
  <si>
    <t>000201</t>
  </si>
  <si>
    <t>Ypäjä</t>
  </si>
  <si>
    <t>YPÄJÄ</t>
  </si>
  <si>
    <t>32100</t>
  </si>
  <si>
    <t>000560</t>
  </si>
  <si>
    <t>Åbo svenska församling</t>
  </si>
  <si>
    <t>000498</t>
  </si>
  <si>
    <t>Ålands södra skärgårdsförsamling</t>
  </si>
  <si>
    <t>000482</t>
  </si>
  <si>
    <t>Ähtäri</t>
  </si>
  <si>
    <t>ÄHTÄRI</t>
  </si>
  <si>
    <t>63700</t>
  </si>
  <si>
    <t>000483</t>
  </si>
  <si>
    <t>Äänekoski</t>
  </si>
  <si>
    <t>ÄÄNEKOSKI</t>
  </si>
  <si>
    <t>44100</t>
  </si>
  <si>
    <t>PRVkoodi</t>
  </si>
  <si>
    <t>Kaikki seurakunnat ja seurakuntayhtymät</t>
  </si>
  <si>
    <t xml:space="preserve"> vapaaehtoinen yksityisiltä yhteensä  /Frivilliga enskilda gåvor totalt</t>
  </si>
  <si>
    <t>vapaaehtoinen seurakunnilta yhteensä / frivilliga församlingarna totalt</t>
  </si>
  <si>
    <t>Vapaaehtoinen kannatus yhteensä / Frivillig totalt</t>
  </si>
  <si>
    <t>Vapaaehtoinen € / jäsen /  Frivillig € / medlem</t>
  </si>
  <si>
    <t>Kokonais-kannatus € / jäsen Totalt € / medlem</t>
  </si>
  <si>
    <t>Hangon suom.srk.</t>
  </si>
  <si>
    <t>Kirkkonummen suom.srk.</t>
  </si>
  <si>
    <t>Lapinjärven suom.srk.</t>
  </si>
  <si>
    <t>Loviisan suom.srk.</t>
  </si>
  <si>
    <t>Porvoon suom.srk.</t>
  </si>
  <si>
    <t>Turun tuomiok.srk.</t>
  </si>
  <si>
    <t>Turun Martinsrk.</t>
  </si>
  <si>
    <t>Turun Mikaelinsrk.</t>
  </si>
  <si>
    <t>Turun Henrikinsrk.</t>
  </si>
  <si>
    <t>Turun Katariinansrk.</t>
  </si>
  <si>
    <t>Kokkolan suom.srk.</t>
  </si>
  <si>
    <t>Kuopion tuomiok.srk.</t>
  </si>
  <si>
    <t>Lapuan Tuomiok.srk.</t>
  </si>
  <si>
    <t>Pietarsaaren suom.srk.</t>
  </si>
  <si>
    <t>Vaasan suom.srk.</t>
  </si>
  <si>
    <t>Borgå sv.domk.förs.</t>
  </si>
  <si>
    <t>Esbo sv.förs.</t>
  </si>
  <si>
    <t>Hangö sv.förs.</t>
  </si>
  <si>
    <t>Vanda sv.förs.</t>
  </si>
  <si>
    <t>Jakobstads sv.förs.</t>
  </si>
  <si>
    <t>Karleby sv.förs.</t>
  </si>
  <si>
    <t>Korsholms sv.förs.</t>
  </si>
  <si>
    <t>Kyrkslätts sv.förs.</t>
  </si>
  <si>
    <t>Lappträsks sv.förs.</t>
  </si>
  <si>
    <t>Lovisa sv.förs.</t>
  </si>
  <si>
    <t>Sibbo sv.förs.</t>
  </si>
  <si>
    <t>Sjundeå sv.förs.</t>
  </si>
  <si>
    <t>Tammerfors sv.förs.</t>
  </si>
  <si>
    <t>Vasa sv.förs</t>
  </si>
  <si>
    <t>Åbo sv.förs.</t>
  </si>
  <si>
    <t>Sipoon suom.srk.</t>
  </si>
  <si>
    <t>Grankulla sv.förs.</t>
  </si>
  <si>
    <t>Kauniaisten suom.srk.</t>
  </si>
  <si>
    <t>Kristiinankaupungin suom.srk.</t>
  </si>
  <si>
    <t>Mustasaaren suom.srk.</t>
  </si>
  <si>
    <t>Oulun tuomiok.srk.</t>
  </si>
  <si>
    <t>Kristinestads sv.förs.</t>
  </si>
  <si>
    <t>Helsingin tuomiok.srk.</t>
  </si>
  <si>
    <t>Helsingin Mikaelin srk.</t>
  </si>
  <si>
    <t>Hämeenlinna-Vanajan srk</t>
  </si>
  <si>
    <t>Siuntion suomenk. srk.</t>
  </si>
  <si>
    <t>Espoon ev.-lut. srky.</t>
  </si>
  <si>
    <t>Hangö ksamf.</t>
  </si>
  <si>
    <t>Helsingin srky.</t>
  </si>
  <si>
    <t>Kirkkonummen srky.</t>
  </si>
  <si>
    <t>Kotka-Kymin srky.</t>
  </si>
  <si>
    <t>Kronoby ksamf.</t>
  </si>
  <si>
    <t>Kuopion ev.-lut. srky.</t>
  </si>
  <si>
    <t>Lahden srky.</t>
  </si>
  <si>
    <t>Lappeenrannan srky.</t>
  </si>
  <si>
    <t>Oulun ev.-lut. srky.</t>
  </si>
  <si>
    <t>Pedersörenejdens ksamf.</t>
  </si>
  <si>
    <t>Porin ev.-lut. srky.</t>
  </si>
  <si>
    <t>Porvoon srky.</t>
  </si>
  <si>
    <t>Sipoon srky.</t>
  </si>
  <si>
    <t>Tampereen ev.-lut. srky.</t>
  </si>
  <si>
    <t>Turun ja Kaarinan srky.</t>
  </si>
  <si>
    <t>Vaasan srky.</t>
  </si>
  <si>
    <t>Vantaan srky.</t>
  </si>
  <si>
    <t>Kauniaisten srky.</t>
  </si>
  <si>
    <t>Kimitoöns förs.</t>
  </si>
  <si>
    <t>Väståbolands svenska förs.</t>
  </si>
  <si>
    <t>Mikkelin tuomiok.srk.</t>
  </si>
  <si>
    <t>Tampereen Tuomiok.srk.</t>
  </si>
  <si>
    <t>Tampereen Eteläinen srk.</t>
  </si>
  <si>
    <t xml:space="preserve">Messukylä </t>
  </si>
  <si>
    <t>Karis-Pojo sv.förs.</t>
  </si>
  <si>
    <t>Ekenäsnejdens sv.förs.</t>
  </si>
  <si>
    <t>Raaseporin suom.srk.</t>
  </si>
  <si>
    <t>Seurakunnat yhteensä</t>
  </si>
  <si>
    <t>Ulkomailta tulleet lahjoitukset</t>
  </si>
  <si>
    <t>The Internat. Ev.Lut.Church in Finland</t>
  </si>
  <si>
    <t>Lähetysyhdistys Betel</t>
  </si>
  <si>
    <t>Kohdistamattomat/odefinierad</t>
  </si>
  <si>
    <r>
      <t xml:space="preserve">Tässä tiedostossa on neljä välilehteä (ks. sivun alareuna).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"Haku" </t>
    </r>
    <r>
      <rPr>
        <sz val="10"/>
        <rFont val="Arial"/>
        <family val="2"/>
      </rPr>
      <t xml:space="preserve">-sivulla voit hakea oman seurakuntasi tiedot järjestöittäin.                                                                                                                       </t>
    </r>
    <r>
      <rPr>
        <b/>
        <sz val="10"/>
        <rFont val="Arial"/>
        <family val="2"/>
      </rPr>
      <t>"Kannatustilasto 2015"</t>
    </r>
    <r>
      <rPr>
        <sz val="10"/>
        <rFont val="Arial"/>
        <family val="2"/>
      </rPr>
      <t xml:space="preserve">-välilehdellä on yksityiskohtainen taulukko kaikesta saamastamme tiedosta.                                                            </t>
    </r>
    <r>
      <rPr>
        <b/>
        <sz val="10"/>
        <rFont val="Arial"/>
        <family val="2"/>
      </rPr>
      <t xml:space="preserve">"Kaavioita 2010-2015" </t>
    </r>
    <r>
      <rPr>
        <sz val="10"/>
        <rFont val="Arial"/>
        <family val="2"/>
      </rPr>
      <t xml:space="preserve">-välilehdellä on yhteenvetoja saatujen  tietojen pohjalta.                                                                                                          Lisätietoja voi kysyä osoitteella klk@evl.fi.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</si>
</sst>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2"/>
      <name val="Calibri"/>
      <family val="2"/>
      <scheme val="minor"/>
    </font>
    <font>
      <sz val="22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000000"/>
      <name val="Helvetica"/>
    </font>
    <font>
      <sz val="8"/>
      <color rgb="FFFF0000"/>
      <name val="Arial"/>
      <family val="2"/>
    </font>
    <font>
      <b/>
      <sz val="11"/>
      <color rgb="FF3F3F76"/>
      <name val="Calibri"/>
      <family val="2"/>
      <scheme val="minor"/>
    </font>
    <font>
      <sz val="10"/>
      <name val="Arial"/>
      <family val="2"/>
    </font>
    <font>
      <sz val="10"/>
      <color rgb="FF3F3F76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C9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030A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rgb="FF7F7F7F"/>
      </right>
      <top/>
      <bottom style="thin">
        <color auto="1"/>
      </bottom>
      <diagonal/>
    </border>
    <border>
      <left style="double">
        <color rgb="FF7F7F7F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rgb="FF7F7F7F"/>
      </right>
      <top/>
      <bottom style="double">
        <color theme="1"/>
      </bottom>
      <diagonal/>
    </border>
  </borders>
  <cellStyleXfs count="19">
    <xf numFmtId="0" fontId="0" fillId="0" borderId="0"/>
    <xf numFmtId="44" fontId="5" fillId="0" borderId="0" applyFont="0" applyFill="0" applyBorder="0" applyAlignment="0" applyProtection="0"/>
    <xf numFmtId="0" fontId="3" fillId="2" borderId="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6" borderId="2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160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wrapText="1"/>
    </xf>
    <xf numFmtId="0" fontId="0" fillId="0" borderId="0" xfId="0" applyBorder="1"/>
    <xf numFmtId="3" fontId="8" fillId="0" borderId="1" xfId="0" applyNumberFormat="1" applyFont="1" applyBorder="1" applyAlignment="1">
      <alignment horizontal="center" wrapText="1"/>
    </xf>
    <xf numFmtId="3" fontId="8" fillId="0" borderId="5" xfId="1" applyNumberFormat="1" applyFont="1" applyBorder="1" applyAlignment="1">
      <alignment horizontal="center" wrapText="1"/>
    </xf>
    <xf numFmtId="3" fontId="8" fillId="0" borderId="6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left" wrapText="1"/>
    </xf>
    <xf numFmtId="4" fontId="10" fillId="0" borderId="7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 vertical="top"/>
    </xf>
    <xf numFmtId="4" fontId="10" fillId="0" borderId="8" xfId="0" applyNumberFormat="1" applyFont="1" applyBorder="1" applyAlignment="1">
      <alignment horizontal="right"/>
    </xf>
    <xf numFmtId="0" fontId="10" fillId="0" borderId="0" xfId="0" applyFont="1" applyBorder="1"/>
    <xf numFmtId="4" fontId="10" fillId="0" borderId="9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0" fontId="11" fillId="2" borderId="2" xfId="2" applyFont="1"/>
    <xf numFmtId="4" fontId="11" fillId="2" borderId="2" xfId="2" applyNumberFormat="1" applyFont="1" applyAlignment="1">
      <alignment horizontal="right"/>
    </xf>
    <xf numFmtId="4" fontId="12" fillId="0" borderId="0" xfId="0" applyNumberFormat="1" applyFont="1"/>
    <xf numFmtId="4" fontId="12" fillId="0" borderId="0" xfId="0" applyNumberFormat="1" applyFont="1" applyProtection="1">
      <protection locked="0" hidden="1"/>
    </xf>
    <xf numFmtId="4" fontId="12" fillId="0" borderId="12" xfId="0" applyNumberFormat="1" applyFont="1" applyBorder="1" applyAlignment="1">
      <alignment horizontal="center" wrapText="1"/>
    </xf>
    <xf numFmtId="4" fontId="12" fillId="0" borderId="13" xfId="0" applyNumberFormat="1" applyFont="1" applyBorder="1" applyAlignment="1">
      <alignment horizontal="center" wrapText="1"/>
    </xf>
    <xf numFmtId="4" fontId="12" fillId="0" borderId="13" xfId="1" applyNumberFormat="1" applyFont="1" applyBorder="1" applyAlignment="1">
      <alignment horizontal="center" wrapText="1"/>
    </xf>
    <xf numFmtId="4" fontId="12" fillId="4" borderId="13" xfId="0" applyNumberFormat="1" applyFont="1" applyFill="1" applyBorder="1" applyAlignment="1">
      <alignment horizontal="center" wrapText="1"/>
    </xf>
    <xf numFmtId="4" fontId="12" fillId="4" borderId="14" xfId="0" applyNumberFormat="1" applyFont="1" applyFill="1" applyBorder="1" applyAlignment="1">
      <alignment horizontal="center" wrapText="1"/>
    </xf>
    <xf numFmtId="4" fontId="12" fillId="4" borderId="0" xfId="0" applyNumberFormat="1" applyFont="1" applyFill="1"/>
    <xf numFmtId="4" fontId="12" fillId="0" borderId="15" xfId="0" applyNumberFormat="1" applyFont="1" applyFill="1" applyBorder="1" applyAlignment="1">
      <alignment horizontal="center" wrapText="1"/>
    </xf>
    <xf numFmtId="4" fontId="12" fillId="5" borderId="16" xfId="0" applyNumberFormat="1" applyFont="1" applyFill="1" applyBorder="1"/>
    <xf numFmtId="4" fontId="12" fillId="0" borderId="13" xfId="0" applyNumberFormat="1" applyFont="1" applyBorder="1"/>
    <xf numFmtId="4" fontId="13" fillId="0" borderId="17" xfId="0" applyNumberFormat="1" applyFont="1" applyFill="1" applyBorder="1" applyAlignment="1">
      <alignment horizontal="left" wrapText="1"/>
    </xf>
    <xf numFmtId="4" fontId="13" fillId="0" borderId="17" xfId="0" applyNumberFormat="1" applyFont="1" applyFill="1" applyBorder="1" applyAlignment="1">
      <alignment wrapText="1"/>
    </xf>
    <xf numFmtId="4" fontId="13" fillId="0" borderId="17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 applyAlignment="1">
      <alignment horizontal="left"/>
    </xf>
    <xf numFmtId="4" fontId="12" fillId="0" borderId="0" xfId="0" applyNumberFormat="1" applyFont="1" applyFill="1" applyBorder="1" applyAlignment="1"/>
    <xf numFmtId="4" fontId="14" fillId="0" borderId="0" xfId="3" applyNumberFormat="1" applyFont="1" applyProtection="1">
      <protection locked="0"/>
    </xf>
    <xf numFmtId="4" fontId="14" fillId="0" borderId="0" xfId="4" applyNumberFormat="1" applyFont="1" applyProtection="1">
      <protection locked="0"/>
    </xf>
    <xf numFmtId="4" fontId="14" fillId="0" borderId="0" xfId="5" applyNumberFormat="1" applyFont="1" applyProtection="1">
      <protection locked="0"/>
    </xf>
    <xf numFmtId="4" fontId="12" fillId="0" borderId="0" xfId="0" applyNumberFormat="1" applyFont="1" applyProtection="1">
      <protection locked="0"/>
    </xf>
    <xf numFmtId="4" fontId="14" fillId="0" borderId="0" xfId="6" applyNumberFormat="1" applyFont="1" applyProtection="1">
      <protection locked="0"/>
    </xf>
    <xf numFmtId="4" fontId="15" fillId="0" borderId="18" xfId="7" applyNumberFormat="1" applyFont="1" applyFill="1" applyBorder="1" applyAlignment="1" applyProtection="1">
      <alignment horizontal="right" vertical="center" wrapText="1"/>
      <protection locked="0"/>
    </xf>
    <xf numFmtId="4" fontId="14" fillId="0" borderId="0" xfId="8" applyNumberFormat="1" applyFont="1" applyProtection="1">
      <protection locked="0"/>
    </xf>
    <xf numFmtId="4" fontId="15" fillId="0" borderId="18" xfId="9" applyNumberFormat="1" applyFont="1" applyFill="1" applyBorder="1" applyAlignment="1" applyProtection="1">
      <alignment horizontal="right" vertical="center" wrapText="1"/>
      <protection locked="0"/>
    </xf>
    <xf numFmtId="4" fontId="14" fillId="0" borderId="0" xfId="7" applyNumberFormat="1" applyFont="1" applyProtection="1">
      <protection locked="0"/>
    </xf>
    <xf numFmtId="4" fontId="12" fillId="0" borderId="0" xfId="0" applyNumberFormat="1" applyFont="1" applyAlignment="1"/>
    <xf numFmtId="4" fontId="12" fillId="5" borderId="19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/>
    <xf numFmtId="4" fontId="12" fillId="0" borderId="0" xfId="0" applyNumberFormat="1" applyFont="1" applyFill="1" applyBorder="1"/>
    <xf numFmtId="4" fontId="12" fillId="0" borderId="0" xfId="0" quotePrefix="1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right"/>
    </xf>
    <xf numFmtId="4" fontId="1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0" xfId="4" applyNumberFormat="1" applyFont="1" applyProtection="1">
      <protection locked="0"/>
    </xf>
    <xf numFmtId="4" fontId="12" fillId="0" borderId="0" xfId="5" applyNumberFormat="1" applyFont="1" applyProtection="1">
      <protection locked="0"/>
    </xf>
    <xf numFmtId="4" fontId="14" fillId="0" borderId="0" xfId="3" applyNumberFormat="1" applyFont="1"/>
    <xf numFmtId="4" fontId="14" fillId="0" borderId="0" xfId="4" applyNumberFormat="1" applyFont="1"/>
    <xf numFmtId="4" fontId="14" fillId="0" borderId="0" xfId="5" applyNumberFormat="1" applyFont="1"/>
    <xf numFmtId="4" fontId="14" fillId="0" borderId="0" xfId="6" applyNumberFormat="1" applyFont="1"/>
    <xf numFmtId="4" fontId="14" fillId="0" borderId="18" xfId="7" applyNumberFormat="1" applyFont="1" applyBorder="1"/>
    <xf numFmtId="4" fontId="14" fillId="0" borderId="0" xfId="8" applyNumberFormat="1" applyFont="1"/>
    <xf numFmtId="4" fontId="12" fillId="0" borderId="18" xfId="0" applyNumberFormat="1" applyFont="1" applyBorder="1"/>
    <xf numFmtId="4" fontId="14" fillId="0" borderId="0" xfId="7" applyNumberFormat="1" applyFont="1"/>
    <xf numFmtId="4" fontId="12" fillId="0" borderId="0" xfId="0" applyNumberFormat="1" applyFont="1" applyBorder="1"/>
    <xf numFmtId="4" fontId="12" fillId="0" borderId="0" xfId="0" quotePrefix="1" applyNumberFormat="1" applyFont="1" applyFill="1" applyAlignment="1">
      <alignment horizontal="right"/>
    </xf>
    <xf numFmtId="4" fontId="16" fillId="0" borderId="0" xfId="0" applyNumberFormat="1" applyFont="1"/>
    <xf numFmtId="4" fontId="12" fillId="0" borderId="0" xfId="0" quotePrefix="1" applyNumberFormat="1" applyFont="1" applyFill="1" applyAlignment="1">
      <alignment horizontal="left"/>
    </xf>
    <xf numFmtId="4" fontId="17" fillId="0" borderId="0" xfId="0" applyNumberFormat="1" applyFont="1"/>
    <xf numFmtId="4" fontId="13" fillId="0" borderId="0" xfId="0" quotePrefix="1" applyNumberFormat="1" applyFont="1" applyFill="1" applyBorder="1" applyAlignment="1">
      <alignment horizontal="right"/>
    </xf>
    <xf numFmtId="4" fontId="12" fillId="0" borderId="0" xfId="0" quotePrefix="1" applyNumberFormat="1" applyFont="1"/>
    <xf numFmtId="4" fontId="15" fillId="0" borderId="0" xfId="0" applyNumberFormat="1" applyFont="1"/>
    <xf numFmtId="4" fontId="12" fillId="4" borderId="0" xfId="0" applyNumberFormat="1" applyFont="1" applyFill="1" applyBorder="1"/>
    <xf numFmtId="4" fontId="14" fillId="0" borderId="0" xfId="4" quotePrefix="1" applyNumberFormat="1" applyFont="1" applyProtection="1">
      <protection locked="0"/>
    </xf>
    <xf numFmtId="4" fontId="15" fillId="0" borderId="0" xfId="7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9" applyNumberFormat="1" applyFont="1" applyFill="1" applyBorder="1" applyAlignment="1" applyProtection="1">
      <alignment horizontal="right" vertical="center" wrapText="1"/>
      <protection locked="0"/>
    </xf>
    <xf numFmtId="4" fontId="12" fillId="0" borderId="13" xfId="0" applyNumberFormat="1" applyFont="1" applyFill="1" applyBorder="1" applyAlignment="1">
      <alignment horizontal="left"/>
    </xf>
    <xf numFmtId="4" fontId="12" fillId="0" borderId="13" xfId="0" applyNumberFormat="1" applyFont="1" applyFill="1" applyBorder="1" applyAlignment="1"/>
    <xf numFmtId="4" fontId="12" fillId="4" borderId="13" xfId="0" applyNumberFormat="1" applyFont="1" applyFill="1" applyBorder="1"/>
    <xf numFmtId="4" fontId="12" fillId="5" borderId="14" xfId="0" applyNumberFormat="1" applyFont="1" applyFill="1" applyBorder="1"/>
    <xf numFmtId="0" fontId="19" fillId="0" borderId="17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wrapText="1"/>
    </xf>
    <xf numFmtId="0" fontId="19" fillId="0" borderId="17" xfId="0" applyFont="1" applyFill="1" applyBorder="1" applyAlignment="1">
      <alignment horizontal="center" wrapText="1"/>
    </xf>
    <xf numFmtId="3" fontId="20" fillId="0" borderId="12" xfId="0" applyNumberFormat="1" applyFont="1" applyBorder="1" applyAlignment="1">
      <alignment horizontal="center" wrapText="1"/>
    </xf>
    <xf numFmtId="3" fontId="20" fillId="0" borderId="13" xfId="0" applyNumberFormat="1" applyFont="1" applyBorder="1" applyAlignment="1">
      <alignment horizontal="center" wrapText="1"/>
    </xf>
    <xf numFmtId="3" fontId="20" fillId="0" borderId="13" xfId="1" applyNumberFormat="1" applyFont="1" applyBorder="1" applyAlignment="1">
      <alignment horizontal="center" wrapText="1"/>
    </xf>
    <xf numFmtId="3" fontId="20" fillId="7" borderId="13" xfId="0" applyNumberFormat="1" applyFont="1" applyFill="1" applyBorder="1" applyAlignment="1">
      <alignment horizontal="center" wrapText="1"/>
    </xf>
    <xf numFmtId="3" fontId="20" fillId="0" borderId="21" xfId="0" applyNumberFormat="1" applyFont="1" applyBorder="1" applyAlignment="1">
      <alignment horizontal="center" wrapText="1"/>
    </xf>
    <xf numFmtId="3" fontId="20" fillId="7" borderId="14" xfId="0" applyNumberFormat="1" applyFont="1" applyFill="1" applyBorder="1" applyAlignment="1">
      <alignment horizontal="center" wrapText="1"/>
    </xf>
    <xf numFmtId="3" fontId="20" fillId="7" borderId="22" xfId="0" applyNumberFormat="1" applyFont="1" applyFill="1" applyBorder="1" applyAlignment="1">
      <alignment horizontal="center" wrapText="1"/>
    </xf>
    <xf numFmtId="0" fontId="21" fillId="7" borderId="0" xfId="0" applyFont="1" applyFill="1" applyBorder="1" applyAlignment="1">
      <alignment wrapText="1"/>
    </xf>
    <xf numFmtId="0" fontId="21" fillId="8" borderId="23" xfId="0" applyFont="1" applyFill="1" applyBorder="1" applyAlignment="1">
      <alignment wrapText="1"/>
    </xf>
    <xf numFmtId="3" fontId="20" fillId="0" borderId="15" xfId="0" applyNumberFormat="1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right"/>
    </xf>
    <xf numFmtId="49" fontId="21" fillId="0" borderId="0" xfId="0" applyNumberFormat="1" applyFont="1" applyFill="1"/>
    <xf numFmtId="0" fontId="21" fillId="0" borderId="0" xfId="0" applyFont="1" applyFill="1" applyBorder="1"/>
    <xf numFmtId="4" fontId="1" fillId="0" borderId="0" xfId="11" applyNumberFormat="1" applyProtection="1">
      <protection locked="0"/>
    </xf>
    <xf numFmtId="4" fontId="1" fillId="0" borderId="0" xfId="14" applyNumberFormat="1" applyProtection="1">
      <protection locked="0"/>
    </xf>
    <xf numFmtId="4" fontId="22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21" fillId="7" borderId="0" xfId="0" applyFont="1" applyFill="1" applyBorder="1"/>
    <xf numFmtId="4" fontId="1" fillId="0" borderId="0" xfId="12" applyNumberFormat="1" applyProtection="1">
      <protection locked="0"/>
    </xf>
    <xf numFmtId="4" fontId="1" fillId="0" borderId="0" xfId="16" applyNumberFormat="1" applyProtection="1">
      <protection locked="0"/>
    </xf>
    <xf numFmtId="4" fontId="0" fillId="0" borderId="0" xfId="0" applyNumberFormat="1" applyProtection="1">
      <protection locked="0"/>
    </xf>
    <xf numFmtId="4" fontId="1" fillId="0" borderId="0" xfId="13" applyNumberFormat="1" applyProtection="1">
      <protection locked="0"/>
    </xf>
    <xf numFmtId="4" fontId="22" fillId="0" borderId="18" xfId="17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15" applyNumberFormat="1" applyProtection="1">
      <protection locked="0"/>
    </xf>
    <xf numFmtId="4" fontId="21" fillId="0" borderId="0" xfId="0" applyNumberFormat="1" applyFont="1" applyFill="1" applyBorder="1"/>
    <xf numFmtId="4" fontId="21" fillId="7" borderId="0" xfId="0" applyNumberFormat="1" applyFont="1" applyFill="1" applyBorder="1"/>
    <xf numFmtId="4" fontId="18" fillId="6" borderId="20" xfId="10" applyNumberFormat="1"/>
    <xf numFmtId="0" fontId="23" fillId="0" borderId="0" xfId="0" applyFont="1" applyFill="1" applyBorder="1"/>
    <xf numFmtId="0" fontId="21" fillId="0" borderId="0" xfId="0" quotePrefix="1" applyFont="1" applyFill="1" applyAlignment="1">
      <alignment horizontal="right"/>
    </xf>
    <xf numFmtId="0" fontId="21" fillId="0" borderId="0" xfId="0" applyFont="1" applyFill="1"/>
    <xf numFmtId="0" fontId="21" fillId="0" borderId="0" xfId="0" quotePrefix="1" applyFont="1" applyFill="1" applyAlignment="1">
      <alignment horizontal="left"/>
    </xf>
    <xf numFmtId="0" fontId="18" fillId="6" borderId="20" xfId="10" applyAlignment="1">
      <alignment horizontal="left"/>
    </xf>
    <xf numFmtId="0" fontId="24" fillId="6" borderId="20" xfId="10" applyFont="1" applyAlignment="1"/>
    <xf numFmtId="0" fontId="18" fillId="6" borderId="20" xfId="10" applyAlignment="1">
      <alignment horizontal="right"/>
    </xf>
    <xf numFmtId="0" fontId="18" fillId="6" borderId="20" xfId="10" applyAlignment="1"/>
    <xf numFmtId="0" fontId="18" fillId="6" borderId="20" xfId="10" applyAlignment="1">
      <alignment horizontal="center"/>
    </xf>
    <xf numFmtId="0" fontId="18" fillId="6" borderId="20" xfId="10"/>
    <xf numFmtId="4" fontId="18" fillId="6" borderId="24" xfId="10" applyNumberFormat="1" applyBorder="1"/>
    <xf numFmtId="4" fontId="22" fillId="0" borderId="18" xfId="13" applyNumberFormat="1" applyFont="1" applyFill="1" applyBorder="1" applyAlignment="1" applyProtection="1">
      <alignment horizontal="right" vertical="center" wrapText="1"/>
      <protection locked="0"/>
    </xf>
    <xf numFmtId="4" fontId="18" fillId="9" borderId="0" xfId="10" applyNumberFormat="1" applyFill="1" applyBorder="1"/>
    <xf numFmtId="0" fontId="21" fillId="9" borderId="25" xfId="0" applyFont="1" applyFill="1" applyBorder="1"/>
    <xf numFmtId="0" fontId="3" fillId="2" borderId="2" xfId="2" applyAlignment="1">
      <alignment horizontal="left"/>
    </xf>
    <xf numFmtId="0" fontId="3" fillId="2" borderId="2" xfId="2" applyAlignment="1"/>
    <xf numFmtId="4" fontId="3" fillId="2" borderId="2" xfId="2" applyNumberFormat="1"/>
    <xf numFmtId="0" fontId="21" fillId="9" borderId="29" xfId="0" applyFont="1" applyFill="1" applyBorder="1"/>
    <xf numFmtId="0" fontId="21" fillId="9" borderId="30" xfId="0" applyFont="1" applyFill="1" applyBorder="1"/>
    <xf numFmtId="0" fontId="21" fillId="0" borderId="0" xfId="0" applyFont="1" applyFill="1" applyBorder="1" applyAlignment="1">
      <alignment horizontal="center"/>
    </xf>
    <xf numFmtId="0" fontId="25" fillId="0" borderId="0" xfId="18"/>
    <xf numFmtId="4" fontId="14" fillId="0" borderId="0" xfId="11" applyNumberFormat="1" applyFont="1" applyProtection="1">
      <protection locked="0"/>
    </xf>
    <xf numFmtId="4" fontId="14" fillId="0" borderId="0" xfId="12" applyNumberFormat="1" applyFont="1" applyProtection="1">
      <protection locked="0"/>
    </xf>
    <xf numFmtId="4" fontId="14" fillId="0" borderId="0" xfId="13" applyNumberFormat="1" applyFont="1" applyProtection="1">
      <protection locked="0"/>
    </xf>
    <xf numFmtId="4" fontId="14" fillId="0" borderId="0" xfId="14" applyNumberFormat="1" applyFont="1" applyProtection="1">
      <protection locked="0"/>
    </xf>
    <xf numFmtId="4" fontId="15" fillId="0" borderId="18" xfId="15" applyNumberFormat="1" applyFont="1" applyFill="1" applyBorder="1" applyAlignment="1" applyProtection="1">
      <alignment horizontal="right" vertical="center" wrapText="1"/>
      <protection locked="0"/>
    </xf>
    <xf numFmtId="4" fontId="12" fillId="7" borderId="0" xfId="0" applyNumberFormat="1" applyFont="1" applyFill="1" applyBorder="1"/>
    <xf numFmtId="4" fontId="14" fillId="0" borderId="0" xfId="16" applyNumberFormat="1" applyFont="1" applyProtection="1">
      <protection locked="0"/>
    </xf>
    <xf numFmtId="4" fontId="15" fillId="0" borderId="18" xfId="17" applyNumberFormat="1" applyFont="1" applyFill="1" applyBorder="1" applyAlignment="1" applyProtection="1">
      <alignment horizontal="right" vertical="center" wrapText="1"/>
      <protection locked="0"/>
    </xf>
    <xf numFmtId="4" fontId="14" fillId="0" borderId="0" xfId="15" applyNumberFormat="1" applyFont="1" applyProtection="1">
      <protection locked="0"/>
    </xf>
    <xf numFmtId="4" fontId="26" fillId="6" borderId="20" xfId="10" applyNumberFormat="1" applyFont="1"/>
    <xf numFmtId="4" fontId="14" fillId="0" borderId="0" xfId="11" applyNumberFormat="1" applyFont="1"/>
    <xf numFmtId="4" fontId="14" fillId="0" borderId="0" xfId="12" applyNumberFormat="1" applyFont="1"/>
    <xf numFmtId="4" fontId="14" fillId="0" borderId="0" xfId="13" applyNumberFormat="1" applyFont="1"/>
    <xf numFmtId="4" fontId="14" fillId="0" borderId="0" xfId="14" applyNumberFormat="1" applyFont="1"/>
    <xf numFmtId="4" fontId="14" fillId="0" borderId="0" xfId="16" applyNumberFormat="1" applyFont="1"/>
    <xf numFmtId="4" fontId="14" fillId="0" borderId="0" xfId="15" applyNumberFormat="1" applyFont="1"/>
    <xf numFmtId="4" fontId="14" fillId="0" borderId="0" xfId="12" quotePrefix="1" applyNumberFormat="1" applyFont="1" applyProtection="1">
      <protection locked="0"/>
    </xf>
    <xf numFmtId="4" fontId="27" fillId="0" borderId="0" xfId="0" applyNumberFormat="1" applyFont="1" applyFill="1" applyBorder="1"/>
    <xf numFmtId="4" fontId="12" fillId="0" borderId="0" xfId="0" applyNumberFormat="1" applyFont="1" applyFill="1" applyBorder="1" applyAlignment="1">
      <alignment wrapText="1"/>
    </xf>
    <xf numFmtId="4" fontId="12" fillId="0" borderId="0" xfId="12" applyNumberFormat="1" applyFont="1" applyProtection="1">
      <protection locked="0"/>
    </xf>
    <xf numFmtId="4" fontId="12" fillId="0" borderId="0" xfId="13" applyNumberFormat="1" applyFont="1" applyProtection="1">
      <protection locked="0"/>
    </xf>
    <xf numFmtId="4" fontId="14" fillId="0" borderId="0" xfId="15" applyNumberFormat="1" applyFont="1" applyBorder="1"/>
    <xf numFmtId="4" fontId="29" fillId="0" borderId="0" xfId="0" applyNumberFormat="1" applyFont="1"/>
    <xf numFmtId="0" fontId="6" fillId="3" borderId="0" xfId="0" applyFont="1" applyFill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2" borderId="26" xfId="2" applyBorder="1" applyAlignment="1">
      <alignment horizontal="center"/>
    </xf>
    <xf numFmtId="0" fontId="3" fillId="2" borderId="27" xfId="2" applyBorder="1" applyAlignment="1">
      <alignment horizontal="center"/>
    </xf>
    <xf numFmtId="0" fontId="3" fillId="2" borderId="28" xfId="2" applyBorder="1" applyAlignment="1">
      <alignment horizontal="center"/>
    </xf>
  </cellXfs>
  <cellStyles count="19">
    <cellStyle name="Normaali" xfId="0" builtinId="0"/>
    <cellStyle name="Normaali 2" xfId="4" xr:uid="{00000000-0005-0000-0000-000001000000}"/>
    <cellStyle name="Normaali 2 2" xfId="7" xr:uid="{00000000-0005-0000-0000-000002000000}"/>
    <cellStyle name="Normaali 2 2 2" xfId="15" xr:uid="{00000000-0005-0000-0000-000003000000}"/>
    <cellStyle name="Normaali 2 3" xfId="12" xr:uid="{00000000-0005-0000-0000-000004000000}"/>
    <cellStyle name="Normaali 3" xfId="6" xr:uid="{00000000-0005-0000-0000-000005000000}"/>
    <cellStyle name="Normaali 3 2" xfId="14" xr:uid="{00000000-0005-0000-0000-000006000000}"/>
    <cellStyle name="Normaali 4" xfId="3" xr:uid="{00000000-0005-0000-0000-000007000000}"/>
    <cellStyle name="Normaali 4 2" xfId="9" xr:uid="{00000000-0005-0000-0000-000008000000}"/>
    <cellStyle name="Normaali 4 2 2" xfId="17" xr:uid="{00000000-0005-0000-0000-000009000000}"/>
    <cellStyle name="Normaali 4 3" xfId="11" xr:uid="{00000000-0005-0000-0000-00000A000000}"/>
    <cellStyle name="Normaali 5" xfId="5" xr:uid="{00000000-0005-0000-0000-00000B000000}"/>
    <cellStyle name="Normaali 5 2" xfId="13" xr:uid="{00000000-0005-0000-0000-00000C000000}"/>
    <cellStyle name="Normaali 6" xfId="8" xr:uid="{00000000-0005-0000-0000-00000D000000}"/>
    <cellStyle name="Normaali 6 2" xfId="16" xr:uid="{00000000-0005-0000-0000-00000E000000}"/>
    <cellStyle name="Normaali 7" xfId="18" xr:uid="{00000000-0005-0000-0000-00000F000000}"/>
    <cellStyle name="Syöttö" xfId="10" builtinId="20"/>
    <cellStyle name="Tarkistussolu" xfId="2" builtinId="23"/>
    <cellStyle name="Valuutta" xfId="1" builtinId="4"/>
  </cellStyles>
  <dxfs count="12"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Kansainvälisen työn seurakunnallisen kannatuksen</a:t>
            </a:r>
            <a:r>
              <a:rPr lang="fi-FI" b="1" baseline="0"/>
              <a:t> kehitys 2010-2015</a:t>
            </a:r>
            <a:endParaRPr lang="fi-FI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'[1]2010-2015'!$L$58</c:f>
              <c:strCache>
                <c:ptCount val="1"/>
                <c:pt idx="0">
                  <c:v>Kaikki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1.3469344249747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D7-46EE-99AE-19641B4D444D}"/>
                </c:ext>
              </c:extLst>
            </c:dLbl>
            <c:dLbl>
              <c:idx val="1"/>
              <c:layout>
                <c:manualLayout>
                  <c:x val="-4.8825130823616346E-17"/>
                  <c:y val="1.1224453541456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7-46EE-99AE-19641B4D444D}"/>
                </c:ext>
              </c:extLst>
            </c:dLbl>
            <c:dLbl>
              <c:idx val="2"/>
              <c:layout>
                <c:manualLayout>
                  <c:x val="0"/>
                  <c:y val="1.3469344249747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D7-46EE-99AE-19641B4D444D}"/>
                </c:ext>
              </c:extLst>
            </c:dLbl>
            <c:dLbl>
              <c:idx val="3"/>
              <c:layout>
                <c:manualLayout>
                  <c:x val="0"/>
                  <c:y val="1.3469344249747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7-46EE-99AE-19641B4D444D}"/>
                </c:ext>
              </c:extLst>
            </c:dLbl>
            <c:dLbl>
              <c:idx val="4"/>
              <c:layout>
                <c:manualLayout>
                  <c:x val="0"/>
                  <c:y val="1.3469344249747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D7-46EE-99AE-19641B4D444D}"/>
                </c:ext>
              </c:extLst>
            </c:dLbl>
            <c:dLbl>
              <c:idx val="5"/>
              <c:layout>
                <c:manualLayout>
                  <c:x val="0"/>
                  <c:y val="1.571423495803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D7-46EE-99AE-19641B4D4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36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'[1]2010-2015'!$M$58:$R$58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D7-46EE-99AE-19641B4D444D}"/>
            </c:ext>
          </c:extLst>
        </c:ser>
        <c:ser>
          <c:idx val="1"/>
          <c:order val="1"/>
          <c:tx>
            <c:strRef>
              <c:f>'[1]2010-2015'!$L$59</c:f>
              <c:strCache>
                <c:ptCount val="1"/>
                <c:pt idx="0">
                  <c:v>Vapaaehtoinen yksityisiltä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'[1]2010-2015'!$M$59:$R$59</c:f>
              <c:numCache>
                <c:formatCode>General</c:formatCode>
                <c:ptCount val="6"/>
                <c:pt idx="0">
                  <c:v>17280202.149999999</c:v>
                </c:pt>
                <c:pt idx="1">
                  <c:v>17053678.092</c:v>
                </c:pt>
                <c:pt idx="2">
                  <c:v>17143947.508999996</c:v>
                </c:pt>
                <c:pt idx="3">
                  <c:v>17468071.647899993</c:v>
                </c:pt>
                <c:pt idx="4">
                  <c:v>17222810.151999999</c:v>
                </c:pt>
                <c:pt idx="5">
                  <c:v>21108579.266514994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D7-46EE-99AE-19641B4D444D}"/>
            </c:ext>
          </c:extLst>
        </c:ser>
        <c:ser>
          <c:idx val="2"/>
          <c:order val="2"/>
          <c:tx>
            <c:strRef>
              <c:f>'[1]2010-2015'!$L$60</c:f>
              <c:strCache>
                <c:ptCount val="1"/>
                <c:pt idx="0">
                  <c:v>Vapaaehtoinen seurakunnilta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'[1]2010-2015'!$M$60:$R$60</c:f>
              <c:numCache>
                <c:formatCode>General</c:formatCode>
                <c:ptCount val="6"/>
                <c:pt idx="0">
                  <c:v>13290907.300000001</c:v>
                </c:pt>
                <c:pt idx="1">
                  <c:v>13050207.95064</c:v>
                </c:pt>
                <c:pt idx="2">
                  <c:v>12414461.064823736</c:v>
                </c:pt>
                <c:pt idx="3">
                  <c:v>13018250.279234726</c:v>
                </c:pt>
                <c:pt idx="4">
                  <c:v>11773577.280186757</c:v>
                </c:pt>
                <c:pt idx="5">
                  <c:v>11987795.536561027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D7-46EE-99AE-19641B4D444D}"/>
            </c:ext>
          </c:extLst>
        </c:ser>
        <c:ser>
          <c:idx val="3"/>
          <c:order val="3"/>
          <c:tx>
            <c:strRef>
              <c:f>'[1]2010-2015'!$L$61</c:f>
              <c:strCache>
                <c:ptCount val="1"/>
                <c:pt idx="0">
                  <c:v>Talousarviomäärärahat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'[1]2010-2015'!$M$61:$R$61</c:f>
              <c:numCache>
                <c:formatCode>General</c:formatCode>
                <c:ptCount val="6"/>
                <c:pt idx="0">
                  <c:v>21008102.560000002</c:v>
                </c:pt>
                <c:pt idx="1">
                  <c:v>20954509.07</c:v>
                </c:pt>
                <c:pt idx="2">
                  <c:v>20505922.333648548</c:v>
                </c:pt>
                <c:pt idx="3">
                  <c:v>21068996.469999999</c:v>
                </c:pt>
                <c:pt idx="4">
                  <c:v>20467634.57</c:v>
                </c:pt>
                <c:pt idx="5">
                  <c:v>20636937.719997998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D7-46EE-99AE-19641B4D444D}"/>
            </c:ext>
          </c:extLst>
        </c:ser>
        <c:ser>
          <c:idx val="4"/>
          <c:order val="4"/>
          <c:tx>
            <c:strRef>
              <c:f>'[1]2010-2015'!$L$62</c:f>
              <c:strCache>
                <c:ptCount val="1"/>
                <c:pt idx="0">
                  <c:v>Testamentit</c:v>
                </c:pt>
              </c:strCache>
            </c:strRef>
          </c:tx>
          <c:spPr>
            <a:solidFill>
              <a:schemeClr val="accent5"/>
            </a:solidFill>
            <a:ln w="412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'[1]2010-2015'!$M$62:$R$62</c:f>
              <c:numCache>
                <c:formatCode>General</c:formatCode>
                <c:ptCount val="6"/>
                <c:pt idx="0">
                  <c:v>2070545.26</c:v>
                </c:pt>
                <c:pt idx="1">
                  <c:v>2259345.0699999998</c:v>
                </c:pt>
                <c:pt idx="2">
                  <c:v>4328494.9799999995</c:v>
                </c:pt>
                <c:pt idx="3">
                  <c:v>4272019.1399999997</c:v>
                </c:pt>
                <c:pt idx="4">
                  <c:v>5208655.01</c:v>
                </c:pt>
                <c:pt idx="5">
                  <c:v>5265010.47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D7-46EE-99AE-19641B4D4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76828640"/>
        <c:axId val="476828248"/>
      </c:barChart>
      <c:lineChart>
        <c:grouping val="standard"/>
        <c:varyColors val="0"/>
        <c:ser>
          <c:idx val="5"/>
          <c:order val="5"/>
          <c:tx>
            <c:strRef>
              <c:f>'[1]2010-2015'!$L$63</c:f>
              <c:strCache>
                <c:ptCount val="1"/>
                <c:pt idx="0">
                  <c:v>Yhteensä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611515510423886E-2"/>
                  <c:y val="-3.3673360624369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D7-46EE-99AE-19641B4D444D}"/>
                </c:ext>
              </c:extLst>
            </c:dLbl>
            <c:dLbl>
              <c:idx val="1"/>
              <c:layout>
                <c:manualLayout>
                  <c:x val="-4.3943125370124632E-2"/>
                  <c:y val="-3.5918251332660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D7-46EE-99AE-19641B4D444D}"/>
                </c:ext>
              </c:extLst>
            </c:dLbl>
            <c:dLbl>
              <c:idx val="2"/>
              <c:layout>
                <c:manualLayout>
                  <c:x val="-4.7937954949226917E-2"/>
                  <c:y val="-2.6938688499495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D7-46EE-99AE-19641B4D444D}"/>
                </c:ext>
              </c:extLst>
            </c:dLbl>
            <c:dLbl>
              <c:idx val="3"/>
              <c:layout>
                <c:manualLayout>
                  <c:x val="-4.2611515510423886E-2"/>
                  <c:y val="-2.6938688499495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D7-46EE-99AE-19641B4D444D}"/>
                </c:ext>
              </c:extLst>
            </c:dLbl>
            <c:dLbl>
              <c:idx val="4"/>
              <c:layout>
                <c:manualLayout>
                  <c:x val="-4.7937954949226966E-2"/>
                  <c:y val="-3.591825133266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D7-46EE-99AE-19641B4D444D}"/>
                </c:ext>
              </c:extLst>
            </c:dLbl>
            <c:dLbl>
              <c:idx val="5"/>
              <c:layout>
                <c:manualLayout>
                  <c:x val="-4.2611515510423886E-2"/>
                  <c:y val="-3.3673360624369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D7-46EE-99AE-19641B4D4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'[1]2010-2015'!$M$63:$R$63</c:f>
              <c:numCache>
                <c:formatCode>General</c:formatCode>
                <c:ptCount val="6"/>
                <c:pt idx="0">
                  <c:v>53649757.270000003</c:v>
                </c:pt>
                <c:pt idx="1">
                  <c:v>53317740.182640001</c:v>
                </c:pt>
                <c:pt idx="2">
                  <c:v>54392825.887472279</c:v>
                </c:pt>
                <c:pt idx="3">
                  <c:v>55827337.537134722</c:v>
                </c:pt>
                <c:pt idx="4">
                  <c:v>54672677.012186758</c:v>
                </c:pt>
                <c:pt idx="5">
                  <c:v>58998322.993074015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AD7-46EE-99AE-19641B4D4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828640"/>
        <c:axId val="476828248"/>
      </c:lineChart>
      <c:catAx>
        <c:axId val="47682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6828248"/>
        <c:crosses val="autoZero"/>
        <c:auto val="1"/>
        <c:lblAlgn val="ctr"/>
        <c:lblOffset val="100"/>
        <c:noMultiLvlLbl val="0"/>
      </c:catAx>
      <c:valAx>
        <c:axId val="47682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68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Lähetysjärjestöjen</a:t>
            </a:r>
            <a:r>
              <a:rPr lang="fi-FI" baseline="0"/>
              <a:t> </a:t>
            </a:r>
            <a:r>
              <a:rPr lang="fi-FI"/>
              <a:t>konaiskannatus</a:t>
            </a:r>
            <a:r>
              <a:rPr lang="fi-FI" baseline="0"/>
              <a:t> prosentteina 2015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76-4CE3-BE89-9C3B94B169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6-4CE3-BE89-9C3B94B169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6-4CE3-BE89-9C3B94B1699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6-4CE3-BE89-9C3B94B1699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6-4CE3-BE89-9C3B94B1699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6-4CE3-BE89-9C3B94B1699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0176-4CE3-BE89-9C3B94B16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'[1]2010-2015'!$L$67:$S$67</c15:sqref>
                  </c15:fullRef>
                </c:ext>
              </c:extLst>
              <c:f>'[1]2010-2015'!$L$67:$R$67</c:f>
              <c:strCache>
                <c:ptCount val="7"/>
                <c:pt idx="0">
                  <c:v>SLS</c:v>
                </c:pt>
                <c:pt idx="1">
                  <c:v>SLEY</c:v>
                </c:pt>
                <c:pt idx="2">
                  <c:v>SLEF</c:v>
                </c:pt>
                <c:pt idx="3">
                  <c:v>SPS</c:v>
                </c:pt>
                <c:pt idx="4">
                  <c:v>SEKL</c:v>
                </c:pt>
                <c:pt idx="5">
                  <c:v>ELK</c:v>
                </c:pt>
                <c:pt idx="6">
                  <c:v>Sansa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'[1]2010-2015'!$L$68:$S$68</c15:sqref>
                  </c15:fullRef>
                </c:ext>
              </c:extLst>
              <c:f>'[1]2010-2015'!$L$68:$R$68</c:f>
              <c:numCache>
                <c:formatCode>General</c:formatCode>
                <c:ptCount val="7"/>
                <c:pt idx="0">
                  <c:v>32.875771346401251</c:v>
                </c:pt>
                <c:pt idx="1">
                  <c:v>6.3886531402913755</c:v>
                </c:pt>
                <c:pt idx="2">
                  <c:v>1.0217956062669882</c:v>
                </c:pt>
                <c:pt idx="3">
                  <c:v>3.4957046978150683</c:v>
                </c:pt>
                <c:pt idx="4">
                  <c:v>9.3597732620856728</c:v>
                </c:pt>
                <c:pt idx="5">
                  <c:v>5.5489871547406562</c:v>
                </c:pt>
                <c:pt idx="6">
                  <c:v>5.7402211517162227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'[1]2010-2015'!$S$68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2">
                            <a:lumMod val="60000"/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lumMod val="60000"/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lumMod val="60000"/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0176-4CE3-BE89-9C3B94B169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Lähetysjärjestöjen</a:t>
            </a:r>
            <a:r>
              <a:rPr lang="fi-FI" baseline="0"/>
              <a:t> v</a:t>
            </a:r>
            <a:r>
              <a:rPr lang="fi-FI"/>
              <a:t>apaaehtoisen kannatuksen</a:t>
            </a:r>
            <a:r>
              <a:rPr lang="fi-FI" baseline="0"/>
              <a:t> osuus prosentteina 2015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F56-4BF8-A1A1-D3E962A9FA4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F56-4BF8-A1A1-D3E962A9FA4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F56-4BF8-A1A1-D3E962A9FA4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F56-4BF8-A1A1-D3E962A9FA4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F56-4BF8-A1A1-D3E962A9FA4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F56-4BF8-A1A1-D3E962A9FA4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F56-4BF8-A1A1-D3E962A9FA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'[1]2010-2015'!$L$81:$R$81</c:f>
              <c:strCache>
                <c:ptCount val="7"/>
                <c:pt idx="0">
                  <c:v>SLS</c:v>
                </c:pt>
                <c:pt idx="1">
                  <c:v>SLEY</c:v>
                </c:pt>
                <c:pt idx="2">
                  <c:v>SLEF</c:v>
                </c:pt>
                <c:pt idx="3">
                  <c:v>SPS</c:v>
                </c:pt>
                <c:pt idx="4">
                  <c:v>SEKL</c:v>
                </c:pt>
                <c:pt idx="5">
                  <c:v>ELK</c:v>
                </c:pt>
                <c:pt idx="6">
                  <c:v>Sansa</c:v>
                </c:pt>
              </c:strCache>
            </c:strRef>
          </c:cat>
          <c:val>
            <c:numRef>
              <c:f>'[1]2010-2015'!$L$82:$R$82</c:f>
              <c:numCache>
                <c:formatCode>General</c:formatCode>
                <c:ptCount val="7"/>
                <c:pt idx="0">
                  <c:v>23.70837244472083</c:v>
                </c:pt>
                <c:pt idx="1">
                  <c:v>5.8303429207335862</c:v>
                </c:pt>
                <c:pt idx="2">
                  <c:v>1.2597688609988382</c:v>
                </c:pt>
                <c:pt idx="3">
                  <c:v>3.0256733044123862</c:v>
                </c:pt>
                <c:pt idx="4">
                  <c:v>9.1940012638230986</c:v>
                </c:pt>
                <c:pt idx="5">
                  <c:v>5.7631173170164658</c:v>
                </c:pt>
                <c:pt idx="6">
                  <c:v>5.9244452737724771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56-4BF8-A1A1-D3E962A9FA4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Vapaaehtoinen</a:t>
            </a:r>
            <a:r>
              <a:rPr lang="fi-FI" baseline="0"/>
              <a:t> kannatus</a:t>
            </a:r>
          </a:p>
          <a:p>
            <a:pPr>
              <a:defRPr/>
            </a:pPr>
            <a:r>
              <a:rPr lang="fi-FI"/>
              <a:t>kaikki yhteensä prosenttia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150-4CA3-9C20-A2774EFA0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150-4CA3-9C20-A2774EFA0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150-4CA3-9C20-A2774EFA061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150-4CA3-9C20-A2774EFA061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150-4CA3-9C20-A2774EFA061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150-4CA3-9C20-A2774EFA061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150-4CA3-9C20-A2774EFA061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150-4CA3-9C20-A2774EFA0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'[1]2010-2015'!$L$81:$S$81</c:f>
              <c:strCache>
                <c:ptCount val="8"/>
                <c:pt idx="0">
                  <c:v>SLS</c:v>
                </c:pt>
                <c:pt idx="1">
                  <c:v>SLEY</c:v>
                </c:pt>
                <c:pt idx="2">
                  <c:v>SLEF</c:v>
                </c:pt>
                <c:pt idx="3">
                  <c:v>SPS</c:v>
                </c:pt>
                <c:pt idx="4">
                  <c:v>SEKL</c:v>
                </c:pt>
                <c:pt idx="5">
                  <c:v>ELK</c:v>
                </c:pt>
                <c:pt idx="6">
                  <c:v>Sansa</c:v>
                </c:pt>
                <c:pt idx="7">
                  <c:v>KUA</c:v>
                </c:pt>
              </c:strCache>
            </c:strRef>
          </c:cat>
          <c:val>
            <c:numRef>
              <c:f>'[1]2010-2015'!$L$82:$S$82</c:f>
              <c:numCache>
                <c:formatCode>General</c:formatCode>
                <c:ptCount val="8"/>
                <c:pt idx="0">
                  <c:v>23.70837244472083</c:v>
                </c:pt>
                <c:pt idx="1">
                  <c:v>5.8303429207335862</c:v>
                </c:pt>
                <c:pt idx="2">
                  <c:v>1.2597688609988382</c:v>
                </c:pt>
                <c:pt idx="3">
                  <c:v>3.0256733044123862</c:v>
                </c:pt>
                <c:pt idx="4">
                  <c:v>9.1940012638230986</c:v>
                </c:pt>
                <c:pt idx="5">
                  <c:v>5.7631173170164658</c:v>
                </c:pt>
                <c:pt idx="6">
                  <c:v>5.9244452737724771</c:v>
                </c:pt>
                <c:pt idx="7">
                  <c:v>45.294278614522312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50-4CA3-9C20-A2774EFA061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Kokonaiskannatus</a:t>
            </a:r>
            <a:r>
              <a:rPr lang="fi-FI" baseline="0"/>
              <a:t> prosentteina</a:t>
            </a:r>
          </a:p>
          <a:p>
            <a:pPr>
              <a:defRPr/>
            </a:pPr>
            <a:r>
              <a:rPr lang="fi-FI" baseline="0"/>
              <a:t>kaikki järjestöt 2015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E34-418A-8FA0-D5CCB646846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E34-418A-8FA0-D5CCB646846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E34-418A-8FA0-D5CCB646846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E34-418A-8FA0-D5CCB646846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E34-418A-8FA0-D5CCB646846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2E34-418A-8FA0-D5CCB646846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2E34-418A-8FA0-D5CCB646846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E34-418A-8FA0-D5CCB64684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'[1]2010-2015'!$L$69:$S$69</c:f>
              <c:strCache>
                <c:ptCount val="8"/>
                <c:pt idx="0">
                  <c:v>SLS</c:v>
                </c:pt>
                <c:pt idx="1">
                  <c:v>SLEY</c:v>
                </c:pt>
                <c:pt idx="2">
                  <c:v>SLEF</c:v>
                </c:pt>
                <c:pt idx="3">
                  <c:v>SPS</c:v>
                </c:pt>
                <c:pt idx="4">
                  <c:v>SEKL</c:v>
                </c:pt>
                <c:pt idx="5">
                  <c:v>ELK</c:v>
                </c:pt>
                <c:pt idx="6">
                  <c:v>Sansa</c:v>
                </c:pt>
                <c:pt idx="7">
                  <c:v>KUA</c:v>
                </c:pt>
              </c:strCache>
            </c:strRef>
          </c:cat>
          <c:val>
            <c:numRef>
              <c:f>'[1]2010-2015'!$L$70:$S$70</c:f>
              <c:numCache>
                <c:formatCode>General</c:formatCode>
                <c:ptCount val="8"/>
                <c:pt idx="0">
                  <c:v>19571361.270012982</c:v>
                </c:pt>
                <c:pt idx="1">
                  <c:v>3803245.7799999993</c:v>
                </c:pt>
                <c:pt idx="2">
                  <c:v>608287.80999999994</c:v>
                </c:pt>
                <c:pt idx="3">
                  <c:v>2081037.0900000008</c:v>
                </c:pt>
                <c:pt idx="4">
                  <c:v>5571991.0564999962</c:v>
                </c:pt>
                <c:pt idx="5">
                  <c:v>3303382.0300000007</c:v>
                </c:pt>
                <c:pt idx="6">
                  <c:v>3417226.0399999996</c:v>
                </c:pt>
                <c:pt idx="7">
                  <c:v>21174729.996561024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E34-418A-8FA0-D5CCB646846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Järjestöjen kannatuksen kehitys 2010-2015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6179976005993267E-2"/>
          <c:y val="7.2766426916916302E-2"/>
          <c:w val="0.89652128813239662"/>
          <c:h val="0.81142092748746986"/>
        </c:manualLayout>
      </c:layout>
      <c:lineChart>
        <c:grouping val="standard"/>
        <c:varyColors val="0"/>
        <c:ser>
          <c:idx val="0"/>
          <c:order val="0"/>
          <c:tx>
            <c:strRef>
              <c:f>'[1]2010-2015'!$L$92</c:f>
              <c:strCache>
                <c:ptCount val="1"/>
                <c:pt idx="0">
                  <c:v>SLS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'[1]2010-2015'!$M$92:$R$92</c:f>
              <c:numCache>
                <c:formatCode>General</c:formatCode>
                <c:ptCount val="6"/>
                <c:pt idx="0">
                  <c:v>19703375</c:v>
                </c:pt>
                <c:pt idx="1">
                  <c:v>19416313.84</c:v>
                </c:pt>
                <c:pt idx="2">
                  <c:v>20596158.950000003</c:v>
                </c:pt>
                <c:pt idx="3">
                  <c:v>19863405.410000008</c:v>
                </c:pt>
                <c:pt idx="4">
                  <c:v>19526974.739999</c:v>
                </c:pt>
                <c:pt idx="5">
                  <c:v>19571361.270012997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E-43CC-8DB1-AD72BEBFD1AF}"/>
            </c:ext>
          </c:extLst>
        </c:ser>
        <c:ser>
          <c:idx val="1"/>
          <c:order val="1"/>
          <c:tx>
            <c:strRef>
              <c:f>'[1]2010-2015'!$L$93</c:f>
              <c:strCache>
                <c:ptCount val="1"/>
                <c:pt idx="0">
                  <c:v>SLEY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'[1]2010-2015'!$M$93:$R$93</c:f>
              <c:numCache>
                <c:formatCode>General</c:formatCode>
                <c:ptCount val="6"/>
                <c:pt idx="0">
                  <c:v>3224056</c:v>
                </c:pt>
                <c:pt idx="1">
                  <c:v>3230583</c:v>
                </c:pt>
                <c:pt idx="2">
                  <c:v>3534926</c:v>
                </c:pt>
                <c:pt idx="3">
                  <c:v>3089225</c:v>
                </c:pt>
                <c:pt idx="4">
                  <c:v>3748381.4300000006</c:v>
                </c:pt>
                <c:pt idx="5">
                  <c:v>3803245.7799999993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E-43CC-8DB1-AD72BEBFD1AF}"/>
            </c:ext>
          </c:extLst>
        </c:ser>
        <c:ser>
          <c:idx val="2"/>
          <c:order val="2"/>
          <c:tx>
            <c:strRef>
              <c:f>'[1]2010-2015'!$L$94</c:f>
              <c:strCache>
                <c:ptCount val="1"/>
                <c:pt idx="0">
                  <c:v>SLEF</c:v>
                </c:pt>
              </c:strCache>
            </c:strRef>
          </c:tx>
          <c:spPr>
            <a:ln w="444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'[1]2010-2015'!$M$94:$R$94</c:f>
              <c:numCache>
                <c:formatCode>General</c:formatCode>
                <c:ptCount val="6"/>
                <c:pt idx="0">
                  <c:v>385951.74000000005</c:v>
                </c:pt>
                <c:pt idx="1">
                  <c:v>427017.18999999994</c:v>
                </c:pt>
                <c:pt idx="2">
                  <c:v>406033.30000000005</c:v>
                </c:pt>
                <c:pt idx="3">
                  <c:v>431693.93</c:v>
                </c:pt>
                <c:pt idx="4">
                  <c:v>583822.16000000015</c:v>
                </c:pt>
                <c:pt idx="5">
                  <c:v>608287.80999999994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E-43CC-8DB1-AD72BEBFD1AF}"/>
            </c:ext>
          </c:extLst>
        </c:ser>
        <c:ser>
          <c:idx val="3"/>
          <c:order val="3"/>
          <c:tx>
            <c:strRef>
              <c:f>'[1]2010-2015'!$L$95</c:f>
              <c:strCache>
                <c:ptCount val="1"/>
                <c:pt idx="0">
                  <c:v>SPS</c:v>
                </c:pt>
              </c:strCache>
            </c:strRef>
          </c:tx>
          <c:spPr>
            <a:ln w="444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'[1]2010-2015'!$M$95:$R$95</c:f>
              <c:numCache>
                <c:formatCode>General</c:formatCode>
                <c:ptCount val="6"/>
                <c:pt idx="0">
                  <c:v>2218062.54</c:v>
                </c:pt>
                <c:pt idx="1">
                  <c:v>2140274.5300000003</c:v>
                </c:pt>
                <c:pt idx="2">
                  <c:v>2619067.7000000007</c:v>
                </c:pt>
                <c:pt idx="3">
                  <c:v>2177163.88</c:v>
                </c:pt>
                <c:pt idx="4">
                  <c:v>2391388.3200000003</c:v>
                </c:pt>
                <c:pt idx="5">
                  <c:v>2081037.09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E-43CC-8DB1-AD72BEBFD1AF}"/>
            </c:ext>
          </c:extLst>
        </c:ser>
        <c:ser>
          <c:idx val="4"/>
          <c:order val="4"/>
          <c:tx>
            <c:strRef>
              <c:f>'[1]2010-2015'!$L$96</c:f>
              <c:strCache>
                <c:ptCount val="1"/>
                <c:pt idx="0">
                  <c:v>SEKL</c:v>
                </c:pt>
              </c:strCache>
            </c:strRef>
          </c:tx>
          <c:spPr>
            <a:ln w="444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'[1]2010-2015'!$M$96:$R$96</c:f>
              <c:numCache>
                <c:formatCode>General</c:formatCode>
                <c:ptCount val="6"/>
                <c:pt idx="0">
                  <c:v>5119614.3900000006</c:v>
                </c:pt>
                <c:pt idx="1">
                  <c:v>5819769.3720000004</c:v>
                </c:pt>
                <c:pt idx="2">
                  <c:v>5700598.4626485417</c:v>
                </c:pt>
                <c:pt idx="3">
                  <c:v>5671728.7078999998</c:v>
                </c:pt>
                <c:pt idx="4">
                  <c:v>6028920.6619999995</c:v>
                </c:pt>
                <c:pt idx="5">
                  <c:v>5571991.0565000009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E-43CC-8DB1-AD72BEBFD1AF}"/>
            </c:ext>
          </c:extLst>
        </c:ser>
        <c:ser>
          <c:idx val="5"/>
          <c:order val="5"/>
          <c:tx>
            <c:strRef>
              <c:f>'[1]2010-2015'!$L$97</c:f>
              <c:strCache>
                <c:ptCount val="1"/>
                <c:pt idx="0">
                  <c:v>ELK</c:v>
                </c:pt>
              </c:strCache>
            </c:strRef>
          </c:tx>
          <c:spPr>
            <a:ln w="44450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'[1]2010-2015'!$M$97:$R$97</c:f>
              <c:numCache>
                <c:formatCode>General</c:formatCode>
                <c:ptCount val="6"/>
                <c:pt idx="0">
                  <c:v>2782225.75</c:v>
                </c:pt>
                <c:pt idx="1">
                  <c:v>2893852.1400000006</c:v>
                </c:pt>
                <c:pt idx="2">
                  <c:v>3044418.1700000004</c:v>
                </c:pt>
                <c:pt idx="3">
                  <c:v>3531396.25</c:v>
                </c:pt>
                <c:pt idx="4">
                  <c:v>2958665.5399999991</c:v>
                </c:pt>
                <c:pt idx="5">
                  <c:v>3303382.0299999993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E-43CC-8DB1-AD72BEBFD1AF}"/>
            </c:ext>
          </c:extLst>
        </c:ser>
        <c:ser>
          <c:idx val="6"/>
          <c:order val="6"/>
          <c:tx>
            <c:strRef>
              <c:f>'[1]2010-2015'!$L$98</c:f>
              <c:strCache>
                <c:ptCount val="1"/>
                <c:pt idx="0">
                  <c:v>Sansa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'[1]2010-2015'!$M$98:$R$98</c:f>
              <c:numCache>
                <c:formatCode>General</c:formatCode>
                <c:ptCount val="6"/>
                <c:pt idx="0">
                  <c:v>2742545.5100000002</c:v>
                </c:pt>
                <c:pt idx="1">
                  <c:v>3032026.22</c:v>
                </c:pt>
                <c:pt idx="2">
                  <c:v>3110422.08</c:v>
                </c:pt>
                <c:pt idx="3">
                  <c:v>3349907.3119999995</c:v>
                </c:pt>
                <c:pt idx="4">
                  <c:v>3534290.6900000004</c:v>
                </c:pt>
                <c:pt idx="5">
                  <c:v>3417226.0399999996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3E-43CC-8DB1-AD72BEBFD1AF}"/>
            </c:ext>
          </c:extLst>
        </c:ser>
        <c:ser>
          <c:idx val="7"/>
          <c:order val="7"/>
          <c:tx>
            <c:strRef>
              <c:f>'[1]2010-2015'!$L$99</c:f>
              <c:strCache>
                <c:ptCount val="1"/>
                <c:pt idx="0">
                  <c:v>KUA</c:v>
                </c:pt>
              </c:strCache>
            </c:strRef>
          </c:tx>
          <c:spPr>
            <a:ln w="444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'[1]2010-2015'!$M$91:$R$91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'[1]2010-2015'!$M$99:$R$99</c:f>
              <c:numCache>
                <c:formatCode>General</c:formatCode>
                <c:ptCount val="6"/>
                <c:pt idx="0">
                  <c:v>17473926.34</c:v>
                </c:pt>
                <c:pt idx="1">
                  <c:v>16359914.890639998</c:v>
                </c:pt>
                <c:pt idx="2">
                  <c:v>15383213.224823734</c:v>
                </c:pt>
                <c:pt idx="3">
                  <c:v>17712817.047234714</c:v>
                </c:pt>
                <c:pt idx="4">
                  <c:v>15900233.47018775</c:v>
                </c:pt>
                <c:pt idx="5">
                  <c:v>21174729.996561024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3E-43CC-8DB1-AD72BEBFD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446848"/>
        <c:axId val="479447240"/>
      </c:lineChart>
      <c:catAx>
        <c:axId val="4794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9447240"/>
        <c:crosses val="autoZero"/>
        <c:auto val="1"/>
        <c:lblAlgn val="ctr"/>
        <c:lblOffset val="100"/>
        <c:noMultiLvlLbl val="0"/>
      </c:catAx>
      <c:valAx>
        <c:axId val="47944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944684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0</xdr:rowOff>
    </xdr:from>
    <xdr:to>
      <xdr:col>16</xdr:col>
      <xdr:colOff>552450</xdr:colOff>
      <xdr:row>36</xdr:row>
      <xdr:rowOff>14008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600074</xdr:colOff>
      <xdr:row>36</xdr:row>
      <xdr:rowOff>152400</xdr:rowOff>
    </xdr:from>
    <xdr:to>
      <xdr:col>23</xdr:col>
      <xdr:colOff>590549</xdr:colOff>
      <xdr:row>64</xdr:row>
      <xdr:rowOff>152400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36</xdr:row>
      <xdr:rowOff>161924</xdr:rowOff>
    </xdr:from>
    <xdr:to>
      <xdr:col>11</xdr:col>
      <xdr:colOff>600075</xdr:colOff>
      <xdr:row>65</xdr:row>
      <xdr:rowOff>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66</xdr:row>
      <xdr:rowOff>152399</xdr:rowOff>
    </xdr:from>
    <xdr:to>
      <xdr:col>12</xdr:col>
      <xdr:colOff>0</xdr:colOff>
      <xdr:row>94</xdr:row>
      <xdr:rowOff>19050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600075</xdr:colOff>
      <xdr:row>67</xdr:row>
      <xdr:rowOff>0</xdr:rowOff>
    </xdr:from>
    <xdr:to>
      <xdr:col>23</xdr:col>
      <xdr:colOff>590550</xdr:colOff>
      <xdr:row>93</xdr:row>
      <xdr:rowOff>142875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96</xdr:row>
      <xdr:rowOff>19051</xdr:rowOff>
    </xdr:from>
    <xdr:to>
      <xdr:col>15</xdr:col>
      <xdr:colOff>571500</xdr:colOff>
      <xdr:row>132</xdr:row>
      <xdr:rowOff>19050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0.91223</cdr:x>
      <cdr:y>0.16856</cdr:y>
    </cdr:from>
    <cdr:to>
      <cdr:x>0.96114</cdr:x>
      <cdr:y>0.22679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8706330" y="944080"/>
          <a:ext cx="466800" cy="326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100">
              <a:solidFill>
                <a:srgbClr val="00B050"/>
              </a:solidFill>
            </a:rPr>
            <a:t>KUA</a:t>
          </a:r>
        </a:p>
      </cdr:txBody>
    </cdr:sp>
  </cdr:relSizeAnchor>
  <cdr:relSizeAnchor xmlns:cdr="http://schemas.openxmlformats.org/drawingml/2006/chartDrawing">
    <cdr:from>
      <cdr:x>0.91236</cdr:x>
      <cdr:y>0.22413</cdr:y>
    </cdr:from>
    <cdr:to>
      <cdr:x>0.96127</cdr:x>
      <cdr:y>0.28236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8707609" y="1255303"/>
          <a:ext cx="466800" cy="326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chemeClr val="accent1"/>
              </a:solidFill>
            </a:rPr>
            <a:t>SLS</a:t>
          </a:r>
        </a:p>
      </cdr:txBody>
    </cdr:sp>
  </cdr:relSizeAnchor>
  <cdr:relSizeAnchor xmlns:cdr="http://schemas.openxmlformats.org/drawingml/2006/chartDrawing">
    <cdr:from>
      <cdr:x>0.90633</cdr:x>
      <cdr:y>0.67771</cdr:y>
    </cdr:from>
    <cdr:to>
      <cdr:x>0.95535</cdr:x>
      <cdr:y>0.73595</cdr:y>
    </cdr:to>
    <cdr:sp macro="" textlink="">
      <cdr:nvSpPr>
        <cdr:cNvPr id="4" name="Tekstiruutu 1"/>
        <cdr:cNvSpPr txBox="1"/>
      </cdr:nvSpPr>
      <cdr:spPr>
        <a:xfrm xmlns:a="http://schemas.openxmlformats.org/drawingml/2006/main">
          <a:off x="8650078" y="3795662"/>
          <a:ext cx="467849" cy="32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chemeClr val="accent5"/>
              </a:solidFill>
            </a:rPr>
            <a:t>SEKL</a:t>
          </a:r>
        </a:p>
      </cdr:txBody>
    </cdr:sp>
  </cdr:relSizeAnchor>
  <cdr:relSizeAnchor xmlns:cdr="http://schemas.openxmlformats.org/drawingml/2006/chartDrawing">
    <cdr:from>
      <cdr:x>0.90723</cdr:x>
      <cdr:y>0.72251</cdr:y>
    </cdr:from>
    <cdr:to>
      <cdr:x>0.95614</cdr:x>
      <cdr:y>0.78074</cdr:y>
    </cdr:to>
    <cdr:sp macro="" textlink="">
      <cdr:nvSpPr>
        <cdr:cNvPr id="5" name="Tekstiruutu 1"/>
        <cdr:cNvSpPr txBox="1"/>
      </cdr:nvSpPr>
      <cdr:spPr>
        <a:xfrm xmlns:a="http://schemas.openxmlformats.org/drawingml/2006/main">
          <a:off x="8658687" y="4046574"/>
          <a:ext cx="466799" cy="326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chemeClr val="accent2"/>
              </a:solidFill>
            </a:rPr>
            <a:t>SLEY</a:t>
          </a:r>
        </a:p>
      </cdr:txBody>
    </cdr:sp>
  </cdr:relSizeAnchor>
  <cdr:relSizeAnchor xmlns:cdr="http://schemas.openxmlformats.org/drawingml/2006/chartDrawing">
    <cdr:from>
      <cdr:x>0.90714</cdr:x>
      <cdr:y>0.74479</cdr:y>
    </cdr:from>
    <cdr:to>
      <cdr:x>0.95605</cdr:x>
      <cdr:y>0.80302</cdr:y>
    </cdr:to>
    <cdr:sp macro="" textlink="">
      <cdr:nvSpPr>
        <cdr:cNvPr id="6" name="Tekstiruutu 1"/>
        <cdr:cNvSpPr txBox="1"/>
      </cdr:nvSpPr>
      <cdr:spPr>
        <a:xfrm xmlns:a="http://schemas.openxmlformats.org/drawingml/2006/main">
          <a:off x="8268932" y="3568327"/>
          <a:ext cx="445863" cy="278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rgbClr val="2C4D75"/>
              </a:solidFill>
            </a:rPr>
            <a:t>SANSA</a:t>
          </a:r>
        </a:p>
      </cdr:txBody>
    </cdr:sp>
  </cdr:relSizeAnchor>
  <cdr:relSizeAnchor xmlns:cdr="http://schemas.openxmlformats.org/drawingml/2006/chartDrawing">
    <cdr:from>
      <cdr:x>0.90746</cdr:x>
      <cdr:y>0.76489</cdr:y>
    </cdr:from>
    <cdr:to>
      <cdr:x>0.95637</cdr:x>
      <cdr:y>0.82312</cdr:y>
    </cdr:to>
    <cdr:sp macro="" textlink="">
      <cdr:nvSpPr>
        <cdr:cNvPr id="7" name="Tekstiruutu 1"/>
        <cdr:cNvSpPr txBox="1"/>
      </cdr:nvSpPr>
      <cdr:spPr>
        <a:xfrm xmlns:a="http://schemas.openxmlformats.org/drawingml/2006/main">
          <a:off x="8816428" y="4458761"/>
          <a:ext cx="475185" cy="33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rgbClr val="FFFF00"/>
              </a:solidFill>
            </a:rPr>
            <a:t>ELK</a:t>
          </a:r>
        </a:p>
      </cdr:txBody>
    </cdr:sp>
  </cdr:relSizeAnchor>
  <cdr:relSizeAnchor xmlns:cdr="http://schemas.openxmlformats.org/drawingml/2006/chartDrawing">
    <cdr:from>
      <cdr:x>0.90724</cdr:x>
      <cdr:y>0.79417</cdr:y>
    </cdr:from>
    <cdr:to>
      <cdr:x>0.95615</cdr:x>
      <cdr:y>0.8524</cdr:y>
    </cdr:to>
    <cdr:sp macro="" textlink="">
      <cdr:nvSpPr>
        <cdr:cNvPr id="8" name="Tekstiruutu 1"/>
        <cdr:cNvSpPr txBox="1"/>
      </cdr:nvSpPr>
      <cdr:spPr>
        <a:xfrm xmlns:a="http://schemas.openxmlformats.org/drawingml/2006/main">
          <a:off x="8814290" y="4629431"/>
          <a:ext cx="475185" cy="33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rgbClr val="7030A0"/>
              </a:solidFill>
            </a:rPr>
            <a:t>SPS</a:t>
          </a:r>
        </a:p>
      </cdr:txBody>
    </cdr:sp>
  </cdr:relSizeAnchor>
  <cdr:relSizeAnchor xmlns:cdr="http://schemas.openxmlformats.org/drawingml/2006/chartDrawing">
    <cdr:from>
      <cdr:x>0.90729</cdr:x>
      <cdr:y>0.84073</cdr:y>
    </cdr:from>
    <cdr:to>
      <cdr:x>0.9562</cdr:x>
      <cdr:y>0.89896</cdr:y>
    </cdr:to>
    <cdr:sp macro="" textlink="">
      <cdr:nvSpPr>
        <cdr:cNvPr id="9" name="Tekstiruutu 1"/>
        <cdr:cNvSpPr txBox="1"/>
      </cdr:nvSpPr>
      <cdr:spPr>
        <a:xfrm xmlns:a="http://schemas.openxmlformats.org/drawingml/2006/main">
          <a:off x="8814776" y="4900843"/>
          <a:ext cx="475185" cy="33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100">
              <a:solidFill>
                <a:schemeClr val="accent3">
                  <a:lumMod val="75000"/>
                </a:schemeClr>
              </a:solidFill>
            </a:rPr>
            <a:t>SLEF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vl-my.sharepoint.com/personal/vesa_hakkinen_evl_fi/Documents/Tilastot/2015/L&#228;hetysty&#246;n%20ja%20kansainv&#228;lisen%20diakonian%20kannatus%202015_koo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natustilasto 2015"/>
      <sheetName val="Haku"/>
      <sheetName val="Tiedot"/>
      <sheetName val="2010-2015"/>
      <sheetName val="Taul1"/>
      <sheetName val="Seurakunnat ja seurakuntayhtymä"/>
    </sheetNames>
    <sheetDataSet>
      <sheetData sheetId="0"/>
      <sheetData sheetId="1"/>
      <sheetData sheetId="2"/>
      <sheetData sheetId="3">
        <row r="58">
          <cell r="L58" t="str">
            <v>Kaikki</v>
          </cell>
          <cell r="M58">
            <v>2010</v>
          </cell>
          <cell r="N58">
            <v>2011</v>
          </cell>
          <cell r="O58">
            <v>2012</v>
          </cell>
          <cell r="P58">
            <v>2013</v>
          </cell>
          <cell r="Q58">
            <v>2014</v>
          </cell>
          <cell r="R58">
            <v>2015</v>
          </cell>
        </row>
        <row r="59">
          <cell r="L59" t="str">
            <v>Vapaaehtoinen yksityisiltä</v>
          </cell>
          <cell r="M59">
            <v>17280202.149999999</v>
          </cell>
          <cell r="N59">
            <v>17053678.092</v>
          </cell>
          <cell r="O59">
            <v>17143947.508999996</v>
          </cell>
          <cell r="P59">
            <v>17468071.647899993</v>
          </cell>
          <cell r="Q59">
            <v>17222810.151999999</v>
          </cell>
          <cell r="R59">
            <v>21108579.266514994</v>
          </cell>
        </row>
        <row r="60">
          <cell r="L60" t="str">
            <v>Vapaaehtoinen seurakunnilta</v>
          </cell>
          <cell r="M60">
            <v>13290907.300000001</v>
          </cell>
          <cell r="N60">
            <v>13050207.95064</v>
          </cell>
          <cell r="O60">
            <v>12414461.064823736</v>
          </cell>
          <cell r="P60">
            <v>13018250.279234726</v>
          </cell>
          <cell r="Q60">
            <v>11773577.280186757</v>
          </cell>
          <cell r="R60">
            <v>11987795.536561027</v>
          </cell>
        </row>
        <row r="61">
          <cell r="L61" t="str">
            <v>Talousarviomäärärahat</v>
          </cell>
          <cell r="M61">
            <v>21008102.560000002</v>
          </cell>
          <cell r="N61">
            <v>20954509.07</v>
          </cell>
          <cell r="O61">
            <v>20505922.333648548</v>
          </cell>
          <cell r="P61">
            <v>21068996.469999999</v>
          </cell>
          <cell r="Q61">
            <v>20467634.57</v>
          </cell>
          <cell r="R61">
            <v>20636937.719997998</v>
          </cell>
        </row>
        <row r="62">
          <cell r="L62" t="str">
            <v>Testamentit</v>
          </cell>
          <cell r="M62">
            <v>2070545.26</v>
          </cell>
          <cell r="N62">
            <v>2259345.0699999998</v>
          </cell>
          <cell r="O62">
            <v>4328494.9799999995</v>
          </cell>
          <cell r="P62">
            <v>4272019.1399999997</v>
          </cell>
          <cell r="Q62">
            <v>5208655.01</v>
          </cell>
          <cell r="R62">
            <v>5265010.47</v>
          </cell>
        </row>
        <row r="63">
          <cell r="L63" t="str">
            <v>Yhteensä</v>
          </cell>
          <cell r="M63">
            <v>53649757.270000003</v>
          </cell>
          <cell r="N63">
            <v>53317740.182640001</v>
          </cell>
          <cell r="O63">
            <v>54392825.887472279</v>
          </cell>
          <cell r="P63">
            <v>55827337.537134722</v>
          </cell>
          <cell r="Q63">
            <v>54672677.012186758</v>
          </cell>
          <cell r="R63">
            <v>58998322.993074015</v>
          </cell>
        </row>
        <row r="67">
          <cell r="L67" t="str">
            <v>SLS</v>
          </cell>
          <cell r="M67" t="str">
            <v>SLEY</v>
          </cell>
          <cell r="N67" t="str">
            <v>SLEF</v>
          </cell>
          <cell r="O67" t="str">
            <v>SPS</v>
          </cell>
          <cell r="P67" t="str">
            <v>SEKL</v>
          </cell>
          <cell r="Q67" t="str">
            <v>ELK</v>
          </cell>
          <cell r="R67" t="str">
            <v>Sansa</v>
          </cell>
          <cell r="S67" t="str">
            <v>KUA</v>
          </cell>
        </row>
        <row r="68">
          <cell r="L68">
            <v>32.875771346401251</v>
          </cell>
          <cell r="M68">
            <v>6.3886531402913755</v>
          </cell>
          <cell r="N68">
            <v>1.0217956062669882</v>
          </cell>
          <cell r="O68">
            <v>3.4957046978150683</v>
          </cell>
          <cell r="P68">
            <v>9.3597732620856728</v>
          </cell>
          <cell r="Q68">
            <v>5.5489871547406562</v>
          </cell>
          <cell r="R68">
            <v>5.7402211517162227</v>
          </cell>
          <cell r="S68">
            <v>35.569093640682773</v>
          </cell>
        </row>
        <row r="69">
          <cell r="L69" t="str">
            <v>SLS</v>
          </cell>
          <cell r="M69" t="str">
            <v>SLEY</v>
          </cell>
          <cell r="N69" t="str">
            <v>SLEF</v>
          </cell>
          <cell r="O69" t="str">
            <v>SPS</v>
          </cell>
          <cell r="P69" t="str">
            <v>SEKL</v>
          </cell>
          <cell r="Q69" t="str">
            <v>ELK</v>
          </cell>
          <cell r="R69" t="str">
            <v>Sansa</v>
          </cell>
          <cell r="S69" t="str">
            <v>KUA</v>
          </cell>
        </row>
        <row r="70">
          <cell r="L70">
            <v>19571361.270012982</v>
          </cell>
          <cell r="M70">
            <v>3803245.7799999993</v>
          </cell>
          <cell r="N70">
            <v>608287.80999999994</v>
          </cell>
          <cell r="O70">
            <v>2081037.0900000008</v>
          </cell>
          <cell r="P70">
            <v>5571991.0564999962</v>
          </cell>
          <cell r="Q70">
            <v>3303382.0300000007</v>
          </cell>
          <cell r="R70">
            <v>3417226.0399999996</v>
          </cell>
          <cell r="S70">
            <v>21174729.996561024</v>
          </cell>
        </row>
        <row r="81">
          <cell r="L81" t="str">
            <v>SLS</v>
          </cell>
          <cell r="M81" t="str">
            <v>SLEY</v>
          </cell>
          <cell r="N81" t="str">
            <v>SLEF</v>
          </cell>
          <cell r="O81" t="str">
            <v>SPS</v>
          </cell>
          <cell r="P81" t="str">
            <v>SEKL</v>
          </cell>
          <cell r="Q81" t="str">
            <v>ELK</v>
          </cell>
          <cell r="R81" t="str">
            <v>Sansa</v>
          </cell>
          <cell r="S81" t="str">
            <v>KUA</v>
          </cell>
        </row>
        <row r="82">
          <cell r="L82">
            <v>23.70837244472083</v>
          </cell>
          <cell r="M82">
            <v>5.8303429207335862</v>
          </cell>
          <cell r="N82">
            <v>1.2597688609988382</v>
          </cell>
          <cell r="O82">
            <v>3.0256733044123862</v>
          </cell>
          <cell r="P82">
            <v>9.1940012638230986</v>
          </cell>
          <cell r="Q82">
            <v>5.7631173170164658</v>
          </cell>
          <cell r="R82">
            <v>5.9244452737724771</v>
          </cell>
          <cell r="S82">
            <v>45.294278614522312</v>
          </cell>
        </row>
        <row r="91">
          <cell r="M91">
            <v>2010</v>
          </cell>
          <cell r="N91">
            <v>2011</v>
          </cell>
          <cell r="O91">
            <v>2012</v>
          </cell>
          <cell r="P91">
            <v>2013</v>
          </cell>
          <cell r="Q91">
            <v>2014</v>
          </cell>
          <cell r="R91">
            <v>2015</v>
          </cell>
        </row>
        <row r="92">
          <cell r="L92" t="str">
            <v>SLS</v>
          </cell>
          <cell r="M92">
            <v>19703375</v>
          </cell>
          <cell r="N92">
            <v>19416313.84</v>
          </cell>
          <cell r="O92">
            <v>20596158.950000003</v>
          </cell>
          <cell r="P92">
            <v>19863405.410000008</v>
          </cell>
          <cell r="Q92">
            <v>19526974.739999</v>
          </cell>
          <cell r="R92">
            <v>19571361.270012997</v>
          </cell>
        </row>
        <row r="93">
          <cell r="L93" t="str">
            <v>SLEY</v>
          </cell>
          <cell r="M93">
            <v>3224056</v>
          </cell>
          <cell r="N93">
            <v>3230583</v>
          </cell>
          <cell r="O93">
            <v>3534926</v>
          </cell>
          <cell r="P93">
            <v>3089225</v>
          </cell>
          <cell r="Q93">
            <v>3748381.4300000006</v>
          </cell>
          <cell r="R93">
            <v>3803245.7799999993</v>
          </cell>
        </row>
        <row r="94">
          <cell r="L94" t="str">
            <v>SLEF</v>
          </cell>
          <cell r="M94">
            <v>385951.74000000005</v>
          </cell>
          <cell r="N94">
            <v>427017.18999999994</v>
          </cell>
          <cell r="O94">
            <v>406033.30000000005</v>
          </cell>
          <cell r="P94">
            <v>431693.93</v>
          </cell>
          <cell r="Q94">
            <v>583822.16000000015</v>
          </cell>
          <cell r="R94">
            <v>608287.80999999994</v>
          </cell>
        </row>
        <row r="95">
          <cell r="L95" t="str">
            <v>SPS</v>
          </cell>
          <cell r="M95">
            <v>2218062.54</v>
          </cell>
          <cell r="N95">
            <v>2140274.5300000003</v>
          </cell>
          <cell r="O95">
            <v>2619067.7000000007</v>
          </cell>
          <cell r="P95">
            <v>2177163.88</v>
          </cell>
          <cell r="Q95">
            <v>2391388.3200000003</v>
          </cell>
          <cell r="R95">
            <v>2081037.09</v>
          </cell>
        </row>
        <row r="96">
          <cell r="L96" t="str">
            <v>SEKL</v>
          </cell>
          <cell r="M96">
            <v>5119614.3900000006</v>
          </cell>
          <cell r="N96">
            <v>5819769.3720000004</v>
          </cell>
          <cell r="O96">
            <v>5700598.4626485417</v>
          </cell>
          <cell r="P96">
            <v>5671728.7078999998</v>
          </cell>
          <cell r="Q96">
            <v>6028920.6619999995</v>
          </cell>
          <cell r="R96">
            <v>5571991.0565000009</v>
          </cell>
        </row>
        <row r="97">
          <cell r="L97" t="str">
            <v>ELK</v>
          </cell>
          <cell r="M97">
            <v>2782225.75</v>
          </cell>
          <cell r="N97">
            <v>2893852.1400000006</v>
          </cell>
          <cell r="O97">
            <v>3044418.1700000004</v>
          </cell>
          <cell r="P97">
            <v>3531396.25</v>
          </cell>
          <cell r="Q97">
            <v>2958665.5399999991</v>
          </cell>
          <cell r="R97">
            <v>3303382.0299999993</v>
          </cell>
        </row>
        <row r="98">
          <cell r="L98" t="str">
            <v>Sansa</v>
          </cell>
          <cell r="M98">
            <v>2742545.5100000002</v>
          </cell>
          <cell r="N98">
            <v>3032026.22</v>
          </cell>
          <cell r="O98">
            <v>3110422.08</v>
          </cell>
          <cell r="P98">
            <v>3349907.3119999995</v>
          </cell>
          <cell r="Q98">
            <v>3534290.6900000004</v>
          </cell>
          <cell r="R98">
            <v>3417226.0399999996</v>
          </cell>
        </row>
        <row r="99">
          <cell r="L99" t="str">
            <v>KUA</v>
          </cell>
          <cell r="M99">
            <v>17473926.34</v>
          </cell>
          <cell r="N99">
            <v>16359914.890639998</v>
          </cell>
          <cell r="O99">
            <v>15383213.224823734</v>
          </cell>
          <cell r="P99">
            <v>17712817.047234714</v>
          </cell>
          <cell r="Q99">
            <v>15900233.47018775</v>
          </cell>
          <cell r="R99">
            <v>21174729.996561024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2" sqref="B2:F2"/>
    </sheetView>
  </sheetViews>
  <sheetFormatPr defaultRowHeight="12.75" x14ac:dyDescent="0.2"/>
  <cols>
    <col min="1" max="1" width="19.28515625" customWidth="1"/>
    <col min="2" max="5" width="15.42578125" customWidth="1"/>
    <col min="6" max="6" width="18" customWidth="1"/>
  </cols>
  <sheetData>
    <row r="1" spans="1:6" ht="15" x14ac:dyDescent="0.25">
      <c r="A1" s="1"/>
      <c r="B1" s="153" t="s">
        <v>0</v>
      </c>
      <c r="C1" s="153"/>
      <c r="D1" s="153"/>
      <c r="E1" s="153"/>
      <c r="F1" s="153"/>
    </row>
    <row r="2" spans="1:6" ht="28.5" x14ac:dyDescent="0.45">
      <c r="A2" s="2"/>
      <c r="B2" s="154"/>
      <c r="C2" s="155"/>
      <c r="D2" s="155"/>
      <c r="E2" s="155"/>
      <c r="F2" s="155"/>
    </row>
    <row r="3" spans="1:6" ht="31.5" x14ac:dyDescent="0.25">
      <c r="A3" s="3"/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</row>
    <row r="4" spans="1:6" ht="18.75" x14ac:dyDescent="0.3">
      <c r="A4" s="7" t="s">
        <v>7</v>
      </c>
      <c r="B4" s="8" t="e">
        <f>VLOOKUP(B2,Tiedot!B2:AV445,2,FALSE)</f>
        <v>#N/A</v>
      </c>
      <c r="C4" s="8" t="e">
        <f>VLOOKUP(B2,Tiedot!B2:AK445,11,FALSE)</f>
        <v>#N/A</v>
      </c>
      <c r="D4" s="8" t="e">
        <f>VLOOKUP(B2,Tiedot!B2:AK445,20,FALSE)</f>
        <v>#N/A</v>
      </c>
      <c r="E4" s="9" t="e">
        <f>VLOOKUP(B2,Tiedot!B2:AK445,29,FALSE)</f>
        <v>#N/A</v>
      </c>
      <c r="F4" s="10" t="e">
        <f>VLOOKUP(B2,Tiedot!B2:AV445,38,FALSE)</f>
        <v>#N/A</v>
      </c>
    </row>
    <row r="5" spans="1:6" ht="18.75" x14ac:dyDescent="0.3">
      <c r="A5" s="11" t="s">
        <v>8</v>
      </c>
      <c r="B5" s="12" t="e">
        <f>VLOOKUP(B2,Tiedot!B2:AV445,3,FALSE)</f>
        <v>#N/A</v>
      </c>
      <c r="C5" s="12" t="e">
        <f>VLOOKUP(B2,Tiedot!B2:AK445,12,FALSE)</f>
        <v>#N/A</v>
      </c>
      <c r="D5" s="12" t="e">
        <f>VLOOKUP(B2,Tiedot!B2:AK445,21,FALSE)</f>
        <v>#N/A</v>
      </c>
      <c r="E5" s="13" t="e">
        <f>VLOOKUP(B2,Tiedot!B2:AK445,30,FALSE)</f>
        <v>#N/A</v>
      </c>
      <c r="F5" s="10" t="e">
        <f>VLOOKUP(B2,Tiedot!B2:AV445,39,FALSE)</f>
        <v>#N/A</v>
      </c>
    </row>
    <row r="6" spans="1:6" ht="18.75" x14ac:dyDescent="0.3">
      <c r="A6" s="11" t="s">
        <v>9</v>
      </c>
      <c r="B6" s="12" t="e">
        <f>VLOOKUP(B2,Tiedot!B2:AV445,4,FALSE)</f>
        <v>#N/A</v>
      </c>
      <c r="C6" s="12" t="e">
        <f>VLOOKUP(B2,Tiedot!B2:AK445,13,FALSE)</f>
        <v>#N/A</v>
      </c>
      <c r="D6" s="12" t="e">
        <f>VLOOKUP(B2,Tiedot!B2:AK445,22,FALSE)</f>
        <v>#N/A</v>
      </c>
      <c r="E6" s="13" t="e">
        <f>VLOOKUP(B2,Tiedot!B2:AK445,31,FALSE)</f>
        <v>#N/A</v>
      </c>
      <c r="F6" s="10" t="e">
        <f>VLOOKUP(B2,Tiedot!B2:AV445,40,FALSE)</f>
        <v>#N/A</v>
      </c>
    </row>
    <row r="7" spans="1:6" ht="18.75" x14ac:dyDescent="0.3">
      <c r="A7" s="11" t="s">
        <v>10</v>
      </c>
      <c r="B7" s="12" t="e">
        <f>VLOOKUP(B2,Tiedot!B2:AV445,5,FALSE)</f>
        <v>#N/A</v>
      </c>
      <c r="C7" s="12" t="e">
        <f>VLOOKUP(B2,Tiedot!B2:AK445,14,FALSE)</f>
        <v>#N/A</v>
      </c>
      <c r="D7" s="12" t="e">
        <f>VLOOKUP(B2,Tiedot!B2:AK445,23,FALSE)</f>
        <v>#N/A</v>
      </c>
      <c r="E7" s="13" t="e">
        <f>VLOOKUP(B2,Tiedot!B2:AK445,32,FALSE)</f>
        <v>#N/A</v>
      </c>
      <c r="F7" s="10" t="e">
        <f>VLOOKUP(B2,Tiedot!B2:AV445,41,FALSE)</f>
        <v>#N/A</v>
      </c>
    </row>
    <row r="8" spans="1:6" ht="18.75" x14ac:dyDescent="0.3">
      <c r="A8" s="11" t="s">
        <v>11</v>
      </c>
      <c r="B8" s="12" t="e">
        <f>VLOOKUP(B2,Tiedot!B2:AV445,6,FALSE)</f>
        <v>#N/A</v>
      </c>
      <c r="C8" s="12" t="e">
        <f>VLOOKUP(B2,Tiedot!B2:AK445,15,FALSE)</f>
        <v>#N/A</v>
      </c>
      <c r="D8" s="12" t="e">
        <f>VLOOKUP(B2,Tiedot!B2:AK445,24,FALSE)</f>
        <v>#N/A</v>
      </c>
      <c r="E8" s="13" t="e">
        <f>VLOOKUP(B2,Tiedot!B2:AK445,33,FALSE)</f>
        <v>#N/A</v>
      </c>
      <c r="F8" s="10" t="e">
        <f>VLOOKUP(B2,Tiedot!B2:AV445,42,FALSE)</f>
        <v>#N/A</v>
      </c>
    </row>
    <row r="9" spans="1:6" ht="18.75" x14ac:dyDescent="0.3">
      <c r="A9" s="11" t="s">
        <v>12</v>
      </c>
      <c r="B9" s="12" t="e">
        <f>VLOOKUP(B2,Tiedot!B2:AV445,7,FALSE)</f>
        <v>#N/A</v>
      </c>
      <c r="C9" s="12" t="e">
        <f>VLOOKUP(B2,Tiedot!B2:AK445,16,FALSE)</f>
        <v>#N/A</v>
      </c>
      <c r="D9" s="12" t="e">
        <f>VLOOKUP(B2,Tiedot!B2:AK445,25,FALSE)</f>
        <v>#N/A</v>
      </c>
      <c r="E9" s="13" t="e">
        <f>VLOOKUP(B2,Tiedot!B2:AK445,34,FALSE)</f>
        <v>#N/A</v>
      </c>
      <c r="F9" s="10" t="e">
        <f>VLOOKUP(B2,Tiedot!B2:AV445,43,FALSE)</f>
        <v>#N/A</v>
      </c>
    </row>
    <row r="10" spans="1:6" ht="18.75" x14ac:dyDescent="0.3">
      <c r="A10" s="11" t="s">
        <v>13</v>
      </c>
      <c r="B10" s="12" t="e">
        <f>VLOOKUP(B2,Tiedot!B2:AV445,8,FALSE)</f>
        <v>#N/A</v>
      </c>
      <c r="C10" s="12" t="e">
        <f>VLOOKUP(B2,Tiedot!B2:AK445,17,FALSE)</f>
        <v>#N/A</v>
      </c>
      <c r="D10" s="12" t="e">
        <f>VLOOKUP(B2,Tiedot!B2:AK445,26,FALSE)</f>
        <v>#N/A</v>
      </c>
      <c r="E10" s="13" t="e">
        <f>VLOOKUP(B2,Tiedot!B2:AK445,35,FALSE)</f>
        <v>#N/A</v>
      </c>
      <c r="F10" s="10" t="e">
        <f>VLOOKUP(B2,Tiedot!B2:AV445,44,FALSE)</f>
        <v>#N/A</v>
      </c>
    </row>
    <row r="11" spans="1:6" ht="19.5" thickBot="1" x14ac:dyDescent="0.35">
      <c r="A11" s="11" t="s">
        <v>14</v>
      </c>
      <c r="B11" s="14" t="e">
        <f>VLOOKUP(B2,Tiedot!B2:AV445,9,FALSE)</f>
        <v>#N/A</v>
      </c>
      <c r="C11" s="14" t="e">
        <f>VLOOKUP(B2,Tiedot!B2:AK445,18,FALSE)</f>
        <v>#N/A</v>
      </c>
      <c r="D11" s="14" t="e">
        <f>VLOOKUP(B2,Tiedot!B2:AK445,27,FALSE)</f>
        <v>#N/A</v>
      </c>
      <c r="E11" s="13" t="e">
        <f>VLOOKUP(B2,Tiedot!B2:AK445,36,FALSE)</f>
        <v>#N/A</v>
      </c>
      <c r="F11" s="15" t="e">
        <f>VLOOKUP(B2,Tiedot!B2:AV445,45,FALSE)</f>
        <v>#N/A</v>
      </c>
    </row>
    <row r="12" spans="1:6" ht="20.25" thickTop="1" thickBot="1" x14ac:dyDescent="0.35">
      <c r="A12" s="16" t="s">
        <v>15</v>
      </c>
      <c r="B12" s="17" t="e">
        <f>SUM(B4:B11)</f>
        <v>#N/A</v>
      </c>
      <c r="C12" s="17" t="e">
        <f>SUM(C4:C11)</f>
        <v>#N/A</v>
      </c>
      <c r="D12" s="17" t="e">
        <f>SUM(D4:D11)</f>
        <v>#N/A</v>
      </c>
      <c r="E12" s="17" t="e">
        <f>SUM(E4:E11)</f>
        <v>#N/A</v>
      </c>
      <c r="F12" s="17" t="e">
        <f>SUM(F4:F11)</f>
        <v>#N/A</v>
      </c>
    </row>
    <row r="13" spans="1:6" ht="13.5" thickTop="1" x14ac:dyDescent="0.2"/>
    <row r="14" spans="1:6" x14ac:dyDescent="0.2">
      <c r="A14" s="156" t="s">
        <v>1914</v>
      </c>
      <c r="B14" s="156"/>
      <c r="C14" s="156"/>
      <c r="D14" s="156"/>
      <c r="E14" s="156"/>
      <c r="F14" s="156"/>
    </row>
    <row r="15" spans="1:6" x14ac:dyDescent="0.2">
      <c r="A15" s="156"/>
      <c r="B15" s="156"/>
      <c r="C15" s="156"/>
      <c r="D15" s="156"/>
      <c r="E15" s="156"/>
      <c r="F15" s="156"/>
    </row>
    <row r="16" spans="1:6" x14ac:dyDescent="0.2">
      <c r="A16" s="156"/>
      <c r="B16" s="156"/>
      <c r="C16" s="156"/>
      <c r="D16" s="156"/>
      <c r="E16" s="156"/>
      <c r="F16" s="156"/>
    </row>
    <row r="17" spans="1:6" x14ac:dyDescent="0.2">
      <c r="A17" s="156"/>
      <c r="B17" s="156"/>
      <c r="C17" s="156"/>
      <c r="D17" s="156"/>
      <c r="E17" s="156"/>
      <c r="F17" s="156"/>
    </row>
    <row r="18" spans="1:6" x14ac:dyDescent="0.2">
      <c r="A18" s="156"/>
      <c r="B18" s="156"/>
      <c r="C18" s="156"/>
      <c r="D18" s="156"/>
      <c r="E18" s="156"/>
      <c r="F18" s="156"/>
    </row>
  </sheetData>
  <mergeCells count="3">
    <mergeCell ref="B1:F1"/>
    <mergeCell ref="B2:F2"/>
    <mergeCell ref="A14:F18"/>
  </mergeCells>
  <conditionalFormatting sqref="B3:F3 A4">
    <cfRule type="cellIs" dxfId="11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Tiedot!$B$1:$B$445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45"/>
  <sheetViews>
    <sheetView zoomScaleNormal="100" workbookViewId="0"/>
  </sheetViews>
  <sheetFormatPr defaultRowHeight="12.75" x14ac:dyDescent="0.2"/>
  <cols>
    <col min="1" max="1" width="9.140625" style="18"/>
    <col min="2" max="2" width="33.140625" style="18" customWidth="1"/>
    <col min="3" max="10" width="12.7109375" style="18" customWidth="1"/>
    <col min="11" max="18" width="12.140625" style="18" customWidth="1"/>
    <col min="19" max="26" width="10.5703125" style="18" customWidth="1"/>
    <col min="27" max="34" width="10.28515625" style="18" customWidth="1"/>
    <col min="35" max="35" width="9.85546875" style="18" customWidth="1"/>
    <col min="36" max="36" width="10.140625" style="46" customWidth="1"/>
    <col min="37" max="37" width="10.42578125" style="18" customWidth="1"/>
    <col min="38" max="38" width="9.140625" style="18"/>
    <col min="39" max="40" width="10.140625" style="18" bestFit="1" customWidth="1"/>
    <col min="41" max="42" width="9.28515625" style="18" bestFit="1" customWidth="1"/>
    <col min="43" max="46" width="10.140625" style="18" bestFit="1" customWidth="1"/>
    <col min="47" max="47" width="11.5703125" style="47" bestFit="1" customWidth="1"/>
    <col min="48" max="48" width="23.140625" style="18" customWidth="1"/>
    <col min="49" max="49" width="10.28515625" style="18" customWidth="1"/>
    <col min="50" max="50" width="9.140625" style="18"/>
    <col min="51" max="51" width="16.140625" style="18" customWidth="1"/>
    <col min="52" max="52" width="7.5703125" style="18" customWidth="1"/>
    <col min="53" max="53" width="12.85546875" style="18" customWidth="1"/>
    <col min="54" max="54" width="9.140625" style="18"/>
    <col min="55" max="55" width="13.28515625" style="18" customWidth="1"/>
    <col min="56" max="56" width="8.28515625" style="18" customWidth="1"/>
    <col min="57" max="57" width="9.28515625" style="18" bestFit="1" customWidth="1"/>
    <col min="58" max="16384" width="9.140625" style="18"/>
  </cols>
  <sheetData>
    <row r="1" spans="1:57" ht="140.25" x14ac:dyDescent="0.2">
      <c r="A1" s="18" t="s">
        <v>16</v>
      </c>
      <c r="B1" s="19" t="s">
        <v>1</v>
      </c>
      <c r="C1" s="20" t="s">
        <v>17</v>
      </c>
      <c r="D1" s="21" t="s">
        <v>18</v>
      </c>
      <c r="E1" s="21" t="s">
        <v>19</v>
      </c>
      <c r="F1" s="21" t="s">
        <v>20</v>
      </c>
      <c r="G1" s="22" t="s">
        <v>21</v>
      </c>
      <c r="H1" s="21" t="s">
        <v>22</v>
      </c>
      <c r="I1" s="21" t="s">
        <v>23</v>
      </c>
      <c r="J1" s="21" t="s">
        <v>24</v>
      </c>
      <c r="K1" s="23"/>
      <c r="L1" s="20" t="s">
        <v>25</v>
      </c>
      <c r="M1" s="21" t="s">
        <v>26</v>
      </c>
      <c r="N1" s="21" t="s">
        <v>27</v>
      </c>
      <c r="O1" s="21" t="s">
        <v>28</v>
      </c>
      <c r="P1" s="22" t="s">
        <v>29</v>
      </c>
      <c r="Q1" s="21" t="s">
        <v>30</v>
      </c>
      <c r="R1" s="21" t="s">
        <v>31</v>
      </c>
      <c r="S1" s="21" t="s">
        <v>32</v>
      </c>
      <c r="T1" s="23"/>
      <c r="U1" s="20" t="s">
        <v>33</v>
      </c>
      <c r="V1" s="21" t="s">
        <v>34</v>
      </c>
      <c r="W1" s="21" t="s">
        <v>35</v>
      </c>
      <c r="X1" s="21" t="s">
        <v>36</v>
      </c>
      <c r="Y1" s="22" t="s">
        <v>37</v>
      </c>
      <c r="Z1" s="21" t="s">
        <v>38</v>
      </c>
      <c r="AA1" s="21" t="s">
        <v>39</v>
      </c>
      <c r="AB1" s="21" t="s">
        <v>40</v>
      </c>
      <c r="AC1" s="24"/>
      <c r="AD1" s="21" t="s">
        <v>41</v>
      </c>
      <c r="AE1" s="21" t="s">
        <v>42</v>
      </c>
      <c r="AF1" s="21" t="s">
        <v>43</v>
      </c>
      <c r="AG1" s="21" t="s">
        <v>44</v>
      </c>
      <c r="AH1" s="22" t="s">
        <v>45</v>
      </c>
      <c r="AI1" s="21" t="s">
        <v>46</v>
      </c>
      <c r="AJ1" s="21" t="s">
        <v>47</v>
      </c>
      <c r="AK1" s="21" t="s">
        <v>48</v>
      </c>
      <c r="AL1" s="25"/>
      <c r="AM1" s="20" t="s">
        <v>49</v>
      </c>
      <c r="AN1" s="21" t="s">
        <v>50</v>
      </c>
      <c r="AO1" s="21" t="s">
        <v>51</v>
      </c>
      <c r="AP1" s="21" t="s">
        <v>52</v>
      </c>
      <c r="AQ1" s="22" t="s">
        <v>53</v>
      </c>
      <c r="AR1" s="21" t="s">
        <v>54</v>
      </c>
      <c r="AS1" s="21" t="s">
        <v>55</v>
      </c>
      <c r="AT1" s="21" t="s">
        <v>56</v>
      </c>
      <c r="AU1" s="26" t="s">
        <v>57</v>
      </c>
      <c r="AV1" s="27" t="s">
        <v>58</v>
      </c>
      <c r="AW1" s="28" t="s">
        <v>59</v>
      </c>
      <c r="AX1" s="29" t="s">
        <v>60</v>
      </c>
      <c r="AY1" s="30" t="s">
        <v>61</v>
      </c>
      <c r="AZ1" s="31" t="s">
        <v>62</v>
      </c>
      <c r="BA1" s="30" t="s">
        <v>63</v>
      </c>
      <c r="BB1" s="31" t="s">
        <v>64</v>
      </c>
      <c r="BC1" s="30" t="s">
        <v>65</v>
      </c>
      <c r="BD1" s="30" t="s">
        <v>66</v>
      </c>
      <c r="BE1" s="30" t="s">
        <v>67</v>
      </c>
    </row>
    <row r="2" spans="1:57" x14ac:dyDescent="0.2">
      <c r="A2" s="32" t="s">
        <v>68</v>
      </c>
      <c r="B2" s="33" t="s">
        <v>69</v>
      </c>
      <c r="C2" s="34">
        <v>11544.554392</v>
      </c>
      <c r="D2" s="35">
        <v>2930</v>
      </c>
      <c r="E2" s="36"/>
      <c r="F2" s="37">
        <v>985</v>
      </c>
      <c r="G2" s="38">
        <v>4902.76</v>
      </c>
      <c r="H2" s="39">
        <v>3480</v>
      </c>
      <c r="I2" s="35">
        <v>3068.04</v>
      </c>
      <c r="J2" s="37">
        <v>12593</v>
      </c>
      <c r="K2" s="25"/>
      <c r="L2" s="34">
        <v>13509.429999999998</v>
      </c>
      <c r="M2" s="35">
        <v>1158.23</v>
      </c>
      <c r="N2" s="40"/>
      <c r="O2" s="37">
        <v>1140.33</v>
      </c>
      <c r="P2" s="38">
        <v>3920.7400000000002</v>
      </c>
      <c r="Q2" s="39">
        <v>2827.89</v>
      </c>
      <c r="R2" s="35">
        <v>1930.83</v>
      </c>
      <c r="S2" s="37">
        <v>8106.795787814608</v>
      </c>
      <c r="T2" s="25"/>
      <c r="U2" s="34">
        <v>20000</v>
      </c>
      <c r="V2" s="35">
        <v>0</v>
      </c>
      <c r="W2" s="36"/>
      <c r="X2" s="37">
        <v>1000</v>
      </c>
      <c r="Y2" s="38">
        <v>4000</v>
      </c>
      <c r="Z2" s="41">
        <v>1000</v>
      </c>
      <c r="AA2" s="35">
        <v>10000</v>
      </c>
      <c r="AB2" s="37">
        <v>12000</v>
      </c>
      <c r="AC2" s="25"/>
      <c r="AD2" s="34">
        <v>0</v>
      </c>
      <c r="AE2" s="35">
        <v>0</v>
      </c>
      <c r="AF2" s="36"/>
      <c r="AG2" s="37"/>
      <c r="AH2" s="38"/>
      <c r="AI2" s="42"/>
      <c r="AJ2" s="35"/>
      <c r="AK2" s="37">
        <v>0</v>
      </c>
      <c r="AL2" s="25"/>
      <c r="AM2" s="18">
        <f t="shared" ref="AM2:AM65" si="0">SUM(AD2,U2,L2,C2)</f>
        <v>45053.984391999998</v>
      </c>
      <c r="AN2" s="18">
        <f t="shared" ref="AN2:AN65" si="1">SUM(AE2,V2,M2,D2)</f>
        <v>4088.23</v>
      </c>
      <c r="AO2" s="18">
        <f t="shared" ref="AO2:AO65" si="2">SUM(AF2,W2,N2,E2)</f>
        <v>0</v>
      </c>
      <c r="AP2" s="18">
        <f t="shared" ref="AP2:AP65" si="3">SUM(AG2,X2,O2,F2)</f>
        <v>3125.33</v>
      </c>
      <c r="AQ2" s="18">
        <f t="shared" ref="AQ2:AQ65" si="4">SUM(AH2,Y2,P2,G2)</f>
        <v>12823.5</v>
      </c>
      <c r="AR2" s="18">
        <f t="shared" ref="AR2:AR65" si="5">SUM(AI2,Z2,Q2,H2)</f>
        <v>7307.8899999999994</v>
      </c>
      <c r="AS2" s="18">
        <f t="shared" ref="AS2:AS65" si="6">SUM(AJ2,AA2,R2,I2)</f>
        <v>14998.869999999999</v>
      </c>
      <c r="AT2" s="18">
        <f t="shared" ref="AT2:AT65" si="7">SUM(AK2,AB2,S2,J2)</f>
        <v>32699.795787814608</v>
      </c>
      <c r="AU2" s="43">
        <v>12933</v>
      </c>
      <c r="AV2" s="44" t="s">
        <v>70</v>
      </c>
      <c r="AW2" s="18" t="s">
        <v>71</v>
      </c>
      <c r="AX2" s="45"/>
      <c r="AY2" s="33"/>
      <c r="AZ2" s="46" t="s">
        <v>72</v>
      </c>
      <c r="BA2" s="33" t="s">
        <v>73</v>
      </c>
      <c r="BB2" s="46" t="s">
        <v>74</v>
      </c>
      <c r="BC2" s="46" t="s">
        <v>75</v>
      </c>
      <c r="BD2" s="47">
        <v>1</v>
      </c>
      <c r="BE2" s="47">
        <v>1</v>
      </c>
    </row>
    <row r="3" spans="1:57" x14ac:dyDescent="0.2">
      <c r="A3" s="32" t="s">
        <v>76</v>
      </c>
      <c r="B3" s="33" t="s">
        <v>77</v>
      </c>
      <c r="C3" s="34">
        <v>5743.1869390000002</v>
      </c>
      <c r="D3" s="35">
        <v>6014</v>
      </c>
      <c r="E3" s="36"/>
      <c r="F3" s="37">
        <v>195</v>
      </c>
      <c r="G3" s="38">
        <v>10479.34</v>
      </c>
      <c r="H3" s="39">
        <v>91</v>
      </c>
      <c r="I3" s="35">
        <v>1278</v>
      </c>
      <c r="J3" s="37">
        <v>19009.8</v>
      </c>
      <c r="K3" s="25"/>
      <c r="L3" s="34">
        <v>5210.8099999999995</v>
      </c>
      <c r="M3" s="35">
        <v>5406.81</v>
      </c>
      <c r="N3" s="40"/>
      <c r="O3" s="37">
        <v>1590.35</v>
      </c>
      <c r="P3" s="38">
        <v>2293.19</v>
      </c>
      <c r="Q3" s="39">
        <v>2032.56</v>
      </c>
      <c r="R3" s="35">
        <v>2280.9</v>
      </c>
      <c r="S3" s="37">
        <v>5811.9517607431326</v>
      </c>
      <c r="T3" s="25"/>
      <c r="U3" s="34">
        <v>9100</v>
      </c>
      <c r="V3" s="35">
        <v>8000</v>
      </c>
      <c r="W3" s="36"/>
      <c r="X3" s="37">
        <v>2000</v>
      </c>
      <c r="Y3" s="38">
        <v>8341.7999999999993</v>
      </c>
      <c r="Z3" s="41">
        <v>2000</v>
      </c>
      <c r="AA3" s="35">
        <v>2000</v>
      </c>
      <c r="AB3" s="37">
        <v>1000</v>
      </c>
      <c r="AC3" s="25"/>
      <c r="AD3" s="34">
        <v>0</v>
      </c>
      <c r="AE3" s="35">
        <v>0</v>
      </c>
      <c r="AF3" s="36"/>
      <c r="AG3" s="37"/>
      <c r="AH3" s="38"/>
      <c r="AI3" s="42"/>
      <c r="AJ3" s="35"/>
      <c r="AK3" s="37">
        <v>0</v>
      </c>
      <c r="AL3" s="25"/>
      <c r="AM3" s="18">
        <f t="shared" si="0"/>
        <v>20053.996939000001</v>
      </c>
      <c r="AN3" s="18">
        <f t="shared" si="1"/>
        <v>19420.810000000001</v>
      </c>
      <c r="AO3" s="18">
        <f t="shared" si="2"/>
        <v>0</v>
      </c>
      <c r="AP3" s="18">
        <f t="shared" si="3"/>
        <v>3785.35</v>
      </c>
      <c r="AQ3" s="18">
        <f t="shared" si="4"/>
        <v>21114.33</v>
      </c>
      <c r="AR3" s="18">
        <f t="shared" si="5"/>
        <v>4123.5599999999995</v>
      </c>
      <c r="AS3" s="18">
        <f t="shared" si="6"/>
        <v>5558.9</v>
      </c>
      <c r="AT3" s="18">
        <f t="shared" si="7"/>
        <v>25821.751760743133</v>
      </c>
      <c r="AU3" s="43">
        <v>8694</v>
      </c>
      <c r="AV3" s="44" t="s">
        <v>78</v>
      </c>
      <c r="AW3" s="18" t="s">
        <v>79</v>
      </c>
      <c r="AX3" s="45"/>
      <c r="AY3" s="33"/>
      <c r="AZ3" s="46" t="s">
        <v>80</v>
      </c>
      <c r="BA3" s="33" t="s">
        <v>81</v>
      </c>
      <c r="BB3" s="46" t="s">
        <v>82</v>
      </c>
      <c r="BC3" s="46" t="s">
        <v>83</v>
      </c>
      <c r="BD3" s="47">
        <v>1</v>
      </c>
      <c r="BE3" s="47">
        <v>1</v>
      </c>
    </row>
    <row r="4" spans="1:57" x14ac:dyDescent="0.2">
      <c r="A4" s="32" t="s">
        <v>84</v>
      </c>
      <c r="B4" s="33" t="s">
        <v>85</v>
      </c>
      <c r="C4" s="34">
        <v>12206.354834</v>
      </c>
      <c r="D4" s="35">
        <v>52.45</v>
      </c>
      <c r="E4" s="36"/>
      <c r="F4" s="37">
        <v>640</v>
      </c>
      <c r="G4" s="38">
        <v>4423.2240000000002</v>
      </c>
      <c r="H4" s="39">
        <v>2455</v>
      </c>
      <c r="I4" s="35">
        <v>516</v>
      </c>
      <c r="J4" s="37">
        <v>16442</v>
      </c>
      <c r="K4" s="25"/>
      <c r="L4" s="34">
        <v>18224.330000000002</v>
      </c>
      <c r="M4" s="35">
        <v>734.82</v>
      </c>
      <c r="N4" s="40"/>
      <c r="O4" s="37"/>
      <c r="P4" s="38">
        <v>4515.74</v>
      </c>
      <c r="Q4" s="39">
        <v>6675.03</v>
      </c>
      <c r="R4" s="35">
        <v>1071.58</v>
      </c>
      <c r="S4" s="37">
        <v>13795.732657616951</v>
      </c>
      <c r="T4" s="25"/>
      <c r="U4" s="34">
        <v>27157.85</v>
      </c>
      <c r="V4" s="35">
        <v>1716.66</v>
      </c>
      <c r="W4" s="36"/>
      <c r="X4" s="37">
        <v>3294.44</v>
      </c>
      <c r="Y4" s="38">
        <v>14730.85</v>
      </c>
      <c r="Z4" s="41">
        <v>4114</v>
      </c>
      <c r="AA4" s="35">
        <v>7305</v>
      </c>
      <c r="AB4" s="37">
        <v>11478.06</v>
      </c>
      <c r="AC4" s="25"/>
      <c r="AD4" s="34">
        <v>0</v>
      </c>
      <c r="AE4" s="35">
        <v>0</v>
      </c>
      <c r="AF4" s="36"/>
      <c r="AG4" s="37"/>
      <c r="AH4" s="38"/>
      <c r="AI4" s="42"/>
      <c r="AJ4" s="35"/>
      <c r="AK4" s="37">
        <v>0</v>
      </c>
      <c r="AL4" s="25"/>
      <c r="AM4" s="18">
        <f t="shared" si="0"/>
        <v>57588.534833999998</v>
      </c>
      <c r="AN4" s="18">
        <f t="shared" si="1"/>
        <v>2503.9299999999998</v>
      </c>
      <c r="AO4" s="18">
        <f t="shared" si="2"/>
        <v>0</v>
      </c>
      <c r="AP4" s="18">
        <f t="shared" si="3"/>
        <v>3934.44</v>
      </c>
      <c r="AQ4" s="18">
        <f t="shared" si="4"/>
        <v>23669.813999999998</v>
      </c>
      <c r="AR4" s="18">
        <f t="shared" si="5"/>
        <v>13244.029999999999</v>
      </c>
      <c r="AS4" s="18">
        <f t="shared" si="6"/>
        <v>8892.58</v>
      </c>
      <c r="AT4" s="18">
        <f t="shared" si="7"/>
        <v>41715.792657616948</v>
      </c>
      <c r="AU4" s="43">
        <v>13938</v>
      </c>
      <c r="AV4" s="44" t="s">
        <v>86</v>
      </c>
      <c r="AW4" s="18" t="s">
        <v>87</v>
      </c>
      <c r="AX4" s="45" t="s">
        <v>88</v>
      </c>
      <c r="AY4" s="33" t="s">
        <v>89</v>
      </c>
      <c r="AZ4" s="46" t="s">
        <v>90</v>
      </c>
      <c r="BA4" s="33" t="s">
        <v>91</v>
      </c>
      <c r="BB4" s="46" t="s">
        <v>92</v>
      </c>
      <c r="BC4" s="46" t="s">
        <v>93</v>
      </c>
      <c r="BD4" s="47">
        <v>1</v>
      </c>
      <c r="BE4" s="47">
        <v>2</v>
      </c>
    </row>
    <row r="5" spans="1:57" x14ac:dyDescent="0.2">
      <c r="A5" s="32" t="s">
        <v>94</v>
      </c>
      <c r="B5" s="33" t="s">
        <v>95</v>
      </c>
      <c r="C5" s="34">
        <v>1525.7644529999998</v>
      </c>
      <c r="D5" s="35">
        <v>213.4</v>
      </c>
      <c r="E5" s="36"/>
      <c r="F5" s="37">
        <v>545</v>
      </c>
      <c r="G5" s="38">
        <v>1148</v>
      </c>
      <c r="H5" s="39">
        <v>150</v>
      </c>
      <c r="I5" s="35">
        <v>120</v>
      </c>
      <c r="J5" s="37">
        <v>2117</v>
      </c>
      <c r="K5" s="25"/>
      <c r="L5" s="34">
        <v>7529.87</v>
      </c>
      <c r="M5" s="35">
        <v>2926</v>
      </c>
      <c r="N5" s="40"/>
      <c r="O5" s="37">
        <v>739.4</v>
      </c>
      <c r="P5" s="38">
        <v>2115.8000000000002</v>
      </c>
      <c r="Q5" s="39">
        <v>158.85</v>
      </c>
      <c r="R5" s="35">
        <v>65.25</v>
      </c>
      <c r="S5" s="37">
        <v>4476.4998212303099</v>
      </c>
      <c r="T5" s="25"/>
      <c r="U5" s="34">
        <v>2500</v>
      </c>
      <c r="V5" s="35">
        <v>1300</v>
      </c>
      <c r="W5" s="36"/>
      <c r="X5" s="37">
        <v>1000</v>
      </c>
      <c r="Y5" s="38">
        <v>1300</v>
      </c>
      <c r="Z5" s="41">
        <v>0</v>
      </c>
      <c r="AA5" s="35"/>
      <c r="AB5" s="37">
        <v>1700</v>
      </c>
      <c r="AC5" s="25"/>
      <c r="AD5" s="34">
        <v>0</v>
      </c>
      <c r="AE5" s="35">
        <v>0</v>
      </c>
      <c r="AF5" s="36"/>
      <c r="AG5" s="37"/>
      <c r="AH5" s="38"/>
      <c r="AI5" s="42"/>
      <c r="AJ5" s="35"/>
      <c r="AK5" s="37">
        <v>0</v>
      </c>
      <c r="AL5" s="25"/>
      <c r="AM5" s="18">
        <f t="shared" si="0"/>
        <v>11555.634452999999</v>
      </c>
      <c r="AN5" s="18">
        <f t="shared" si="1"/>
        <v>4439.3999999999996</v>
      </c>
      <c r="AO5" s="18">
        <f t="shared" si="2"/>
        <v>0</v>
      </c>
      <c r="AP5" s="18">
        <f t="shared" si="3"/>
        <v>2284.4</v>
      </c>
      <c r="AQ5" s="18">
        <f t="shared" si="4"/>
        <v>4563.8</v>
      </c>
      <c r="AR5" s="18">
        <f t="shared" si="5"/>
        <v>308.85000000000002</v>
      </c>
      <c r="AS5" s="18">
        <f t="shared" si="6"/>
        <v>185.25</v>
      </c>
      <c r="AT5" s="18">
        <f t="shared" si="7"/>
        <v>8293.4998212303108</v>
      </c>
      <c r="AU5" s="43">
        <v>2458</v>
      </c>
      <c r="AV5" s="44" t="s">
        <v>96</v>
      </c>
      <c r="AW5" s="18" t="s">
        <v>97</v>
      </c>
      <c r="AX5" s="45"/>
      <c r="AY5" s="33"/>
      <c r="AZ5" s="46" t="s">
        <v>98</v>
      </c>
      <c r="BA5" s="33" t="s">
        <v>99</v>
      </c>
      <c r="BB5" s="46" t="s">
        <v>100</v>
      </c>
      <c r="BC5" s="46" t="s">
        <v>101</v>
      </c>
      <c r="BD5" s="47">
        <v>2</v>
      </c>
      <c r="BE5" s="47">
        <v>1</v>
      </c>
    </row>
    <row r="6" spans="1:57" x14ac:dyDescent="0.2">
      <c r="A6" s="32" t="s">
        <v>102</v>
      </c>
      <c r="B6" s="33" t="s">
        <v>103</v>
      </c>
      <c r="C6" s="34">
        <v>6591.1918719999994</v>
      </c>
      <c r="D6" s="35">
        <v>13255</v>
      </c>
      <c r="E6" s="36"/>
      <c r="F6" s="37">
        <v>910</v>
      </c>
      <c r="G6" s="38">
        <v>9783.24</v>
      </c>
      <c r="H6" s="39">
        <v>930</v>
      </c>
      <c r="I6" s="35">
        <v>3946</v>
      </c>
      <c r="J6" s="37">
        <v>12014</v>
      </c>
      <c r="K6" s="25"/>
      <c r="L6" s="34">
        <v>7143.98</v>
      </c>
      <c r="M6" s="35">
        <v>6695.27</v>
      </c>
      <c r="N6" s="40"/>
      <c r="O6" s="37">
        <v>2428.91</v>
      </c>
      <c r="P6" s="38">
        <v>3668.76</v>
      </c>
      <c r="Q6" s="39">
        <v>5737.65</v>
      </c>
      <c r="R6" s="35">
        <v>3952.45</v>
      </c>
      <c r="S6" s="37">
        <v>9186.1714985284416</v>
      </c>
      <c r="T6" s="25"/>
      <c r="U6" s="34">
        <v>25945</v>
      </c>
      <c r="V6" s="35">
        <v>2460</v>
      </c>
      <c r="W6" s="36"/>
      <c r="X6" s="37">
        <v>3600</v>
      </c>
      <c r="Y6" s="38">
        <v>8860</v>
      </c>
      <c r="Z6" s="41">
        <v>9250</v>
      </c>
      <c r="AA6" s="35">
        <v>4964</v>
      </c>
      <c r="AB6" s="37">
        <v>3000</v>
      </c>
      <c r="AC6" s="25"/>
      <c r="AD6" s="34">
        <v>0</v>
      </c>
      <c r="AE6" s="35">
        <v>0</v>
      </c>
      <c r="AF6" s="36"/>
      <c r="AG6" s="37"/>
      <c r="AH6" s="38"/>
      <c r="AI6" s="42"/>
      <c r="AJ6" s="35"/>
      <c r="AK6" s="37">
        <v>0</v>
      </c>
      <c r="AL6" s="25"/>
      <c r="AM6" s="18">
        <f t="shared" si="0"/>
        <v>39680.171871999992</v>
      </c>
      <c r="AN6" s="18">
        <f t="shared" si="1"/>
        <v>22410.27</v>
      </c>
      <c r="AO6" s="18">
        <f t="shared" si="2"/>
        <v>0</v>
      </c>
      <c r="AP6" s="18">
        <f t="shared" si="3"/>
        <v>6938.91</v>
      </c>
      <c r="AQ6" s="18">
        <f t="shared" si="4"/>
        <v>22312</v>
      </c>
      <c r="AR6" s="18">
        <f t="shared" si="5"/>
        <v>15917.65</v>
      </c>
      <c r="AS6" s="18">
        <f t="shared" si="6"/>
        <v>12862.45</v>
      </c>
      <c r="AT6" s="18">
        <f t="shared" si="7"/>
        <v>24200.171498528442</v>
      </c>
      <c r="AU6" s="43">
        <v>10547</v>
      </c>
      <c r="AV6" s="44" t="s">
        <v>104</v>
      </c>
      <c r="AW6" s="18" t="s">
        <v>105</v>
      </c>
      <c r="AX6" s="45"/>
      <c r="AY6" s="33"/>
      <c r="AZ6" s="46" t="s">
        <v>80</v>
      </c>
      <c r="BA6" s="33" t="s">
        <v>81</v>
      </c>
      <c r="BB6" s="46" t="s">
        <v>106</v>
      </c>
      <c r="BC6" s="46" t="s">
        <v>107</v>
      </c>
      <c r="BD6" s="47">
        <v>1</v>
      </c>
      <c r="BE6" s="47">
        <v>1</v>
      </c>
    </row>
    <row r="7" spans="1:57" x14ac:dyDescent="0.2">
      <c r="A7" s="32" t="s">
        <v>108</v>
      </c>
      <c r="B7" s="33" t="s">
        <v>109</v>
      </c>
      <c r="C7" s="34">
        <v>5363.1573980000003</v>
      </c>
      <c r="D7" s="35">
        <v>8223</v>
      </c>
      <c r="E7" s="36"/>
      <c r="F7" s="37">
        <v>3253</v>
      </c>
      <c r="G7" s="38">
        <v>23817.5</v>
      </c>
      <c r="H7" s="39">
        <v>2625</v>
      </c>
      <c r="I7" s="35">
        <v>3753</v>
      </c>
      <c r="J7" s="37">
        <v>12311</v>
      </c>
      <c r="K7" s="25"/>
      <c r="L7" s="34">
        <v>20807.220000000005</v>
      </c>
      <c r="M7" s="35">
        <v>834.99</v>
      </c>
      <c r="N7" s="40"/>
      <c r="O7" s="37">
        <v>386.32</v>
      </c>
      <c r="P7" s="38">
        <v>13151.49</v>
      </c>
      <c r="Q7" s="39">
        <v>982.27</v>
      </c>
      <c r="R7" s="35">
        <v>3488.82</v>
      </c>
      <c r="S7" s="37">
        <v>10162.417799909432</v>
      </c>
      <c r="T7" s="25"/>
      <c r="U7" s="34">
        <v>17680</v>
      </c>
      <c r="V7" s="35">
        <v>4420</v>
      </c>
      <c r="W7" s="36"/>
      <c r="X7" s="37">
        <v>2210</v>
      </c>
      <c r="Y7" s="38">
        <v>8840</v>
      </c>
      <c r="Z7" s="41">
        <v>2210</v>
      </c>
      <c r="AA7" s="35">
        <v>8840</v>
      </c>
      <c r="AB7" s="37">
        <v>7800</v>
      </c>
      <c r="AC7" s="25"/>
      <c r="AD7" s="34">
        <v>0</v>
      </c>
      <c r="AE7" s="35">
        <v>0</v>
      </c>
      <c r="AF7" s="36"/>
      <c r="AG7" s="37"/>
      <c r="AH7" s="38">
        <v>0</v>
      </c>
      <c r="AI7" s="42"/>
      <c r="AJ7" s="35"/>
      <c r="AK7" s="37">
        <v>0</v>
      </c>
      <c r="AL7" s="25"/>
      <c r="AM7" s="18">
        <f t="shared" si="0"/>
        <v>43850.377398000004</v>
      </c>
      <c r="AN7" s="18">
        <f t="shared" si="1"/>
        <v>13477.99</v>
      </c>
      <c r="AO7" s="18">
        <f t="shared" si="2"/>
        <v>0</v>
      </c>
      <c r="AP7" s="18">
        <f t="shared" si="3"/>
        <v>5849.32</v>
      </c>
      <c r="AQ7" s="18">
        <f t="shared" si="4"/>
        <v>45808.99</v>
      </c>
      <c r="AR7" s="18">
        <f t="shared" si="5"/>
        <v>5817.27</v>
      </c>
      <c r="AS7" s="18">
        <f t="shared" si="6"/>
        <v>16081.82</v>
      </c>
      <c r="AT7" s="18">
        <f t="shared" si="7"/>
        <v>30273.417799909432</v>
      </c>
      <c r="AU7" s="43">
        <v>11822</v>
      </c>
      <c r="AV7" s="44" t="s">
        <v>110</v>
      </c>
      <c r="AW7" s="18" t="s">
        <v>111</v>
      </c>
      <c r="AX7" s="45" t="s">
        <v>112</v>
      </c>
      <c r="AY7" s="33" t="s">
        <v>113</v>
      </c>
      <c r="AZ7" s="46" t="s">
        <v>114</v>
      </c>
      <c r="BA7" s="33" t="s">
        <v>115</v>
      </c>
      <c r="BB7" s="46" t="s">
        <v>116</v>
      </c>
      <c r="BC7" s="46" t="s">
        <v>117</v>
      </c>
      <c r="BD7" s="47">
        <v>1</v>
      </c>
      <c r="BE7" s="47">
        <v>2</v>
      </c>
    </row>
    <row r="8" spans="1:57" x14ac:dyDescent="0.2">
      <c r="A8" s="32" t="s">
        <v>118</v>
      </c>
      <c r="B8" s="33" t="s">
        <v>119</v>
      </c>
      <c r="C8" s="34">
        <v>3509.4877319999996</v>
      </c>
      <c r="D8" s="35">
        <v>1380</v>
      </c>
      <c r="E8" s="36"/>
      <c r="F8" s="37">
        <v>1140.2</v>
      </c>
      <c r="G8" s="38">
        <v>1372.5</v>
      </c>
      <c r="H8" s="39">
        <v>830</v>
      </c>
      <c r="I8" s="35">
        <v>2700</v>
      </c>
      <c r="J8" s="37">
        <v>11015</v>
      </c>
      <c r="K8" s="25"/>
      <c r="L8" s="34">
        <v>4275.01</v>
      </c>
      <c r="M8" s="35">
        <v>313.45999999999998</v>
      </c>
      <c r="N8" s="40"/>
      <c r="O8" s="37">
        <v>1239.3599999999999</v>
      </c>
      <c r="P8" s="38">
        <v>3114.81</v>
      </c>
      <c r="Q8" s="39">
        <v>605.45000000000005</v>
      </c>
      <c r="R8" s="35">
        <v>359.3</v>
      </c>
      <c r="S8" s="37">
        <v>4227.3401101158779</v>
      </c>
      <c r="T8" s="25"/>
      <c r="U8" s="34">
        <v>6000</v>
      </c>
      <c r="V8" s="35">
        <v>0</v>
      </c>
      <c r="W8" s="36"/>
      <c r="X8" s="37">
        <v>1500</v>
      </c>
      <c r="Y8" s="38">
        <v>6000</v>
      </c>
      <c r="Z8" s="41">
        <v>6000</v>
      </c>
      <c r="AA8" s="35">
        <v>1500</v>
      </c>
      <c r="AB8" s="37">
        <v>1700</v>
      </c>
      <c r="AC8" s="25"/>
      <c r="AD8" s="34">
        <v>0</v>
      </c>
      <c r="AE8" s="35">
        <v>0</v>
      </c>
      <c r="AF8" s="36"/>
      <c r="AG8" s="37"/>
      <c r="AH8" s="38">
        <v>0</v>
      </c>
      <c r="AI8" s="42"/>
      <c r="AJ8" s="35"/>
      <c r="AK8" s="37">
        <v>0</v>
      </c>
      <c r="AL8" s="25"/>
      <c r="AM8" s="18">
        <f t="shared" si="0"/>
        <v>13784.497732</v>
      </c>
      <c r="AN8" s="18">
        <f t="shared" si="1"/>
        <v>1693.46</v>
      </c>
      <c r="AO8" s="18">
        <f t="shared" si="2"/>
        <v>0</v>
      </c>
      <c r="AP8" s="18">
        <f t="shared" si="3"/>
        <v>3879.5599999999995</v>
      </c>
      <c r="AQ8" s="18">
        <f t="shared" si="4"/>
        <v>10487.31</v>
      </c>
      <c r="AR8" s="18">
        <f t="shared" si="5"/>
        <v>7435.45</v>
      </c>
      <c r="AS8" s="18">
        <f t="shared" si="6"/>
        <v>4559.3</v>
      </c>
      <c r="AT8" s="18">
        <f t="shared" si="7"/>
        <v>16942.340110115878</v>
      </c>
      <c r="AU8" s="43">
        <v>6303</v>
      </c>
      <c r="AV8" s="44" t="s">
        <v>120</v>
      </c>
      <c r="AW8" s="18" t="s">
        <v>121</v>
      </c>
      <c r="AX8" s="45"/>
      <c r="AY8" s="33"/>
      <c r="AZ8" s="46" t="s">
        <v>72</v>
      </c>
      <c r="BA8" s="33" t="s">
        <v>73</v>
      </c>
      <c r="BB8" s="46" t="s">
        <v>122</v>
      </c>
      <c r="BC8" s="46" t="s">
        <v>123</v>
      </c>
      <c r="BD8" s="47">
        <v>2</v>
      </c>
      <c r="BE8" s="47">
        <v>1</v>
      </c>
    </row>
    <row r="9" spans="1:57" x14ac:dyDescent="0.2">
      <c r="A9" s="32" t="s">
        <v>124</v>
      </c>
      <c r="B9" s="33" t="s">
        <v>125</v>
      </c>
      <c r="C9" s="34">
        <v>1315.7955959999999</v>
      </c>
      <c r="D9" s="35">
        <v>0</v>
      </c>
      <c r="E9" s="36"/>
      <c r="F9" s="37"/>
      <c r="G9" s="38">
        <v>0</v>
      </c>
      <c r="H9" s="39">
        <v>0</v>
      </c>
      <c r="I9" s="35"/>
      <c r="J9" s="37">
        <v>1979</v>
      </c>
      <c r="K9" s="25"/>
      <c r="L9" s="34">
        <v>4036.87</v>
      </c>
      <c r="M9" s="35">
        <v>246.05</v>
      </c>
      <c r="N9" s="40"/>
      <c r="O9" s="37">
        <v>307.47000000000003</v>
      </c>
      <c r="P9" s="38">
        <v>64.650000000000006</v>
      </c>
      <c r="Q9" s="39">
        <v>65.05</v>
      </c>
      <c r="R9" s="35">
        <v>41.65</v>
      </c>
      <c r="S9" s="37">
        <v>2547.9206966977572</v>
      </c>
      <c r="T9" s="25"/>
      <c r="U9" s="34">
        <v>8400</v>
      </c>
      <c r="V9" s="35">
        <v>0</v>
      </c>
      <c r="W9" s="36"/>
      <c r="X9" s="37">
        <v>2000</v>
      </c>
      <c r="Y9" s="38">
        <v>0</v>
      </c>
      <c r="Z9" s="41">
        <v>0</v>
      </c>
      <c r="AA9" s="35"/>
      <c r="AB9" s="37">
        <v>1500</v>
      </c>
      <c r="AC9" s="25"/>
      <c r="AD9" s="34">
        <v>0</v>
      </c>
      <c r="AE9" s="35">
        <v>0</v>
      </c>
      <c r="AF9" s="36"/>
      <c r="AG9" s="37"/>
      <c r="AH9" s="38"/>
      <c r="AI9" s="42"/>
      <c r="AJ9" s="35"/>
      <c r="AK9" s="37">
        <v>0</v>
      </c>
      <c r="AL9" s="25"/>
      <c r="AM9" s="18">
        <f t="shared" si="0"/>
        <v>13752.665595999999</v>
      </c>
      <c r="AN9" s="18">
        <f t="shared" si="1"/>
        <v>246.05</v>
      </c>
      <c r="AO9" s="18">
        <f t="shared" si="2"/>
        <v>0</v>
      </c>
      <c r="AP9" s="18">
        <f t="shared" si="3"/>
        <v>2307.4700000000003</v>
      </c>
      <c r="AQ9" s="18">
        <f t="shared" si="4"/>
        <v>64.650000000000006</v>
      </c>
      <c r="AR9" s="18">
        <f t="shared" si="5"/>
        <v>65.05</v>
      </c>
      <c r="AS9" s="18">
        <f t="shared" si="6"/>
        <v>41.65</v>
      </c>
      <c r="AT9" s="18">
        <f t="shared" si="7"/>
        <v>6026.9206966977572</v>
      </c>
      <c r="AU9" s="43">
        <v>3962</v>
      </c>
      <c r="AV9" s="44" t="s">
        <v>126</v>
      </c>
      <c r="AW9" s="18" t="s">
        <v>127</v>
      </c>
      <c r="AX9" s="45"/>
      <c r="AY9" s="33"/>
      <c r="AZ9" s="46" t="s">
        <v>128</v>
      </c>
      <c r="BA9" s="33" t="s">
        <v>129</v>
      </c>
      <c r="BB9" s="46" t="s">
        <v>130</v>
      </c>
      <c r="BC9" s="46" t="s">
        <v>131</v>
      </c>
      <c r="BD9" s="47">
        <v>2</v>
      </c>
      <c r="BE9" s="47">
        <v>1</v>
      </c>
    </row>
    <row r="10" spans="1:57" x14ac:dyDescent="0.2">
      <c r="A10" s="32" t="s">
        <v>132</v>
      </c>
      <c r="B10" s="33" t="s">
        <v>133</v>
      </c>
      <c r="C10" s="34">
        <v>1178.9526519999999</v>
      </c>
      <c r="D10" s="35">
        <v>0</v>
      </c>
      <c r="E10" s="36"/>
      <c r="F10" s="37">
        <v>145</v>
      </c>
      <c r="G10" s="38">
        <v>754.65</v>
      </c>
      <c r="H10" s="39">
        <v>534</v>
      </c>
      <c r="I10" s="35">
        <v>1963</v>
      </c>
      <c r="J10" s="37">
        <v>1627</v>
      </c>
      <c r="K10" s="25"/>
      <c r="L10" s="34">
        <v>2166.92</v>
      </c>
      <c r="M10" s="35">
        <v>72.150000000000006</v>
      </c>
      <c r="N10" s="40"/>
      <c r="O10" s="37">
        <v>1423.47</v>
      </c>
      <c r="P10" s="38">
        <v>296.5</v>
      </c>
      <c r="Q10" s="39">
        <v>495.15</v>
      </c>
      <c r="R10" s="35">
        <v>61.82</v>
      </c>
      <c r="S10" s="37">
        <v>1542.9108058311472</v>
      </c>
      <c r="T10" s="25"/>
      <c r="U10" s="34">
        <v>5900</v>
      </c>
      <c r="V10" s="35">
        <v>1000</v>
      </c>
      <c r="W10" s="36"/>
      <c r="X10" s="37"/>
      <c r="Y10" s="38">
        <v>0</v>
      </c>
      <c r="Z10" s="41">
        <v>1000</v>
      </c>
      <c r="AA10" s="35">
        <v>2500</v>
      </c>
      <c r="AB10" s="37">
        <v>0</v>
      </c>
      <c r="AC10" s="25"/>
      <c r="AD10" s="34">
        <v>0</v>
      </c>
      <c r="AE10" s="35">
        <v>0</v>
      </c>
      <c r="AF10" s="36"/>
      <c r="AG10" s="37"/>
      <c r="AH10" s="38"/>
      <c r="AI10" s="42"/>
      <c r="AJ10" s="35"/>
      <c r="AK10" s="37">
        <v>0</v>
      </c>
      <c r="AL10" s="25"/>
      <c r="AM10" s="18">
        <f t="shared" si="0"/>
        <v>9245.872652</v>
      </c>
      <c r="AN10" s="18">
        <f t="shared" si="1"/>
        <v>1072.1500000000001</v>
      </c>
      <c r="AO10" s="18">
        <f t="shared" si="2"/>
        <v>0</v>
      </c>
      <c r="AP10" s="18">
        <f t="shared" si="3"/>
        <v>1568.47</v>
      </c>
      <c r="AQ10" s="18">
        <f t="shared" si="4"/>
        <v>1051.1500000000001</v>
      </c>
      <c r="AR10" s="18">
        <f t="shared" si="5"/>
        <v>2029.15</v>
      </c>
      <c r="AS10" s="18">
        <f t="shared" si="6"/>
        <v>4524.82</v>
      </c>
      <c r="AT10" s="18">
        <f t="shared" si="7"/>
        <v>3169.9108058311472</v>
      </c>
      <c r="AU10" s="43">
        <v>3137</v>
      </c>
      <c r="AV10" s="44" t="s">
        <v>134</v>
      </c>
      <c r="AW10" s="18" t="s">
        <v>135</v>
      </c>
      <c r="AX10" s="45"/>
      <c r="AY10" s="33"/>
      <c r="AZ10" s="46" t="s">
        <v>136</v>
      </c>
      <c r="BA10" s="33" t="s">
        <v>137</v>
      </c>
      <c r="BB10" s="46" t="s">
        <v>138</v>
      </c>
      <c r="BC10" s="46" t="s">
        <v>139</v>
      </c>
      <c r="BD10" s="47">
        <v>2</v>
      </c>
      <c r="BE10" s="47">
        <v>1</v>
      </c>
    </row>
    <row r="11" spans="1:57" x14ac:dyDescent="0.2">
      <c r="A11" s="32" t="s">
        <v>140</v>
      </c>
      <c r="B11" s="33" t="s">
        <v>141</v>
      </c>
      <c r="C11" s="34">
        <v>752.18197000000009</v>
      </c>
      <c r="D11" s="35">
        <v>0</v>
      </c>
      <c r="E11" s="36">
        <v>0</v>
      </c>
      <c r="F11" s="37"/>
      <c r="G11" s="38">
        <v>0</v>
      </c>
      <c r="H11" s="39">
        <v>0</v>
      </c>
      <c r="I11" s="35"/>
      <c r="J11" s="37">
        <v>470</v>
      </c>
      <c r="K11" s="25"/>
      <c r="L11" s="34">
        <v>947.40000000000009</v>
      </c>
      <c r="M11" s="35">
        <v>0</v>
      </c>
      <c r="N11" s="40">
        <v>182.9</v>
      </c>
      <c r="O11" s="37">
        <v>57.05</v>
      </c>
      <c r="P11" s="38">
        <v>0</v>
      </c>
      <c r="Q11" s="39">
        <v>0</v>
      </c>
      <c r="R11" s="35"/>
      <c r="S11" s="37">
        <v>849.10397581858467</v>
      </c>
      <c r="T11" s="25"/>
      <c r="U11" s="34">
        <v>300</v>
      </c>
      <c r="V11" s="35">
        <v>0</v>
      </c>
      <c r="W11" s="36">
        <v>300</v>
      </c>
      <c r="X11" s="37"/>
      <c r="Y11" s="38">
        <v>0</v>
      </c>
      <c r="Z11" s="41">
        <v>0</v>
      </c>
      <c r="AA11" s="35"/>
      <c r="AB11" s="37">
        <v>0</v>
      </c>
      <c r="AC11" s="25"/>
      <c r="AD11" s="34">
        <v>0</v>
      </c>
      <c r="AE11" s="35">
        <v>0</v>
      </c>
      <c r="AF11" s="36">
        <v>0</v>
      </c>
      <c r="AG11" s="37"/>
      <c r="AH11" s="38"/>
      <c r="AI11" s="42"/>
      <c r="AJ11" s="35"/>
      <c r="AK11" s="37">
        <v>0</v>
      </c>
      <c r="AL11" s="25"/>
      <c r="AM11" s="18">
        <f t="shared" si="0"/>
        <v>1999.5819700000002</v>
      </c>
      <c r="AN11" s="18">
        <f t="shared" si="1"/>
        <v>0</v>
      </c>
      <c r="AO11" s="18">
        <f t="shared" si="2"/>
        <v>482.9</v>
      </c>
      <c r="AP11" s="18">
        <f t="shared" si="3"/>
        <v>57.05</v>
      </c>
      <c r="AQ11" s="18">
        <f t="shared" si="4"/>
        <v>0</v>
      </c>
      <c r="AR11" s="18">
        <f t="shared" si="5"/>
        <v>0</v>
      </c>
      <c r="AS11" s="18">
        <f t="shared" si="6"/>
        <v>0</v>
      </c>
      <c r="AT11" s="18">
        <f t="shared" si="7"/>
        <v>1319.1039758185848</v>
      </c>
      <c r="AU11" s="43">
        <v>411</v>
      </c>
      <c r="AV11" s="44" t="s">
        <v>142</v>
      </c>
      <c r="AW11" s="18" t="s">
        <v>143</v>
      </c>
      <c r="AX11" s="45" t="s">
        <v>144</v>
      </c>
      <c r="AY11" s="33" t="s">
        <v>145</v>
      </c>
      <c r="AZ11" s="46" t="s">
        <v>146</v>
      </c>
      <c r="BA11" s="33" t="s">
        <v>147</v>
      </c>
      <c r="BB11" s="46" t="s">
        <v>148</v>
      </c>
      <c r="BC11" s="46" t="s">
        <v>149</v>
      </c>
      <c r="BD11" s="47">
        <v>2</v>
      </c>
      <c r="BE11" s="47">
        <v>2</v>
      </c>
    </row>
    <row r="12" spans="1:57" x14ac:dyDescent="0.2">
      <c r="A12" s="32" t="s">
        <v>150</v>
      </c>
      <c r="B12" s="33" t="s">
        <v>151</v>
      </c>
      <c r="C12" s="34">
        <v>20618.965748999999</v>
      </c>
      <c r="D12" s="35">
        <v>0</v>
      </c>
      <c r="E12" s="36">
        <v>810</v>
      </c>
      <c r="F12" s="37">
        <v>10</v>
      </c>
      <c r="G12" s="38">
        <v>0</v>
      </c>
      <c r="H12" s="39">
        <v>20</v>
      </c>
      <c r="I12" s="35"/>
      <c r="J12" s="37">
        <v>18720.5</v>
      </c>
      <c r="K12" s="25"/>
      <c r="L12" s="34">
        <v>22422.550000000003</v>
      </c>
      <c r="M12" s="35">
        <v>0</v>
      </c>
      <c r="N12" s="40">
        <v>2367.25</v>
      </c>
      <c r="O12" s="37">
        <v>83.04</v>
      </c>
      <c r="P12" s="38">
        <v>0</v>
      </c>
      <c r="Q12" s="39">
        <v>0</v>
      </c>
      <c r="R12" s="35"/>
      <c r="S12" s="37">
        <v>9326.6701075674282</v>
      </c>
      <c r="T12" s="25"/>
      <c r="U12" s="34">
        <v>25500</v>
      </c>
      <c r="V12" s="35">
        <v>0</v>
      </c>
      <c r="W12" s="36">
        <v>6500</v>
      </c>
      <c r="X12" s="37">
        <v>233.7</v>
      </c>
      <c r="Y12" s="38">
        <v>0</v>
      </c>
      <c r="Z12" s="41">
        <v>0</v>
      </c>
      <c r="AA12" s="35"/>
      <c r="AB12" s="37">
        <v>7307.18</v>
      </c>
      <c r="AC12" s="25"/>
      <c r="AD12" s="34">
        <v>0</v>
      </c>
      <c r="AE12" s="35">
        <v>0</v>
      </c>
      <c r="AF12" s="36">
        <v>0</v>
      </c>
      <c r="AG12" s="37"/>
      <c r="AH12" s="38"/>
      <c r="AI12" s="42"/>
      <c r="AJ12" s="35"/>
      <c r="AK12" s="37">
        <v>0</v>
      </c>
      <c r="AL12" s="25"/>
      <c r="AM12" s="18">
        <f t="shared" si="0"/>
        <v>68541.515748999998</v>
      </c>
      <c r="AN12" s="18">
        <f t="shared" si="1"/>
        <v>0</v>
      </c>
      <c r="AO12" s="18">
        <f t="shared" si="2"/>
        <v>9677.25</v>
      </c>
      <c r="AP12" s="18">
        <f t="shared" si="3"/>
        <v>326.74</v>
      </c>
      <c r="AQ12" s="18">
        <f t="shared" si="4"/>
        <v>0</v>
      </c>
      <c r="AR12" s="18">
        <f t="shared" si="5"/>
        <v>20</v>
      </c>
      <c r="AS12" s="18">
        <f t="shared" si="6"/>
        <v>0</v>
      </c>
      <c r="AT12" s="18">
        <f t="shared" si="7"/>
        <v>35354.350107567428</v>
      </c>
      <c r="AU12" s="43">
        <v>13084</v>
      </c>
      <c r="AV12" s="44" t="s">
        <v>152</v>
      </c>
      <c r="AW12" s="18" t="s">
        <v>153</v>
      </c>
      <c r="AX12" s="45" t="s">
        <v>154</v>
      </c>
      <c r="AY12" s="33" t="s">
        <v>155</v>
      </c>
      <c r="AZ12" s="46" t="s">
        <v>146</v>
      </c>
      <c r="BA12" s="33" t="s">
        <v>147</v>
      </c>
      <c r="BB12" s="46" t="s">
        <v>156</v>
      </c>
      <c r="BC12" s="46" t="s">
        <v>157</v>
      </c>
      <c r="BD12" s="47">
        <v>1</v>
      </c>
      <c r="BE12" s="47">
        <v>2</v>
      </c>
    </row>
    <row r="13" spans="1:57" x14ac:dyDescent="0.2">
      <c r="A13" s="32" t="s">
        <v>158</v>
      </c>
      <c r="B13" s="33" t="s">
        <v>159</v>
      </c>
      <c r="C13" s="34">
        <v>372.31689200000005</v>
      </c>
      <c r="D13" s="35">
        <v>0</v>
      </c>
      <c r="E13" s="36">
        <v>0</v>
      </c>
      <c r="F13" s="37">
        <v>670</v>
      </c>
      <c r="G13" s="38">
        <v>0</v>
      </c>
      <c r="H13" s="39">
        <v>0</v>
      </c>
      <c r="I13" s="35"/>
      <c r="J13" s="37">
        <v>648</v>
      </c>
      <c r="K13" s="25"/>
      <c r="L13" s="34">
        <v>267.89999999999998</v>
      </c>
      <c r="M13" s="35">
        <v>0</v>
      </c>
      <c r="N13" s="40">
        <v>52.55</v>
      </c>
      <c r="O13" s="37">
        <v>23.65</v>
      </c>
      <c r="P13" s="38">
        <v>0</v>
      </c>
      <c r="Q13" s="39">
        <v>0</v>
      </c>
      <c r="R13" s="35"/>
      <c r="S13" s="37">
        <v>132.54614313358363</v>
      </c>
      <c r="T13" s="25"/>
      <c r="U13" s="34">
        <v>0</v>
      </c>
      <c r="V13" s="35">
        <v>0</v>
      </c>
      <c r="W13" s="36">
        <v>0</v>
      </c>
      <c r="X13" s="37"/>
      <c r="Y13" s="38">
        <v>0</v>
      </c>
      <c r="Z13" s="41">
        <v>0</v>
      </c>
      <c r="AA13" s="35"/>
      <c r="AB13" s="37">
        <v>0</v>
      </c>
      <c r="AC13" s="25"/>
      <c r="AD13" s="34">
        <v>0</v>
      </c>
      <c r="AE13" s="35">
        <v>0</v>
      </c>
      <c r="AF13" s="36">
        <v>0</v>
      </c>
      <c r="AG13" s="37"/>
      <c r="AH13" s="38"/>
      <c r="AI13" s="42"/>
      <c r="AJ13" s="35"/>
      <c r="AK13" s="37">
        <v>0</v>
      </c>
      <c r="AL13" s="25"/>
      <c r="AM13" s="18">
        <f t="shared" si="0"/>
        <v>640.21689200000003</v>
      </c>
      <c r="AN13" s="18">
        <f t="shared" si="1"/>
        <v>0</v>
      </c>
      <c r="AO13" s="18">
        <f t="shared" si="2"/>
        <v>52.55</v>
      </c>
      <c r="AP13" s="18">
        <f t="shared" si="3"/>
        <v>693.65</v>
      </c>
      <c r="AQ13" s="18">
        <f t="shared" si="4"/>
        <v>0</v>
      </c>
      <c r="AR13" s="18">
        <f t="shared" si="5"/>
        <v>0</v>
      </c>
      <c r="AS13" s="18">
        <f t="shared" si="6"/>
        <v>0</v>
      </c>
      <c r="AT13" s="18">
        <f t="shared" si="7"/>
        <v>780.54614313358366</v>
      </c>
      <c r="AU13" s="43">
        <v>631</v>
      </c>
      <c r="AV13" s="44" t="s">
        <v>160</v>
      </c>
      <c r="AW13" s="18" t="s">
        <v>161</v>
      </c>
      <c r="AX13" s="45"/>
      <c r="AY13" s="33"/>
      <c r="AZ13" s="46" t="s">
        <v>146</v>
      </c>
      <c r="BA13" s="33" t="s">
        <v>147</v>
      </c>
      <c r="BB13" s="46" t="s">
        <v>162</v>
      </c>
      <c r="BC13" s="46" t="s">
        <v>163</v>
      </c>
      <c r="BD13" s="47">
        <v>2</v>
      </c>
      <c r="BE13" s="47">
        <v>1</v>
      </c>
    </row>
    <row r="14" spans="1:57" x14ac:dyDescent="0.2">
      <c r="A14" s="32" t="s">
        <v>164</v>
      </c>
      <c r="B14" s="33" t="s">
        <v>165</v>
      </c>
      <c r="C14" s="34">
        <v>165.792011</v>
      </c>
      <c r="D14" s="35">
        <v>0</v>
      </c>
      <c r="E14" s="36">
        <v>0</v>
      </c>
      <c r="F14" s="37"/>
      <c r="G14" s="38">
        <v>0</v>
      </c>
      <c r="H14" s="39">
        <v>0</v>
      </c>
      <c r="I14" s="35"/>
      <c r="J14" s="37">
        <v>35</v>
      </c>
      <c r="K14" s="25"/>
      <c r="L14" s="34">
        <v>362.44</v>
      </c>
      <c r="M14" s="35">
        <v>0</v>
      </c>
      <c r="N14" s="40">
        <v>106.7</v>
      </c>
      <c r="O14" s="37">
        <v>13.54</v>
      </c>
      <c r="P14" s="38">
        <v>0</v>
      </c>
      <c r="Q14" s="39">
        <v>0</v>
      </c>
      <c r="R14" s="35"/>
      <c r="S14" s="37">
        <v>1315.2660626807881</v>
      </c>
      <c r="T14" s="25"/>
      <c r="U14" s="34">
        <v>100</v>
      </c>
      <c r="V14" s="35">
        <v>0</v>
      </c>
      <c r="W14" s="36">
        <v>0</v>
      </c>
      <c r="X14" s="37"/>
      <c r="Y14" s="38">
        <v>0</v>
      </c>
      <c r="Z14" s="41">
        <v>0</v>
      </c>
      <c r="AA14" s="35"/>
      <c r="AB14" s="37">
        <v>0</v>
      </c>
      <c r="AC14" s="25"/>
      <c r="AD14" s="34">
        <v>0</v>
      </c>
      <c r="AE14" s="35">
        <v>0</v>
      </c>
      <c r="AF14" s="36">
        <v>0</v>
      </c>
      <c r="AG14" s="37"/>
      <c r="AH14" s="38"/>
      <c r="AI14" s="42"/>
      <c r="AJ14" s="35"/>
      <c r="AK14" s="37">
        <v>0</v>
      </c>
      <c r="AL14" s="25"/>
      <c r="AM14" s="18">
        <f t="shared" si="0"/>
        <v>628.23201100000006</v>
      </c>
      <c r="AN14" s="18">
        <f t="shared" si="1"/>
        <v>0</v>
      </c>
      <c r="AO14" s="18">
        <f t="shared" si="2"/>
        <v>106.7</v>
      </c>
      <c r="AP14" s="18">
        <f t="shared" si="3"/>
        <v>13.54</v>
      </c>
      <c r="AQ14" s="18">
        <f t="shared" si="4"/>
        <v>0</v>
      </c>
      <c r="AR14" s="18">
        <f t="shared" si="5"/>
        <v>0</v>
      </c>
      <c r="AS14" s="18">
        <f t="shared" si="6"/>
        <v>0</v>
      </c>
      <c r="AT14" s="18">
        <f t="shared" si="7"/>
        <v>1350.2660626807881</v>
      </c>
      <c r="AU14" s="43">
        <v>737</v>
      </c>
      <c r="AV14" s="44" t="s">
        <v>166</v>
      </c>
      <c r="AW14" s="18" t="s">
        <v>167</v>
      </c>
      <c r="AX14" s="45"/>
      <c r="AY14" s="33"/>
      <c r="AZ14" s="46" t="s">
        <v>146</v>
      </c>
      <c r="BA14" s="33" t="s">
        <v>147</v>
      </c>
      <c r="BB14" s="46" t="s">
        <v>162</v>
      </c>
      <c r="BC14" s="46" t="s">
        <v>163</v>
      </c>
      <c r="BD14" s="47">
        <v>2</v>
      </c>
      <c r="BE14" s="47">
        <v>1</v>
      </c>
    </row>
    <row r="15" spans="1:57" x14ac:dyDescent="0.2">
      <c r="A15" s="48" t="s">
        <v>168</v>
      </c>
      <c r="B15" s="33" t="s">
        <v>169</v>
      </c>
      <c r="C15" s="34">
        <v>14988.202404</v>
      </c>
      <c r="D15" s="35">
        <v>0</v>
      </c>
      <c r="E15" s="36">
        <v>2418</v>
      </c>
      <c r="F15" s="37">
        <v>350</v>
      </c>
      <c r="G15" s="38">
        <v>0</v>
      </c>
      <c r="H15" s="39">
        <v>320</v>
      </c>
      <c r="I15" s="35"/>
      <c r="J15" s="37">
        <v>14226.34</v>
      </c>
      <c r="K15" s="25"/>
      <c r="L15" s="34">
        <v>21202.74</v>
      </c>
      <c r="M15" s="35">
        <v>0</v>
      </c>
      <c r="N15" s="40">
        <v>331.38</v>
      </c>
      <c r="O15" s="37">
        <v>145.94999999999999</v>
      </c>
      <c r="P15" s="38">
        <v>0</v>
      </c>
      <c r="Q15" s="39">
        <v>0</v>
      </c>
      <c r="R15" s="35"/>
      <c r="S15" s="37">
        <v>11246.653476365196</v>
      </c>
      <c r="T15" s="25"/>
      <c r="U15" s="34">
        <v>6000</v>
      </c>
      <c r="V15" s="35">
        <v>0</v>
      </c>
      <c r="W15" s="36">
        <v>500</v>
      </c>
      <c r="X15" s="37"/>
      <c r="Y15" s="38">
        <v>0</v>
      </c>
      <c r="Z15" s="41">
        <v>0</v>
      </c>
      <c r="AA15" s="35"/>
      <c r="AB15" s="37">
        <v>5730</v>
      </c>
      <c r="AC15" s="25"/>
      <c r="AD15" s="34">
        <v>86.3</v>
      </c>
      <c r="AE15" s="35">
        <v>0</v>
      </c>
      <c r="AF15" s="36">
        <v>0</v>
      </c>
      <c r="AG15" s="37"/>
      <c r="AH15" s="38"/>
      <c r="AI15" s="42"/>
      <c r="AJ15" s="35"/>
      <c r="AK15" s="37">
        <v>0</v>
      </c>
      <c r="AL15" s="25"/>
      <c r="AM15" s="18">
        <f t="shared" si="0"/>
        <v>42277.242404000004</v>
      </c>
      <c r="AN15" s="18">
        <f t="shared" si="1"/>
        <v>0</v>
      </c>
      <c r="AO15" s="18">
        <f t="shared" si="2"/>
        <v>3249.38</v>
      </c>
      <c r="AP15" s="18">
        <f t="shared" si="3"/>
        <v>495.95</v>
      </c>
      <c r="AQ15" s="18">
        <f t="shared" si="4"/>
        <v>0</v>
      </c>
      <c r="AR15" s="18">
        <f t="shared" si="5"/>
        <v>320</v>
      </c>
      <c r="AS15" s="18">
        <f t="shared" si="6"/>
        <v>0</v>
      </c>
      <c r="AT15" s="18">
        <f t="shared" si="7"/>
        <v>31202.993476365195</v>
      </c>
      <c r="AU15" s="43">
        <v>9871</v>
      </c>
      <c r="AV15" s="44" t="s">
        <v>170</v>
      </c>
      <c r="AW15" s="18" t="s">
        <v>171</v>
      </c>
      <c r="AX15" s="45" t="s">
        <v>172</v>
      </c>
      <c r="AY15" s="33" t="s">
        <v>173</v>
      </c>
      <c r="AZ15" s="46" t="s">
        <v>146</v>
      </c>
      <c r="BA15" s="33" t="s">
        <v>147</v>
      </c>
      <c r="BB15" s="46" t="s">
        <v>174</v>
      </c>
      <c r="BC15" s="46" t="s">
        <v>175</v>
      </c>
      <c r="BD15" s="47">
        <v>1</v>
      </c>
      <c r="BE15" s="47">
        <v>2</v>
      </c>
    </row>
    <row r="16" spans="1:57" x14ac:dyDescent="0.2">
      <c r="A16" s="32" t="s">
        <v>176</v>
      </c>
      <c r="B16" s="33" t="s">
        <v>177</v>
      </c>
      <c r="C16" s="34">
        <v>7142.2920909999993</v>
      </c>
      <c r="D16" s="35">
        <v>1881</v>
      </c>
      <c r="E16" s="36"/>
      <c r="F16" s="37">
        <v>743</v>
      </c>
      <c r="G16" s="38">
        <v>779</v>
      </c>
      <c r="H16" s="39">
        <v>3820</v>
      </c>
      <c r="I16" s="35">
        <v>1185</v>
      </c>
      <c r="J16" s="37">
        <v>4974</v>
      </c>
      <c r="K16" s="25"/>
      <c r="L16" s="34">
        <v>14946.560000000001</v>
      </c>
      <c r="M16" s="35">
        <v>277</v>
      </c>
      <c r="N16" s="40"/>
      <c r="O16" s="37">
        <v>149.4</v>
      </c>
      <c r="P16" s="38">
        <v>220.3</v>
      </c>
      <c r="Q16" s="39">
        <v>166.8</v>
      </c>
      <c r="R16" s="35">
        <v>263.60000000000002</v>
      </c>
      <c r="S16" s="37">
        <v>5868.6080753989008</v>
      </c>
      <c r="T16" s="25"/>
      <c r="U16" s="34">
        <v>9325</v>
      </c>
      <c r="V16" s="35">
        <v>0</v>
      </c>
      <c r="W16" s="36"/>
      <c r="X16" s="37"/>
      <c r="Y16" s="38">
        <v>0</v>
      </c>
      <c r="Z16" s="41">
        <v>0</v>
      </c>
      <c r="AA16" s="35"/>
      <c r="AB16" s="37">
        <v>280</v>
      </c>
      <c r="AC16" s="25"/>
      <c r="AD16" s="34">
        <v>0</v>
      </c>
      <c r="AE16" s="35">
        <v>0</v>
      </c>
      <c r="AF16" s="36"/>
      <c r="AG16" s="37"/>
      <c r="AH16" s="38"/>
      <c r="AI16" s="42"/>
      <c r="AJ16" s="35"/>
      <c r="AK16" s="37">
        <v>0</v>
      </c>
      <c r="AL16" s="25"/>
      <c r="AM16" s="18">
        <f t="shared" si="0"/>
        <v>31413.852091000001</v>
      </c>
      <c r="AN16" s="18">
        <f t="shared" si="1"/>
        <v>2158</v>
      </c>
      <c r="AO16" s="18">
        <f t="shared" si="2"/>
        <v>0</v>
      </c>
      <c r="AP16" s="18">
        <f t="shared" si="3"/>
        <v>892.4</v>
      </c>
      <c r="AQ16" s="18">
        <f t="shared" si="4"/>
        <v>999.3</v>
      </c>
      <c r="AR16" s="18">
        <f t="shared" si="5"/>
        <v>3986.8</v>
      </c>
      <c r="AS16" s="18">
        <f t="shared" si="6"/>
        <v>1448.6</v>
      </c>
      <c r="AT16" s="18">
        <f t="shared" si="7"/>
        <v>11122.608075398901</v>
      </c>
      <c r="AU16" s="43">
        <v>6572</v>
      </c>
      <c r="AV16" s="44" t="s">
        <v>178</v>
      </c>
      <c r="AW16" s="18" t="s">
        <v>179</v>
      </c>
      <c r="AX16" s="45" t="s">
        <v>112</v>
      </c>
      <c r="AY16" s="33" t="s">
        <v>113</v>
      </c>
      <c r="AZ16" s="46" t="s">
        <v>114</v>
      </c>
      <c r="BA16" s="33" t="s">
        <v>115</v>
      </c>
      <c r="BB16" s="46" t="s">
        <v>116</v>
      </c>
      <c r="BC16" s="46" t="s">
        <v>117</v>
      </c>
      <c r="BD16" s="47">
        <v>1</v>
      </c>
      <c r="BE16" s="47">
        <v>2</v>
      </c>
    </row>
    <row r="17" spans="1:57" x14ac:dyDescent="0.2">
      <c r="A17" s="32" t="s">
        <v>180</v>
      </c>
      <c r="B17" s="33" t="s">
        <v>181</v>
      </c>
      <c r="C17" s="34">
        <v>8311.7733480000006</v>
      </c>
      <c r="D17" s="35">
        <v>3254.9</v>
      </c>
      <c r="E17" s="36"/>
      <c r="F17" s="37">
        <v>490</v>
      </c>
      <c r="G17" s="38">
        <v>3650</v>
      </c>
      <c r="H17" s="39">
        <v>710</v>
      </c>
      <c r="I17" s="35">
        <v>540</v>
      </c>
      <c r="J17" s="37">
        <v>5865</v>
      </c>
      <c r="K17" s="25"/>
      <c r="L17" s="34">
        <v>15895.119999999999</v>
      </c>
      <c r="M17" s="35">
        <v>250.7</v>
      </c>
      <c r="N17" s="40"/>
      <c r="O17" s="37">
        <v>134.55000000000001</v>
      </c>
      <c r="P17" s="38">
        <v>281.5</v>
      </c>
      <c r="Q17" s="39">
        <v>169.85</v>
      </c>
      <c r="R17" s="35"/>
      <c r="S17" s="37">
        <v>7018.8440292045962</v>
      </c>
      <c r="T17" s="25"/>
      <c r="U17" s="34">
        <v>3180</v>
      </c>
      <c r="V17" s="35">
        <v>0</v>
      </c>
      <c r="W17" s="36"/>
      <c r="X17" s="37">
        <v>5500</v>
      </c>
      <c r="Y17" s="38">
        <v>0</v>
      </c>
      <c r="Z17" s="41">
        <v>0</v>
      </c>
      <c r="AA17" s="35"/>
      <c r="AB17" s="37">
        <v>2000</v>
      </c>
      <c r="AC17" s="25"/>
      <c r="AD17" s="34">
        <v>0</v>
      </c>
      <c r="AE17" s="35">
        <v>0</v>
      </c>
      <c r="AF17" s="36"/>
      <c r="AG17" s="37"/>
      <c r="AH17" s="38"/>
      <c r="AI17" s="42"/>
      <c r="AJ17" s="35"/>
      <c r="AK17" s="37">
        <v>0</v>
      </c>
      <c r="AL17" s="25"/>
      <c r="AM17" s="18">
        <f t="shared" si="0"/>
        <v>27386.893347999998</v>
      </c>
      <c r="AN17" s="18">
        <f t="shared" si="1"/>
        <v>3505.6</v>
      </c>
      <c r="AO17" s="18">
        <f t="shared" si="2"/>
        <v>0</v>
      </c>
      <c r="AP17" s="18">
        <f t="shared" si="3"/>
        <v>6124.55</v>
      </c>
      <c r="AQ17" s="18">
        <f t="shared" si="4"/>
        <v>3931.5</v>
      </c>
      <c r="AR17" s="18">
        <f t="shared" si="5"/>
        <v>879.85</v>
      </c>
      <c r="AS17" s="18">
        <f t="shared" si="6"/>
        <v>540</v>
      </c>
      <c r="AT17" s="18">
        <f t="shared" si="7"/>
        <v>14883.844029204596</v>
      </c>
      <c r="AU17" s="43">
        <v>4720</v>
      </c>
      <c r="AV17" s="44" t="s">
        <v>182</v>
      </c>
      <c r="AW17" s="18" t="s">
        <v>183</v>
      </c>
      <c r="AX17" s="45" t="s">
        <v>184</v>
      </c>
      <c r="AY17" s="33" t="s">
        <v>185</v>
      </c>
      <c r="AZ17" s="46" t="s">
        <v>90</v>
      </c>
      <c r="BA17" s="33" t="s">
        <v>91</v>
      </c>
      <c r="BB17" s="46" t="s">
        <v>186</v>
      </c>
      <c r="BC17" s="46" t="s">
        <v>187</v>
      </c>
      <c r="BD17" s="47">
        <v>1</v>
      </c>
      <c r="BE17" s="47">
        <v>2</v>
      </c>
    </row>
    <row r="18" spans="1:57" x14ac:dyDescent="0.2">
      <c r="A18" s="32" t="s">
        <v>188</v>
      </c>
      <c r="B18" s="33" t="s">
        <v>189</v>
      </c>
      <c r="C18" s="34">
        <v>1701.326636</v>
      </c>
      <c r="D18" s="35">
        <v>1424</v>
      </c>
      <c r="E18" s="36"/>
      <c r="F18" s="37">
        <v>210</v>
      </c>
      <c r="G18" s="38">
        <v>75</v>
      </c>
      <c r="H18" s="39">
        <v>60</v>
      </c>
      <c r="I18" s="35"/>
      <c r="J18" s="37">
        <v>2963</v>
      </c>
      <c r="K18" s="25"/>
      <c r="L18" s="34">
        <v>1587.3199999999997</v>
      </c>
      <c r="M18" s="35">
        <v>533.79999999999995</v>
      </c>
      <c r="N18" s="40"/>
      <c r="O18" s="37">
        <v>69.28</v>
      </c>
      <c r="P18" s="38">
        <v>4643.5599999999995</v>
      </c>
      <c r="Q18" s="39">
        <v>74.7</v>
      </c>
      <c r="R18" s="35">
        <v>213.26</v>
      </c>
      <c r="S18" s="37">
        <v>1337.9037560776269</v>
      </c>
      <c r="T18" s="25"/>
      <c r="U18" s="34">
        <v>0</v>
      </c>
      <c r="V18" s="35">
        <v>0</v>
      </c>
      <c r="W18" s="36"/>
      <c r="X18" s="37"/>
      <c r="Y18" s="38">
        <v>0</v>
      </c>
      <c r="Z18" s="41">
        <v>0</v>
      </c>
      <c r="AA18" s="35"/>
      <c r="AB18" s="37">
        <v>0</v>
      </c>
      <c r="AC18" s="25"/>
      <c r="AD18" s="34">
        <v>0</v>
      </c>
      <c r="AE18" s="35">
        <v>0</v>
      </c>
      <c r="AF18" s="36"/>
      <c r="AG18" s="37"/>
      <c r="AH18" s="38"/>
      <c r="AI18" s="42"/>
      <c r="AJ18" s="35"/>
      <c r="AK18" s="37">
        <v>0</v>
      </c>
      <c r="AL18" s="25"/>
      <c r="AM18" s="18">
        <f t="shared" si="0"/>
        <v>3288.6466359999995</v>
      </c>
      <c r="AN18" s="18">
        <f t="shared" si="1"/>
        <v>1957.8</v>
      </c>
      <c r="AO18" s="18">
        <f t="shared" si="2"/>
        <v>0</v>
      </c>
      <c r="AP18" s="18">
        <f t="shared" si="3"/>
        <v>279.27999999999997</v>
      </c>
      <c r="AQ18" s="18">
        <f t="shared" si="4"/>
        <v>4718.5599999999995</v>
      </c>
      <c r="AR18" s="18">
        <f t="shared" si="5"/>
        <v>134.69999999999999</v>
      </c>
      <c r="AS18" s="18">
        <f t="shared" si="6"/>
        <v>213.26</v>
      </c>
      <c r="AT18" s="18">
        <f t="shared" si="7"/>
        <v>4300.9037560776269</v>
      </c>
      <c r="AU18" s="43">
        <v>1576</v>
      </c>
      <c r="AV18" s="44" t="s">
        <v>190</v>
      </c>
      <c r="AW18" s="18" t="s">
        <v>191</v>
      </c>
      <c r="AX18" s="45"/>
      <c r="AY18" s="33"/>
      <c r="AZ18" s="46" t="s">
        <v>98</v>
      </c>
      <c r="BA18" s="33" t="s">
        <v>99</v>
      </c>
      <c r="BB18" s="46" t="s">
        <v>192</v>
      </c>
      <c r="BC18" s="46" t="s">
        <v>193</v>
      </c>
      <c r="BD18" s="47">
        <v>2</v>
      </c>
      <c r="BE18" s="47">
        <v>1</v>
      </c>
    </row>
    <row r="19" spans="1:57" x14ac:dyDescent="0.2">
      <c r="A19" s="32" t="s">
        <v>194</v>
      </c>
      <c r="B19" s="33" t="s">
        <v>195</v>
      </c>
      <c r="C19" s="34">
        <v>20784.130325999999</v>
      </c>
      <c r="D19" s="35">
        <v>0</v>
      </c>
      <c r="E19" s="36">
        <v>5515</v>
      </c>
      <c r="F19" s="37">
        <v>110</v>
      </c>
      <c r="G19" s="38">
        <v>0</v>
      </c>
      <c r="H19" s="39">
        <v>1127</v>
      </c>
      <c r="I19" s="35">
        <v>403</v>
      </c>
      <c r="J19" s="37">
        <v>31654</v>
      </c>
      <c r="K19" s="25"/>
      <c r="L19" s="34">
        <v>11041.23</v>
      </c>
      <c r="M19" s="35">
        <v>0</v>
      </c>
      <c r="N19" s="40">
        <v>1054.26</v>
      </c>
      <c r="O19" s="37">
        <v>279.05</v>
      </c>
      <c r="P19" s="38">
        <v>0</v>
      </c>
      <c r="Q19" s="39">
        <v>0</v>
      </c>
      <c r="R19" s="35"/>
      <c r="S19" s="37">
        <v>14066.806861495961</v>
      </c>
      <c r="T19" s="25"/>
      <c r="U19" s="34">
        <v>70037.179999999993</v>
      </c>
      <c r="V19" s="35">
        <v>0</v>
      </c>
      <c r="W19" s="36">
        <v>17026.740000000002</v>
      </c>
      <c r="X19" s="37">
        <v>7197.17</v>
      </c>
      <c r="Y19" s="38">
        <v>18588.849999999999</v>
      </c>
      <c r="Z19" s="41">
        <v>11681</v>
      </c>
      <c r="AA19" s="35">
        <v>11095.85</v>
      </c>
      <c r="AB19" s="37">
        <v>62041.270000000004</v>
      </c>
      <c r="AC19" s="25"/>
      <c r="AD19" s="34">
        <v>102986</v>
      </c>
      <c r="AE19" s="35">
        <v>0</v>
      </c>
      <c r="AF19" s="36">
        <v>0</v>
      </c>
      <c r="AG19" s="37"/>
      <c r="AH19" s="38"/>
      <c r="AI19" s="42"/>
      <c r="AJ19" s="35"/>
      <c r="AK19" s="37">
        <v>0</v>
      </c>
      <c r="AL19" s="25"/>
      <c r="AM19" s="18">
        <f t="shared" si="0"/>
        <v>204848.54032600002</v>
      </c>
      <c r="AN19" s="18">
        <f t="shared" si="1"/>
        <v>0</v>
      </c>
      <c r="AO19" s="18">
        <f t="shared" si="2"/>
        <v>23596</v>
      </c>
      <c r="AP19" s="18">
        <f t="shared" si="3"/>
        <v>7586.22</v>
      </c>
      <c r="AQ19" s="18">
        <f t="shared" si="4"/>
        <v>18588.849999999999</v>
      </c>
      <c r="AR19" s="18">
        <f t="shared" si="5"/>
        <v>12808</v>
      </c>
      <c r="AS19" s="18">
        <f t="shared" si="6"/>
        <v>11498.85</v>
      </c>
      <c r="AT19" s="18">
        <f t="shared" si="7"/>
        <v>107762.07686149597</v>
      </c>
      <c r="AU19" s="43">
        <v>15599</v>
      </c>
      <c r="AV19" s="44" t="s">
        <v>196</v>
      </c>
      <c r="AW19" s="18" t="s">
        <v>197</v>
      </c>
      <c r="AX19" s="49" t="s">
        <v>198</v>
      </c>
      <c r="AY19" s="33" t="s">
        <v>199</v>
      </c>
      <c r="AZ19" s="46" t="s">
        <v>146</v>
      </c>
      <c r="BA19" s="33" t="s">
        <v>147</v>
      </c>
      <c r="BB19" s="46" t="s">
        <v>200</v>
      </c>
      <c r="BC19" s="46" t="s">
        <v>201</v>
      </c>
      <c r="BD19" s="47">
        <v>1</v>
      </c>
      <c r="BE19" s="47">
        <v>2</v>
      </c>
    </row>
    <row r="20" spans="1:57" x14ac:dyDescent="0.2">
      <c r="A20" s="48" t="s">
        <v>198</v>
      </c>
      <c r="B20" s="33" t="s">
        <v>202</v>
      </c>
      <c r="C20" s="34"/>
      <c r="D20" s="35">
        <v>0</v>
      </c>
      <c r="E20" s="36"/>
      <c r="F20" s="37"/>
      <c r="G20" s="38">
        <v>0</v>
      </c>
      <c r="H20" s="39">
        <v>0</v>
      </c>
      <c r="I20" s="35"/>
      <c r="J20" s="37">
        <v>0</v>
      </c>
      <c r="K20" s="25"/>
      <c r="L20" s="34"/>
      <c r="M20" s="35">
        <v>0</v>
      </c>
      <c r="N20" s="40"/>
      <c r="O20" s="37"/>
      <c r="P20" s="38">
        <v>4000</v>
      </c>
      <c r="Q20" s="50">
        <v>0</v>
      </c>
      <c r="R20" s="35"/>
      <c r="S20" s="37">
        <v>0</v>
      </c>
      <c r="T20" s="25"/>
      <c r="U20" s="34"/>
      <c r="V20" s="35">
        <v>0</v>
      </c>
      <c r="W20" s="36"/>
      <c r="X20" s="37"/>
      <c r="Y20" s="38">
        <v>0</v>
      </c>
      <c r="Z20" s="39">
        <v>0</v>
      </c>
      <c r="AA20" s="35"/>
      <c r="AB20" s="37">
        <v>0</v>
      </c>
      <c r="AC20" s="25"/>
      <c r="AD20" s="34"/>
      <c r="AE20" s="35">
        <v>0</v>
      </c>
      <c r="AF20" s="36"/>
      <c r="AG20" s="37"/>
      <c r="AH20" s="38"/>
      <c r="AI20" s="42"/>
      <c r="AJ20" s="35"/>
      <c r="AK20" s="37">
        <v>0</v>
      </c>
      <c r="AL20" s="25"/>
      <c r="AM20" s="18">
        <f t="shared" si="0"/>
        <v>0</v>
      </c>
      <c r="AN20" s="18">
        <f t="shared" si="1"/>
        <v>0</v>
      </c>
      <c r="AO20" s="18">
        <f t="shared" si="2"/>
        <v>0</v>
      </c>
      <c r="AP20" s="18">
        <f t="shared" si="3"/>
        <v>0</v>
      </c>
      <c r="AQ20" s="18">
        <f t="shared" si="4"/>
        <v>4000</v>
      </c>
      <c r="AR20" s="18">
        <f t="shared" si="5"/>
        <v>0</v>
      </c>
      <c r="AS20" s="18">
        <f t="shared" si="6"/>
        <v>0</v>
      </c>
      <c r="AT20" s="18">
        <f t="shared" si="7"/>
        <v>0</v>
      </c>
      <c r="AU20" s="43">
        <v>169537</v>
      </c>
      <c r="AV20" s="44" t="s">
        <v>196</v>
      </c>
      <c r="AW20" s="18" t="s">
        <v>203</v>
      </c>
      <c r="AX20" s="49" t="s">
        <v>198</v>
      </c>
      <c r="AY20" s="33" t="s">
        <v>199</v>
      </c>
      <c r="AZ20" s="46" t="s">
        <v>204</v>
      </c>
      <c r="BA20" s="33" t="s">
        <v>205</v>
      </c>
      <c r="BB20" s="46" t="s">
        <v>206</v>
      </c>
      <c r="BC20" s="46" t="s">
        <v>207</v>
      </c>
      <c r="BD20" s="47">
        <v>1</v>
      </c>
      <c r="BE20" s="47">
        <v>2</v>
      </c>
    </row>
    <row r="21" spans="1:57" x14ac:dyDescent="0.2">
      <c r="A21" s="32" t="s">
        <v>208</v>
      </c>
      <c r="B21" s="33" t="s">
        <v>209</v>
      </c>
      <c r="C21" s="34">
        <v>28612.277997000001</v>
      </c>
      <c r="D21" s="35">
        <v>5080</v>
      </c>
      <c r="E21" s="36"/>
      <c r="F21" s="37">
        <v>30359.68</v>
      </c>
      <c r="G21" s="38">
        <v>10834.715</v>
      </c>
      <c r="H21" s="39">
        <v>20082</v>
      </c>
      <c r="I21" s="35">
        <v>14131</v>
      </c>
      <c r="J21" s="37">
        <v>119655.65</v>
      </c>
      <c r="K21" s="25"/>
      <c r="L21" s="34">
        <v>23923.95</v>
      </c>
      <c r="M21" s="35">
        <v>637.46</v>
      </c>
      <c r="N21" s="40"/>
      <c r="O21" s="37">
        <v>4473.83</v>
      </c>
      <c r="P21" s="38">
        <v>15028.07</v>
      </c>
      <c r="Q21" s="39">
        <v>11101.8</v>
      </c>
      <c r="R21" s="35">
        <v>4068.03</v>
      </c>
      <c r="S21" s="37">
        <v>37740.140965071594</v>
      </c>
      <c r="T21" s="25"/>
      <c r="U21" s="34">
        <v>213042.18</v>
      </c>
      <c r="V21" s="35">
        <v>34077.040000000001</v>
      </c>
      <c r="W21" s="36"/>
      <c r="X21" s="37">
        <v>21761.89</v>
      </c>
      <c r="Y21" s="38">
        <v>56806.86</v>
      </c>
      <c r="Z21" s="41">
        <v>35321</v>
      </c>
      <c r="AA21" s="35">
        <v>33631.29</v>
      </c>
      <c r="AB21" s="37">
        <v>178550.14</v>
      </c>
      <c r="AC21" s="25"/>
      <c r="AD21" s="34">
        <v>0</v>
      </c>
      <c r="AE21" s="35">
        <v>0</v>
      </c>
      <c r="AF21" s="36"/>
      <c r="AG21" s="37"/>
      <c r="AH21" s="38"/>
      <c r="AI21" s="42"/>
      <c r="AJ21" s="35"/>
      <c r="AK21" s="37">
        <v>0</v>
      </c>
      <c r="AL21" s="25"/>
      <c r="AM21" s="18">
        <f t="shared" si="0"/>
        <v>265578.40799700003</v>
      </c>
      <c r="AN21" s="18">
        <f t="shared" si="1"/>
        <v>39794.5</v>
      </c>
      <c r="AO21" s="18">
        <f t="shared" si="2"/>
        <v>0</v>
      </c>
      <c r="AP21" s="18">
        <f t="shared" si="3"/>
        <v>56595.4</v>
      </c>
      <c r="AQ21" s="18">
        <f t="shared" si="4"/>
        <v>82669.64499999999</v>
      </c>
      <c r="AR21" s="18">
        <f t="shared" si="5"/>
        <v>66504.800000000003</v>
      </c>
      <c r="AS21" s="18">
        <f t="shared" si="6"/>
        <v>51830.32</v>
      </c>
      <c r="AT21" s="18">
        <f t="shared" si="7"/>
        <v>335945.9309650716</v>
      </c>
      <c r="AU21" s="43">
        <v>47670</v>
      </c>
      <c r="AV21" s="44" t="s">
        <v>196</v>
      </c>
      <c r="AW21" s="18" t="s">
        <v>203</v>
      </c>
      <c r="AX21" s="49" t="s">
        <v>198</v>
      </c>
      <c r="AY21" s="33" t="s">
        <v>199</v>
      </c>
      <c r="AZ21" s="46" t="s">
        <v>204</v>
      </c>
      <c r="BA21" s="33" t="s">
        <v>205</v>
      </c>
      <c r="BB21" s="46" t="s">
        <v>206</v>
      </c>
      <c r="BC21" s="46" t="s">
        <v>207</v>
      </c>
      <c r="BD21" s="47">
        <v>1</v>
      </c>
      <c r="BE21" s="47">
        <v>2</v>
      </c>
    </row>
    <row r="22" spans="1:57" x14ac:dyDescent="0.2">
      <c r="A22" s="32" t="s">
        <v>210</v>
      </c>
      <c r="B22" s="33" t="s">
        <v>211</v>
      </c>
      <c r="C22" s="34">
        <v>14861.506394999999</v>
      </c>
      <c r="D22" s="35">
        <v>2815</v>
      </c>
      <c r="E22" s="36"/>
      <c r="F22" s="37">
        <v>9008.42</v>
      </c>
      <c r="G22" s="38">
        <v>5914.75</v>
      </c>
      <c r="H22" s="39">
        <v>15478.9</v>
      </c>
      <c r="I22" s="35">
        <v>6799</v>
      </c>
      <c r="J22" s="37">
        <v>73853.45</v>
      </c>
      <c r="K22" s="25"/>
      <c r="L22" s="34">
        <v>19688.419999999998</v>
      </c>
      <c r="M22" s="35">
        <v>779.26</v>
      </c>
      <c r="N22" s="40"/>
      <c r="O22" s="37">
        <v>1049.71</v>
      </c>
      <c r="P22" s="38">
        <v>0</v>
      </c>
      <c r="Q22" s="39">
        <v>4355.53</v>
      </c>
      <c r="R22" s="35">
        <v>7342.91</v>
      </c>
      <c r="S22" s="37">
        <v>34784.07815557679</v>
      </c>
      <c r="T22" s="25"/>
      <c r="U22" s="34">
        <v>140590.22</v>
      </c>
      <c r="V22" s="35">
        <v>22488.03</v>
      </c>
      <c r="W22" s="36"/>
      <c r="X22" s="37">
        <v>14912.88</v>
      </c>
      <c r="Y22" s="38">
        <v>37488.720000000001</v>
      </c>
      <c r="Z22" s="41">
        <v>28694.44</v>
      </c>
      <c r="AA22" s="35">
        <v>22275.15</v>
      </c>
      <c r="AB22" s="37">
        <v>122356.32999999999</v>
      </c>
      <c r="AC22" s="25"/>
      <c r="AD22" s="34">
        <v>0</v>
      </c>
      <c r="AE22" s="35">
        <v>0</v>
      </c>
      <c r="AF22" s="36"/>
      <c r="AG22" s="37"/>
      <c r="AH22" s="38"/>
      <c r="AI22" s="42"/>
      <c r="AJ22" s="35"/>
      <c r="AK22" s="37">
        <v>0</v>
      </c>
      <c r="AL22" s="25"/>
      <c r="AM22" s="18">
        <f t="shared" si="0"/>
        <v>175140.14639500002</v>
      </c>
      <c r="AN22" s="18">
        <f t="shared" si="1"/>
        <v>26082.289999999997</v>
      </c>
      <c r="AO22" s="18">
        <f t="shared" si="2"/>
        <v>0</v>
      </c>
      <c r="AP22" s="18">
        <f t="shared" si="3"/>
        <v>24971.010000000002</v>
      </c>
      <c r="AQ22" s="18">
        <f t="shared" si="4"/>
        <v>43403.47</v>
      </c>
      <c r="AR22" s="18">
        <f t="shared" si="5"/>
        <v>48528.87</v>
      </c>
      <c r="AS22" s="18">
        <f t="shared" si="6"/>
        <v>36417.06</v>
      </c>
      <c r="AT22" s="18">
        <f t="shared" si="7"/>
        <v>230993.8581555768</v>
      </c>
      <c r="AU22" s="43">
        <v>31459</v>
      </c>
      <c r="AV22" s="44" t="s">
        <v>196</v>
      </c>
      <c r="AW22" s="18" t="s">
        <v>212</v>
      </c>
      <c r="AX22" s="49" t="s">
        <v>198</v>
      </c>
      <c r="AY22" s="33" t="s">
        <v>199</v>
      </c>
      <c r="AZ22" s="46" t="s">
        <v>204</v>
      </c>
      <c r="BA22" s="33" t="s">
        <v>205</v>
      </c>
      <c r="BB22" s="46" t="s">
        <v>213</v>
      </c>
      <c r="BC22" s="46" t="s">
        <v>214</v>
      </c>
      <c r="BD22" s="47">
        <v>1</v>
      </c>
      <c r="BE22" s="47">
        <v>2</v>
      </c>
    </row>
    <row r="23" spans="1:57" x14ac:dyDescent="0.2">
      <c r="A23" s="32" t="s">
        <v>215</v>
      </c>
      <c r="B23" s="33" t="s">
        <v>216</v>
      </c>
      <c r="C23" s="34">
        <v>3024.734915</v>
      </c>
      <c r="D23" s="35">
        <v>0</v>
      </c>
      <c r="E23" s="36">
        <v>19913.5</v>
      </c>
      <c r="F23" s="37">
        <v>30</v>
      </c>
      <c r="G23" s="38">
        <v>0</v>
      </c>
      <c r="H23" s="39">
        <v>0</v>
      </c>
      <c r="I23" s="35">
        <v>20</v>
      </c>
      <c r="J23" s="37">
        <v>2569</v>
      </c>
      <c r="K23" s="25"/>
      <c r="L23" s="34">
        <v>1959.7</v>
      </c>
      <c r="M23" s="35">
        <v>0</v>
      </c>
      <c r="N23" s="40">
        <v>2548.92</v>
      </c>
      <c r="O23" s="37">
        <v>234.45</v>
      </c>
      <c r="P23" s="38">
        <v>0</v>
      </c>
      <c r="Q23" s="39">
        <v>0</v>
      </c>
      <c r="R23" s="35"/>
      <c r="S23" s="37">
        <v>2971.1835572236614</v>
      </c>
      <c r="T23" s="25"/>
      <c r="U23" s="34">
        <v>2500</v>
      </c>
      <c r="V23" s="35">
        <v>0</v>
      </c>
      <c r="W23" s="36">
        <v>11139.9</v>
      </c>
      <c r="X23" s="37"/>
      <c r="Y23" s="38">
        <v>0</v>
      </c>
      <c r="Z23" s="41">
        <v>0</v>
      </c>
      <c r="AA23" s="35"/>
      <c r="AB23" s="37">
        <v>0</v>
      </c>
      <c r="AC23" s="25"/>
      <c r="AD23" s="34">
        <v>0</v>
      </c>
      <c r="AE23" s="35">
        <v>0</v>
      </c>
      <c r="AF23" s="36">
        <v>0</v>
      </c>
      <c r="AG23" s="37"/>
      <c r="AH23" s="38"/>
      <c r="AI23" s="42"/>
      <c r="AJ23" s="35"/>
      <c r="AK23" s="37">
        <v>0</v>
      </c>
      <c r="AL23" s="25"/>
      <c r="AM23" s="18">
        <f t="shared" si="0"/>
        <v>7484.4349149999998</v>
      </c>
      <c r="AN23" s="18">
        <f t="shared" si="1"/>
        <v>0</v>
      </c>
      <c r="AO23" s="18">
        <f t="shared" si="2"/>
        <v>33602.32</v>
      </c>
      <c r="AP23" s="18">
        <f t="shared" si="3"/>
        <v>264.45</v>
      </c>
      <c r="AQ23" s="18">
        <f t="shared" si="4"/>
        <v>0</v>
      </c>
      <c r="AR23" s="18">
        <f t="shared" si="5"/>
        <v>0</v>
      </c>
      <c r="AS23" s="18">
        <f t="shared" si="6"/>
        <v>20</v>
      </c>
      <c r="AT23" s="18">
        <f t="shared" si="7"/>
        <v>5540.1835572236614</v>
      </c>
      <c r="AU23" s="43">
        <v>2947</v>
      </c>
      <c r="AV23" s="44" t="s">
        <v>217</v>
      </c>
      <c r="AW23" s="18" t="s">
        <v>218</v>
      </c>
      <c r="AX23" s="45" t="s">
        <v>219</v>
      </c>
      <c r="AY23" s="33" t="s">
        <v>220</v>
      </c>
      <c r="AZ23" s="46" t="s">
        <v>146</v>
      </c>
      <c r="BA23" s="33" t="s">
        <v>147</v>
      </c>
      <c r="BB23" s="46" t="s">
        <v>221</v>
      </c>
      <c r="BC23" s="46" t="s">
        <v>222</v>
      </c>
      <c r="BD23" s="47">
        <v>2</v>
      </c>
      <c r="BE23" s="47">
        <v>2</v>
      </c>
    </row>
    <row r="24" spans="1:57" x14ac:dyDescent="0.2">
      <c r="A24" s="32" t="s">
        <v>223</v>
      </c>
      <c r="B24" s="33" t="s">
        <v>224</v>
      </c>
      <c r="C24" s="34">
        <v>7073.4345719999992</v>
      </c>
      <c r="D24" s="35">
        <v>2350</v>
      </c>
      <c r="E24" s="36"/>
      <c r="F24" s="37">
        <v>645</v>
      </c>
      <c r="G24" s="38">
        <v>11681</v>
      </c>
      <c r="H24" s="39">
        <v>515</v>
      </c>
      <c r="I24" s="35">
        <v>1650</v>
      </c>
      <c r="J24" s="37">
        <v>9418</v>
      </c>
      <c r="K24" s="25"/>
      <c r="L24" s="34">
        <v>19542.030000000002</v>
      </c>
      <c r="M24" s="35">
        <v>8214.35</v>
      </c>
      <c r="N24" s="40"/>
      <c r="O24" s="37">
        <v>1414.75</v>
      </c>
      <c r="P24" s="38">
        <v>19053.22</v>
      </c>
      <c r="Q24" s="39">
        <v>4746.13</v>
      </c>
      <c r="R24" s="35">
        <v>3786.69</v>
      </c>
      <c r="S24" s="37">
        <v>5047.5127789078233</v>
      </c>
      <c r="T24" s="25"/>
      <c r="U24" s="34">
        <v>8000</v>
      </c>
      <c r="V24" s="35">
        <v>3500</v>
      </c>
      <c r="W24" s="36"/>
      <c r="X24" s="37">
        <v>750</v>
      </c>
      <c r="Y24" s="38">
        <v>10883.55</v>
      </c>
      <c r="Z24" s="41">
        <v>3600</v>
      </c>
      <c r="AA24" s="35">
        <v>1750</v>
      </c>
      <c r="AB24" s="37">
        <v>1000</v>
      </c>
      <c r="AC24" s="25"/>
      <c r="AD24" s="34">
        <v>0</v>
      </c>
      <c r="AE24" s="35">
        <v>0</v>
      </c>
      <c r="AF24" s="36"/>
      <c r="AG24" s="37"/>
      <c r="AH24" s="38"/>
      <c r="AI24" s="42"/>
      <c r="AJ24" s="35"/>
      <c r="AK24" s="37">
        <v>0</v>
      </c>
      <c r="AL24" s="25"/>
      <c r="AM24" s="18">
        <f t="shared" si="0"/>
        <v>34615.464572000004</v>
      </c>
      <c r="AN24" s="18">
        <f t="shared" si="1"/>
        <v>14064.35</v>
      </c>
      <c r="AO24" s="18">
        <f t="shared" si="2"/>
        <v>0</v>
      </c>
      <c r="AP24" s="18">
        <f t="shared" si="3"/>
        <v>2809.75</v>
      </c>
      <c r="AQ24" s="18">
        <f t="shared" si="4"/>
        <v>41617.770000000004</v>
      </c>
      <c r="AR24" s="18">
        <f t="shared" si="5"/>
        <v>8861.130000000001</v>
      </c>
      <c r="AS24" s="18">
        <f t="shared" si="6"/>
        <v>7186.6900000000005</v>
      </c>
      <c r="AT24" s="18">
        <f t="shared" si="7"/>
        <v>15465.512778907823</v>
      </c>
      <c r="AU24" s="43">
        <v>10273</v>
      </c>
      <c r="AV24" s="44" t="s">
        <v>225</v>
      </c>
      <c r="AW24" s="18" t="s">
        <v>226</v>
      </c>
      <c r="AX24" s="45"/>
      <c r="AY24" s="33"/>
      <c r="AZ24" s="46" t="s">
        <v>136</v>
      </c>
      <c r="BA24" s="33" t="s">
        <v>137</v>
      </c>
      <c r="BB24" s="46" t="s">
        <v>227</v>
      </c>
      <c r="BC24" s="46" t="s">
        <v>228</v>
      </c>
      <c r="BD24" s="47">
        <v>2</v>
      </c>
      <c r="BE24" s="47">
        <v>1</v>
      </c>
    </row>
    <row r="25" spans="1:57" x14ac:dyDescent="0.2">
      <c r="A25" s="32" t="s">
        <v>229</v>
      </c>
      <c r="B25" s="33" t="s">
        <v>230</v>
      </c>
      <c r="C25" s="34">
        <v>1988.068953</v>
      </c>
      <c r="D25" s="35">
        <v>1200</v>
      </c>
      <c r="E25" s="36"/>
      <c r="F25" s="37">
        <v>190</v>
      </c>
      <c r="G25" s="38">
        <v>4757.625</v>
      </c>
      <c r="H25" s="39">
        <v>4591</v>
      </c>
      <c r="I25" s="35">
        <v>5176.2299999999996</v>
      </c>
      <c r="J25" s="37">
        <v>4829.75</v>
      </c>
      <c r="K25" s="25"/>
      <c r="L25" s="34">
        <v>7406.05</v>
      </c>
      <c r="M25" s="35">
        <v>198.65</v>
      </c>
      <c r="N25" s="40"/>
      <c r="O25" s="37">
        <v>1418.63</v>
      </c>
      <c r="P25" s="38">
        <v>8347.17</v>
      </c>
      <c r="Q25" s="39">
        <v>3406.71</v>
      </c>
      <c r="R25" s="35">
        <v>1412.96</v>
      </c>
      <c r="S25" s="37">
        <v>3710.8372379185362</v>
      </c>
      <c r="T25" s="25"/>
      <c r="U25" s="34">
        <v>8240</v>
      </c>
      <c r="V25" s="35">
        <v>735</v>
      </c>
      <c r="W25" s="36"/>
      <c r="X25" s="37">
        <v>735</v>
      </c>
      <c r="Y25" s="38">
        <v>4685</v>
      </c>
      <c r="Z25" s="41">
        <v>3835</v>
      </c>
      <c r="AA25" s="35">
        <v>2000</v>
      </c>
      <c r="AB25" s="37">
        <v>4500</v>
      </c>
      <c r="AC25" s="25"/>
      <c r="AD25" s="34">
        <v>0</v>
      </c>
      <c r="AE25" s="35">
        <v>0</v>
      </c>
      <c r="AF25" s="36"/>
      <c r="AG25" s="37"/>
      <c r="AH25" s="38"/>
      <c r="AI25" s="42"/>
      <c r="AJ25" s="35"/>
      <c r="AK25" s="37">
        <v>0</v>
      </c>
      <c r="AL25" s="25"/>
      <c r="AM25" s="18">
        <f t="shared" si="0"/>
        <v>17634.118952999997</v>
      </c>
      <c r="AN25" s="18">
        <f t="shared" si="1"/>
        <v>2133.65</v>
      </c>
      <c r="AO25" s="18">
        <f t="shared" si="2"/>
        <v>0</v>
      </c>
      <c r="AP25" s="18">
        <f t="shared" si="3"/>
        <v>2343.63</v>
      </c>
      <c r="AQ25" s="18">
        <f t="shared" si="4"/>
        <v>17789.794999999998</v>
      </c>
      <c r="AR25" s="18">
        <f t="shared" si="5"/>
        <v>11832.71</v>
      </c>
      <c r="AS25" s="18">
        <f t="shared" si="6"/>
        <v>8589.1899999999987</v>
      </c>
      <c r="AT25" s="18">
        <f t="shared" si="7"/>
        <v>13040.587237918537</v>
      </c>
      <c r="AU25" s="43">
        <v>5058</v>
      </c>
      <c r="AV25" s="44" t="s">
        <v>231</v>
      </c>
      <c r="AW25" s="18" t="s">
        <v>232</v>
      </c>
      <c r="AX25" s="45"/>
      <c r="AY25" s="33"/>
      <c r="AZ25" s="46" t="s">
        <v>136</v>
      </c>
      <c r="BA25" s="33" t="s">
        <v>137</v>
      </c>
      <c r="BB25" s="46" t="s">
        <v>227</v>
      </c>
      <c r="BC25" s="46" t="s">
        <v>228</v>
      </c>
      <c r="BD25" s="47">
        <v>2</v>
      </c>
      <c r="BE25" s="47">
        <v>1</v>
      </c>
    </row>
    <row r="26" spans="1:57" x14ac:dyDescent="0.2">
      <c r="A26" s="32" t="s">
        <v>233</v>
      </c>
      <c r="B26" s="33" t="s">
        <v>234</v>
      </c>
      <c r="C26" s="34">
        <v>2826.2473380000001</v>
      </c>
      <c r="D26" s="35">
        <v>410</v>
      </c>
      <c r="E26" s="36"/>
      <c r="F26" s="37">
        <v>920</v>
      </c>
      <c r="G26" s="38">
        <v>152</v>
      </c>
      <c r="H26" s="39">
        <v>90</v>
      </c>
      <c r="I26" s="35">
        <v>110</v>
      </c>
      <c r="J26" s="37">
        <v>2605</v>
      </c>
      <c r="K26" s="25"/>
      <c r="L26" s="34">
        <v>1784.7</v>
      </c>
      <c r="M26" s="35">
        <v>500.45</v>
      </c>
      <c r="N26" s="40"/>
      <c r="O26" s="37">
        <v>116.03</v>
      </c>
      <c r="P26" s="38">
        <v>1012.7</v>
      </c>
      <c r="Q26" s="39">
        <v>209.15</v>
      </c>
      <c r="R26" s="35">
        <v>69.95</v>
      </c>
      <c r="S26" s="37">
        <v>4348.6271343126027</v>
      </c>
      <c r="T26" s="25"/>
      <c r="U26" s="34">
        <v>2350</v>
      </c>
      <c r="V26" s="35">
        <v>500</v>
      </c>
      <c r="W26" s="36"/>
      <c r="X26" s="37">
        <v>475</v>
      </c>
      <c r="Y26" s="38">
        <v>2800</v>
      </c>
      <c r="Z26" s="41">
        <v>0</v>
      </c>
      <c r="AA26" s="35">
        <v>950</v>
      </c>
      <c r="AB26" s="37">
        <v>1950</v>
      </c>
      <c r="AC26" s="25"/>
      <c r="AD26" s="34">
        <v>0</v>
      </c>
      <c r="AE26" s="35">
        <v>0</v>
      </c>
      <c r="AF26" s="36"/>
      <c r="AG26" s="37"/>
      <c r="AH26" s="38"/>
      <c r="AI26" s="42"/>
      <c r="AJ26" s="35"/>
      <c r="AK26" s="37">
        <v>0</v>
      </c>
      <c r="AL26" s="25"/>
      <c r="AM26" s="18">
        <f t="shared" si="0"/>
        <v>6960.9473379999999</v>
      </c>
      <c r="AN26" s="18">
        <f t="shared" si="1"/>
        <v>1410.45</v>
      </c>
      <c r="AO26" s="18">
        <f t="shared" si="2"/>
        <v>0</v>
      </c>
      <c r="AP26" s="18">
        <f t="shared" si="3"/>
        <v>1511.03</v>
      </c>
      <c r="AQ26" s="18">
        <f t="shared" si="4"/>
        <v>3964.7</v>
      </c>
      <c r="AR26" s="18">
        <f t="shared" si="5"/>
        <v>299.14999999999998</v>
      </c>
      <c r="AS26" s="18">
        <f t="shared" si="6"/>
        <v>1129.95</v>
      </c>
      <c r="AT26" s="18">
        <f t="shared" si="7"/>
        <v>8903.6271343126027</v>
      </c>
      <c r="AU26" s="43">
        <v>2191</v>
      </c>
      <c r="AV26" s="44" t="s">
        <v>235</v>
      </c>
      <c r="AW26" s="18" t="s">
        <v>236</v>
      </c>
      <c r="AX26" s="45"/>
      <c r="AY26" s="33"/>
      <c r="AZ26" s="46" t="s">
        <v>80</v>
      </c>
      <c r="BA26" s="33" t="s">
        <v>81</v>
      </c>
      <c r="BB26" s="46" t="s">
        <v>82</v>
      </c>
      <c r="BC26" s="46" t="s">
        <v>83</v>
      </c>
      <c r="BD26" s="47">
        <v>2</v>
      </c>
      <c r="BE26" s="47">
        <v>1</v>
      </c>
    </row>
    <row r="27" spans="1:57" x14ac:dyDescent="0.2">
      <c r="A27" s="32" t="s">
        <v>237</v>
      </c>
      <c r="B27" s="33" t="s">
        <v>238</v>
      </c>
      <c r="C27" s="34">
        <v>4950.1516989999991</v>
      </c>
      <c r="D27" s="35">
        <v>0</v>
      </c>
      <c r="E27" s="36">
        <v>400</v>
      </c>
      <c r="F27" s="37"/>
      <c r="G27" s="38">
        <v>0</v>
      </c>
      <c r="H27" s="39">
        <v>0</v>
      </c>
      <c r="I27" s="35"/>
      <c r="J27" s="37">
        <v>1440</v>
      </c>
      <c r="K27" s="25"/>
      <c r="L27" s="34">
        <v>4723.33</v>
      </c>
      <c r="M27" s="35">
        <v>0</v>
      </c>
      <c r="N27" s="40">
        <v>278.67</v>
      </c>
      <c r="O27" s="37">
        <v>40</v>
      </c>
      <c r="P27" s="38">
        <v>0</v>
      </c>
      <c r="Q27" s="39">
        <v>0</v>
      </c>
      <c r="R27" s="35"/>
      <c r="S27" s="37">
        <v>3732.3051009485307</v>
      </c>
      <c r="T27" s="25"/>
      <c r="U27" s="34">
        <v>3158.58</v>
      </c>
      <c r="V27" s="35">
        <v>0</v>
      </c>
      <c r="W27" s="36">
        <v>0</v>
      </c>
      <c r="X27" s="37"/>
      <c r="Y27" s="38">
        <v>0</v>
      </c>
      <c r="Z27" s="41">
        <v>0</v>
      </c>
      <c r="AA27" s="35"/>
      <c r="AB27" s="37">
        <v>0</v>
      </c>
      <c r="AC27" s="25"/>
      <c r="AD27" s="34">
        <v>0</v>
      </c>
      <c r="AE27" s="35">
        <v>0</v>
      </c>
      <c r="AF27" s="36">
        <v>0</v>
      </c>
      <c r="AG27" s="37"/>
      <c r="AH27" s="38"/>
      <c r="AI27" s="42"/>
      <c r="AJ27" s="35"/>
      <c r="AK27" s="37">
        <v>0</v>
      </c>
      <c r="AL27" s="25"/>
      <c r="AM27" s="18">
        <f t="shared" si="0"/>
        <v>12832.061698999998</v>
      </c>
      <c r="AN27" s="18">
        <f t="shared" si="1"/>
        <v>0</v>
      </c>
      <c r="AO27" s="18">
        <f t="shared" si="2"/>
        <v>678.67000000000007</v>
      </c>
      <c r="AP27" s="18">
        <f t="shared" si="3"/>
        <v>40</v>
      </c>
      <c r="AQ27" s="18">
        <f t="shared" si="4"/>
        <v>0</v>
      </c>
      <c r="AR27" s="18">
        <f t="shared" si="5"/>
        <v>0</v>
      </c>
      <c r="AS27" s="18">
        <f t="shared" si="6"/>
        <v>0</v>
      </c>
      <c r="AT27" s="18">
        <f t="shared" si="7"/>
        <v>5172.3051009485307</v>
      </c>
      <c r="AU27" s="43">
        <v>2439</v>
      </c>
      <c r="AV27" s="44" t="s">
        <v>239</v>
      </c>
      <c r="AW27" s="18" t="s">
        <v>240</v>
      </c>
      <c r="AX27" s="45"/>
      <c r="AY27" s="33"/>
      <c r="AZ27" s="46" t="s">
        <v>146</v>
      </c>
      <c r="BA27" s="33" t="s">
        <v>147</v>
      </c>
      <c r="BB27" s="46" t="s">
        <v>162</v>
      </c>
      <c r="BC27" s="46" t="s">
        <v>163</v>
      </c>
      <c r="BD27" s="47">
        <v>2</v>
      </c>
      <c r="BE27" s="47">
        <v>1</v>
      </c>
    </row>
    <row r="28" spans="1:57" x14ac:dyDescent="0.2">
      <c r="A28" s="32" t="s">
        <v>241</v>
      </c>
      <c r="B28" s="33" t="s">
        <v>242</v>
      </c>
      <c r="C28" s="34">
        <v>5458.2084580000001</v>
      </c>
      <c r="D28" s="35">
        <v>5825.9</v>
      </c>
      <c r="E28" s="36"/>
      <c r="F28" s="37">
        <v>5585</v>
      </c>
      <c r="G28" s="38">
        <v>3916.44</v>
      </c>
      <c r="H28" s="39">
        <v>545</v>
      </c>
      <c r="I28" s="35">
        <v>8938.15</v>
      </c>
      <c r="J28" s="37">
        <v>15639</v>
      </c>
      <c r="K28" s="25"/>
      <c r="L28" s="34">
        <v>7448.2300000000005</v>
      </c>
      <c r="M28" s="35">
        <v>4072.65</v>
      </c>
      <c r="N28" s="40"/>
      <c r="O28" s="37">
        <v>1071.3</v>
      </c>
      <c r="P28" s="38">
        <v>7581.45</v>
      </c>
      <c r="Q28" s="39">
        <v>4064.1</v>
      </c>
      <c r="R28" s="35">
        <v>2198.25</v>
      </c>
      <c r="S28" s="37">
        <v>7340.6206366559536</v>
      </c>
      <c r="T28" s="25"/>
      <c r="U28" s="34">
        <v>21280</v>
      </c>
      <c r="V28" s="35">
        <v>16720</v>
      </c>
      <c r="W28" s="36"/>
      <c r="X28" s="37">
        <v>6840</v>
      </c>
      <c r="Y28" s="38">
        <v>15960</v>
      </c>
      <c r="Z28" s="41">
        <v>6080</v>
      </c>
      <c r="AA28" s="35">
        <v>9120</v>
      </c>
      <c r="AB28" s="37">
        <v>3300</v>
      </c>
      <c r="AC28" s="25"/>
      <c r="AD28" s="34">
        <v>0</v>
      </c>
      <c r="AE28" s="35">
        <v>0</v>
      </c>
      <c r="AF28" s="36"/>
      <c r="AG28" s="37"/>
      <c r="AH28" s="38"/>
      <c r="AI28" s="42"/>
      <c r="AJ28" s="35"/>
      <c r="AK28" s="37">
        <v>0</v>
      </c>
      <c r="AL28" s="25"/>
      <c r="AM28" s="18">
        <f t="shared" si="0"/>
        <v>34186.438457999997</v>
      </c>
      <c r="AN28" s="18">
        <f t="shared" si="1"/>
        <v>26618.550000000003</v>
      </c>
      <c r="AO28" s="18">
        <f t="shared" si="2"/>
        <v>0</v>
      </c>
      <c r="AP28" s="18">
        <f t="shared" si="3"/>
        <v>13496.3</v>
      </c>
      <c r="AQ28" s="18">
        <f t="shared" si="4"/>
        <v>27457.89</v>
      </c>
      <c r="AR28" s="18">
        <f t="shared" si="5"/>
        <v>10689.1</v>
      </c>
      <c r="AS28" s="18">
        <f t="shared" si="6"/>
        <v>20256.400000000001</v>
      </c>
      <c r="AT28" s="18">
        <f t="shared" si="7"/>
        <v>26279.620636655953</v>
      </c>
      <c r="AU28" s="43">
        <v>13701</v>
      </c>
      <c r="AV28" s="44" t="s">
        <v>243</v>
      </c>
      <c r="AW28" s="18" t="s">
        <v>244</v>
      </c>
      <c r="AX28" s="45"/>
      <c r="AY28" s="33"/>
      <c r="AZ28" s="46" t="s">
        <v>72</v>
      </c>
      <c r="BA28" s="33" t="s">
        <v>73</v>
      </c>
      <c r="BB28" s="46" t="s">
        <v>245</v>
      </c>
      <c r="BC28" s="46" t="s">
        <v>246</v>
      </c>
      <c r="BD28" s="47">
        <v>1</v>
      </c>
      <c r="BE28" s="47">
        <v>1</v>
      </c>
    </row>
    <row r="29" spans="1:57" x14ac:dyDescent="0.2">
      <c r="A29" s="32" t="s">
        <v>247</v>
      </c>
      <c r="B29" s="33" t="s">
        <v>248</v>
      </c>
      <c r="C29" s="34">
        <v>5776.7236309999998</v>
      </c>
      <c r="D29" s="35">
        <v>0</v>
      </c>
      <c r="E29" s="36">
        <v>20</v>
      </c>
      <c r="F29" s="37"/>
      <c r="G29" s="38">
        <v>0</v>
      </c>
      <c r="H29" s="39">
        <v>100</v>
      </c>
      <c r="I29" s="35"/>
      <c r="J29" s="37">
        <v>27272.9</v>
      </c>
      <c r="K29" s="25"/>
      <c r="L29" s="34">
        <v>1550.54</v>
      </c>
      <c r="M29" s="35">
        <v>0</v>
      </c>
      <c r="N29" s="40">
        <v>436.09999999999997</v>
      </c>
      <c r="O29" s="37">
        <v>33.700000000000003</v>
      </c>
      <c r="P29" s="38">
        <v>0</v>
      </c>
      <c r="Q29" s="39">
        <v>0</v>
      </c>
      <c r="R29" s="35"/>
      <c r="S29" s="37">
        <v>9898.6056611098575</v>
      </c>
      <c r="T29" s="25"/>
      <c r="U29" s="34">
        <v>4000</v>
      </c>
      <c r="V29" s="35">
        <v>0</v>
      </c>
      <c r="W29" s="36">
        <v>6000</v>
      </c>
      <c r="X29" s="37"/>
      <c r="Y29" s="38">
        <v>0</v>
      </c>
      <c r="Z29" s="41">
        <v>0</v>
      </c>
      <c r="AA29" s="35"/>
      <c r="AB29" s="37">
        <v>4000</v>
      </c>
      <c r="AC29" s="25"/>
      <c r="AD29" s="34">
        <v>0</v>
      </c>
      <c r="AE29" s="35">
        <v>0</v>
      </c>
      <c r="AF29" s="36">
        <v>0</v>
      </c>
      <c r="AG29" s="37"/>
      <c r="AH29" s="38"/>
      <c r="AI29" s="42"/>
      <c r="AJ29" s="35"/>
      <c r="AK29" s="37">
        <v>0</v>
      </c>
      <c r="AL29" s="25"/>
      <c r="AM29" s="18">
        <f t="shared" si="0"/>
        <v>11327.263631</v>
      </c>
      <c r="AN29" s="18">
        <f t="shared" si="1"/>
        <v>0</v>
      </c>
      <c r="AO29" s="18">
        <f t="shared" si="2"/>
        <v>6456.1</v>
      </c>
      <c r="AP29" s="18">
        <f t="shared" si="3"/>
        <v>33.700000000000003</v>
      </c>
      <c r="AQ29" s="18">
        <f t="shared" si="4"/>
        <v>0</v>
      </c>
      <c r="AR29" s="18">
        <f t="shared" si="5"/>
        <v>100</v>
      </c>
      <c r="AS29" s="18">
        <f t="shared" si="6"/>
        <v>0</v>
      </c>
      <c r="AT29" s="18">
        <f t="shared" si="7"/>
        <v>41171.505661109855</v>
      </c>
      <c r="AU29" s="43">
        <v>2561</v>
      </c>
      <c r="AV29" s="44" t="s">
        <v>249</v>
      </c>
      <c r="AW29" s="18" t="s">
        <v>250</v>
      </c>
      <c r="AX29" s="45" t="s">
        <v>251</v>
      </c>
      <c r="AY29" s="33" t="s">
        <v>252</v>
      </c>
      <c r="AZ29" s="46" t="s">
        <v>146</v>
      </c>
      <c r="BA29" s="33" t="s">
        <v>147</v>
      </c>
      <c r="BB29" s="46" t="s">
        <v>200</v>
      </c>
      <c r="BC29" s="46" t="s">
        <v>201</v>
      </c>
      <c r="BD29" s="47">
        <v>1</v>
      </c>
      <c r="BE29" s="47">
        <v>2</v>
      </c>
    </row>
    <row r="30" spans="1:57" x14ac:dyDescent="0.2">
      <c r="A30" s="48" t="s">
        <v>253</v>
      </c>
      <c r="B30" s="33" t="s">
        <v>254</v>
      </c>
      <c r="C30" s="34">
        <v>21201.483248</v>
      </c>
      <c r="D30" s="35">
        <v>6981.93</v>
      </c>
      <c r="E30" s="36"/>
      <c r="F30" s="37">
        <v>4950.01</v>
      </c>
      <c r="G30" s="38">
        <v>7647</v>
      </c>
      <c r="H30" s="39">
        <v>9391</v>
      </c>
      <c r="I30" s="35">
        <v>12452</v>
      </c>
      <c r="J30" s="37">
        <v>85332.88</v>
      </c>
      <c r="K30" s="25"/>
      <c r="L30" s="34">
        <v>14569.62</v>
      </c>
      <c r="M30" s="35">
        <v>312.25</v>
      </c>
      <c r="N30" s="40"/>
      <c r="O30" s="37">
        <v>4292.5200000000004</v>
      </c>
      <c r="P30" s="38">
        <v>805.96</v>
      </c>
      <c r="Q30" s="39">
        <v>555.91999999999996</v>
      </c>
      <c r="R30" s="35">
        <v>643.4</v>
      </c>
      <c r="S30" s="37">
        <v>8603.2975304562788</v>
      </c>
      <c r="T30" s="25"/>
      <c r="U30" s="34">
        <v>83222.179998000007</v>
      </c>
      <c r="V30" s="35">
        <v>0</v>
      </c>
      <c r="W30" s="36"/>
      <c r="X30" s="37">
        <v>7079.3</v>
      </c>
      <c r="Y30" s="38">
        <v>0</v>
      </c>
      <c r="Z30" s="41">
        <v>0</v>
      </c>
      <c r="AA30" s="35"/>
      <c r="AB30" s="37">
        <v>30298.68</v>
      </c>
      <c r="AC30" s="25"/>
      <c r="AD30" s="34">
        <v>112655.72</v>
      </c>
      <c r="AE30" s="35">
        <v>0</v>
      </c>
      <c r="AF30" s="36"/>
      <c r="AG30" s="37"/>
      <c r="AH30" s="38">
        <v>0</v>
      </c>
      <c r="AI30" s="42"/>
      <c r="AJ30" s="35"/>
      <c r="AK30" s="37">
        <v>0</v>
      </c>
      <c r="AL30" s="25"/>
      <c r="AM30" s="18">
        <f t="shared" si="0"/>
        <v>231649.00324600001</v>
      </c>
      <c r="AN30" s="18">
        <f t="shared" si="1"/>
        <v>7294.18</v>
      </c>
      <c r="AO30" s="18">
        <f t="shared" si="2"/>
        <v>0</v>
      </c>
      <c r="AP30" s="18">
        <f t="shared" si="3"/>
        <v>16321.83</v>
      </c>
      <c r="AQ30" s="18">
        <f t="shared" si="4"/>
        <v>8452.9599999999991</v>
      </c>
      <c r="AR30" s="18">
        <f t="shared" si="5"/>
        <v>9946.92</v>
      </c>
      <c r="AS30" s="18">
        <f t="shared" si="6"/>
        <v>13095.4</v>
      </c>
      <c r="AT30" s="18">
        <f t="shared" si="7"/>
        <v>124234.85753045628</v>
      </c>
      <c r="AU30" s="43">
        <v>14995</v>
      </c>
      <c r="AV30" s="44" t="s">
        <v>255</v>
      </c>
      <c r="AW30" s="18" t="s">
        <v>256</v>
      </c>
      <c r="AX30" s="45" t="s">
        <v>257</v>
      </c>
      <c r="AY30" s="33" t="s">
        <v>258</v>
      </c>
      <c r="AZ30" s="46" t="s">
        <v>128</v>
      </c>
      <c r="BA30" s="33" t="s">
        <v>129</v>
      </c>
      <c r="BB30" s="46" t="s">
        <v>259</v>
      </c>
      <c r="BC30" s="46" t="s">
        <v>260</v>
      </c>
      <c r="BD30" s="47">
        <v>1</v>
      </c>
      <c r="BE30" s="47">
        <v>2</v>
      </c>
    </row>
    <row r="31" spans="1:57" x14ac:dyDescent="0.2">
      <c r="A31" s="32" t="s">
        <v>261</v>
      </c>
      <c r="B31" s="33" t="s">
        <v>262</v>
      </c>
      <c r="C31" s="34">
        <v>3842.953524</v>
      </c>
      <c r="D31" s="35">
        <v>0</v>
      </c>
      <c r="E31" s="36"/>
      <c r="F31" s="37">
        <v>410</v>
      </c>
      <c r="G31" s="38">
        <v>3301.2</v>
      </c>
      <c r="H31" s="39">
        <v>905</v>
      </c>
      <c r="I31" s="35">
        <v>90</v>
      </c>
      <c r="J31" s="37">
        <v>7026</v>
      </c>
      <c r="K31" s="25"/>
      <c r="L31" s="34">
        <v>8339.43</v>
      </c>
      <c r="M31" s="35">
        <v>103.57</v>
      </c>
      <c r="N31" s="40"/>
      <c r="O31" s="37">
        <v>6482.75</v>
      </c>
      <c r="P31" s="38">
        <v>187.6</v>
      </c>
      <c r="Q31" s="39">
        <v>138.65</v>
      </c>
      <c r="R31" s="35">
        <v>3104.45</v>
      </c>
      <c r="S31" s="37">
        <v>5480.7089981787813</v>
      </c>
      <c r="T31" s="25"/>
      <c r="U31" s="34">
        <v>8000</v>
      </c>
      <c r="V31" s="35">
        <v>0</v>
      </c>
      <c r="W31" s="36"/>
      <c r="X31" s="37"/>
      <c r="Y31" s="38">
        <v>1600</v>
      </c>
      <c r="Z31" s="41">
        <v>0</v>
      </c>
      <c r="AA31" s="35">
        <v>1600</v>
      </c>
      <c r="AB31" s="37">
        <v>0</v>
      </c>
      <c r="AC31" s="25"/>
      <c r="AD31" s="34">
        <v>0</v>
      </c>
      <c r="AE31" s="35">
        <v>0</v>
      </c>
      <c r="AF31" s="36"/>
      <c r="AG31" s="37"/>
      <c r="AH31" s="38"/>
      <c r="AI31" s="42"/>
      <c r="AJ31" s="35"/>
      <c r="AK31" s="37">
        <v>0</v>
      </c>
      <c r="AL31" s="25"/>
      <c r="AM31" s="18">
        <f t="shared" si="0"/>
        <v>20182.383524000001</v>
      </c>
      <c r="AN31" s="18">
        <f t="shared" si="1"/>
        <v>103.57</v>
      </c>
      <c r="AO31" s="18">
        <f t="shared" si="2"/>
        <v>0</v>
      </c>
      <c r="AP31" s="18">
        <f t="shared" si="3"/>
        <v>6892.75</v>
      </c>
      <c r="AQ31" s="18">
        <f t="shared" si="4"/>
        <v>5088.7999999999993</v>
      </c>
      <c r="AR31" s="18">
        <f t="shared" si="5"/>
        <v>1043.6500000000001</v>
      </c>
      <c r="AS31" s="18">
        <f t="shared" si="6"/>
        <v>4794.45</v>
      </c>
      <c r="AT31" s="18">
        <f t="shared" si="7"/>
        <v>12506.708998178781</v>
      </c>
      <c r="AU31" s="43">
        <v>6685</v>
      </c>
      <c r="AV31" s="44" t="s">
        <v>263</v>
      </c>
      <c r="AW31" s="18" t="s">
        <v>264</v>
      </c>
      <c r="AX31" s="45"/>
      <c r="AY31" s="33"/>
      <c r="AZ31" s="46" t="s">
        <v>98</v>
      </c>
      <c r="BA31" s="33" t="s">
        <v>99</v>
      </c>
      <c r="BB31" s="46" t="s">
        <v>100</v>
      </c>
      <c r="BC31" s="46" t="s">
        <v>101</v>
      </c>
      <c r="BD31" s="47">
        <v>1</v>
      </c>
      <c r="BE31" s="47">
        <v>1</v>
      </c>
    </row>
    <row r="32" spans="1:57" x14ac:dyDescent="0.2">
      <c r="A32" s="32" t="s">
        <v>265</v>
      </c>
      <c r="B32" s="33" t="s">
        <v>266</v>
      </c>
      <c r="C32" s="34">
        <v>6155.872249</v>
      </c>
      <c r="D32" s="35">
        <v>140</v>
      </c>
      <c r="E32" s="36"/>
      <c r="F32" s="37">
        <v>170</v>
      </c>
      <c r="G32" s="38">
        <v>710.59999999999991</v>
      </c>
      <c r="H32" s="39">
        <v>510</v>
      </c>
      <c r="I32" s="35">
        <v>300</v>
      </c>
      <c r="J32" s="37">
        <v>7970</v>
      </c>
      <c r="K32" s="25"/>
      <c r="L32" s="34">
        <v>3115.9700000000003</v>
      </c>
      <c r="M32" s="35">
        <v>111.85</v>
      </c>
      <c r="N32" s="40"/>
      <c r="O32" s="37">
        <v>612.66999999999996</v>
      </c>
      <c r="P32" s="38">
        <v>2878.1400000000003</v>
      </c>
      <c r="Q32" s="39">
        <v>156.30000000000001</v>
      </c>
      <c r="R32" s="35">
        <v>152.25</v>
      </c>
      <c r="S32" s="37">
        <v>8379.6767931350514</v>
      </c>
      <c r="T32" s="25"/>
      <c r="U32" s="34">
        <v>5500</v>
      </c>
      <c r="V32" s="35">
        <v>0</v>
      </c>
      <c r="W32" s="36"/>
      <c r="X32" s="37"/>
      <c r="Y32" s="38">
        <v>2500</v>
      </c>
      <c r="Z32" s="41">
        <v>450</v>
      </c>
      <c r="AA32" s="35">
        <v>450</v>
      </c>
      <c r="AB32" s="37">
        <v>1400</v>
      </c>
      <c r="AC32" s="25"/>
      <c r="AD32" s="34">
        <v>0</v>
      </c>
      <c r="AE32" s="35">
        <v>0</v>
      </c>
      <c r="AF32" s="36"/>
      <c r="AG32" s="37"/>
      <c r="AH32" s="38"/>
      <c r="AI32" s="42"/>
      <c r="AJ32" s="35"/>
      <c r="AK32" s="37">
        <v>0</v>
      </c>
      <c r="AL32" s="25"/>
      <c r="AM32" s="18">
        <f t="shared" si="0"/>
        <v>14771.842249000001</v>
      </c>
      <c r="AN32" s="18">
        <f t="shared" si="1"/>
        <v>251.85</v>
      </c>
      <c r="AO32" s="18">
        <f t="shared" si="2"/>
        <v>0</v>
      </c>
      <c r="AP32" s="18">
        <f t="shared" si="3"/>
        <v>782.67</v>
      </c>
      <c r="AQ32" s="18">
        <f t="shared" si="4"/>
        <v>6088.74</v>
      </c>
      <c r="AR32" s="18">
        <f t="shared" si="5"/>
        <v>1116.3</v>
      </c>
      <c r="AS32" s="18">
        <f t="shared" si="6"/>
        <v>902.25</v>
      </c>
      <c r="AT32" s="18">
        <f t="shared" si="7"/>
        <v>17749.676793135051</v>
      </c>
      <c r="AU32" s="43">
        <v>6172</v>
      </c>
      <c r="AV32" s="44" t="s">
        <v>267</v>
      </c>
      <c r="AW32" s="18" t="s">
        <v>268</v>
      </c>
      <c r="AX32" s="45"/>
      <c r="AY32" s="33"/>
      <c r="AZ32" s="46" t="s">
        <v>98</v>
      </c>
      <c r="BA32" s="33" t="s">
        <v>99</v>
      </c>
      <c r="BB32" s="46" t="s">
        <v>100</v>
      </c>
      <c r="BC32" s="46" t="s">
        <v>101</v>
      </c>
      <c r="BD32" s="47">
        <v>1</v>
      </c>
      <c r="BE32" s="47">
        <v>1</v>
      </c>
    </row>
    <row r="33" spans="1:57" x14ac:dyDescent="0.2">
      <c r="A33" s="32" t="s">
        <v>269</v>
      </c>
      <c r="B33" s="33" t="s">
        <v>270</v>
      </c>
      <c r="C33" s="34">
        <v>211.29006799999999</v>
      </c>
      <c r="D33" s="35">
        <v>0</v>
      </c>
      <c r="E33" s="36"/>
      <c r="F33" s="37"/>
      <c r="G33" s="38">
        <v>0</v>
      </c>
      <c r="H33" s="39">
        <v>0</v>
      </c>
      <c r="I33" s="35"/>
      <c r="J33" s="37">
        <v>1035</v>
      </c>
      <c r="K33" s="25"/>
      <c r="L33" s="34">
        <v>2855.76</v>
      </c>
      <c r="M33" s="35">
        <v>67.8</v>
      </c>
      <c r="N33" s="40"/>
      <c r="O33" s="37">
        <v>56.2</v>
      </c>
      <c r="P33" s="38">
        <v>47.5</v>
      </c>
      <c r="Q33" s="39">
        <v>59</v>
      </c>
      <c r="R33" s="35">
        <v>81.2</v>
      </c>
      <c r="S33" s="37">
        <v>1127.1036912923769</v>
      </c>
      <c r="T33" s="25"/>
      <c r="U33" s="34">
        <v>1000</v>
      </c>
      <c r="V33" s="35">
        <v>0</v>
      </c>
      <c r="W33" s="36"/>
      <c r="X33" s="37"/>
      <c r="Y33" s="38">
        <v>0</v>
      </c>
      <c r="Z33" s="41">
        <v>0</v>
      </c>
      <c r="AA33" s="35"/>
      <c r="AB33" s="37">
        <v>0</v>
      </c>
      <c r="AC33" s="25"/>
      <c r="AD33" s="34">
        <v>0</v>
      </c>
      <c r="AE33" s="35">
        <v>0</v>
      </c>
      <c r="AF33" s="36"/>
      <c r="AG33" s="37"/>
      <c r="AH33" s="38"/>
      <c r="AI33" s="42"/>
      <c r="AJ33" s="35"/>
      <c r="AK33" s="37">
        <v>0</v>
      </c>
      <c r="AL33" s="25"/>
      <c r="AM33" s="18">
        <f t="shared" si="0"/>
        <v>4067.050068</v>
      </c>
      <c r="AN33" s="18">
        <f t="shared" si="1"/>
        <v>67.8</v>
      </c>
      <c r="AO33" s="18">
        <f t="shared" si="2"/>
        <v>0</v>
      </c>
      <c r="AP33" s="18">
        <f t="shared" si="3"/>
        <v>56.2</v>
      </c>
      <c r="AQ33" s="18">
        <f t="shared" si="4"/>
        <v>47.5</v>
      </c>
      <c r="AR33" s="18">
        <f t="shared" si="5"/>
        <v>59</v>
      </c>
      <c r="AS33" s="18">
        <f t="shared" si="6"/>
        <v>81.2</v>
      </c>
      <c r="AT33" s="18">
        <f t="shared" si="7"/>
        <v>2162.1036912923769</v>
      </c>
      <c r="AU33" s="43">
        <v>788</v>
      </c>
      <c r="AV33" s="44" t="s">
        <v>271</v>
      </c>
      <c r="AW33" s="18" t="s">
        <v>272</v>
      </c>
      <c r="AX33" s="45"/>
      <c r="AY33" s="33"/>
      <c r="AZ33" s="46" t="s">
        <v>98</v>
      </c>
      <c r="BA33" s="33" t="s">
        <v>99</v>
      </c>
      <c r="BB33" s="46" t="s">
        <v>273</v>
      </c>
      <c r="BC33" s="46" t="s">
        <v>274</v>
      </c>
      <c r="BD33" s="47">
        <v>2</v>
      </c>
      <c r="BE33" s="47">
        <v>1</v>
      </c>
    </row>
    <row r="34" spans="1:57" x14ac:dyDescent="0.2">
      <c r="A34" s="32" t="s">
        <v>275</v>
      </c>
      <c r="B34" s="33" t="s">
        <v>276</v>
      </c>
      <c r="C34" s="34">
        <v>8188.2243760000001</v>
      </c>
      <c r="D34" s="35">
        <v>75</v>
      </c>
      <c r="E34" s="36"/>
      <c r="F34" s="37">
        <v>555</v>
      </c>
      <c r="G34" s="38">
        <v>4589.8500000000004</v>
      </c>
      <c r="H34" s="39">
        <v>9861</v>
      </c>
      <c r="I34" s="35">
        <v>3470.4</v>
      </c>
      <c r="J34" s="37">
        <v>34874.800000000003</v>
      </c>
      <c r="K34" s="25"/>
      <c r="L34" s="34">
        <v>5810.22</v>
      </c>
      <c r="M34" s="35">
        <v>632</v>
      </c>
      <c r="N34" s="40"/>
      <c r="O34" s="37">
        <v>222.4</v>
      </c>
      <c r="P34" s="38">
        <v>4866.59</v>
      </c>
      <c r="Q34" s="39">
        <v>2079.09</v>
      </c>
      <c r="R34" s="35">
        <v>229.65</v>
      </c>
      <c r="S34" s="37">
        <v>25483.952483491426</v>
      </c>
      <c r="T34" s="25"/>
      <c r="U34" s="34">
        <v>27625.75</v>
      </c>
      <c r="V34" s="35">
        <v>2471.91</v>
      </c>
      <c r="W34" s="36"/>
      <c r="X34" s="37">
        <v>5152.92</v>
      </c>
      <c r="Y34" s="38">
        <v>12602.99</v>
      </c>
      <c r="Z34" s="41">
        <v>7000</v>
      </c>
      <c r="AA34" s="35">
        <v>9023.25</v>
      </c>
      <c r="AB34" s="37">
        <v>30881.96</v>
      </c>
      <c r="AC34" s="25"/>
      <c r="AD34" s="34">
        <v>809188.59</v>
      </c>
      <c r="AE34" s="35">
        <v>0</v>
      </c>
      <c r="AF34" s="36"/>
      <c r="AG34" s="37"/>
      <c r="AH34" s="38"/>
      <c r="AI34" s="42"/>
      <c r="AJ34" s="35"/>
      <c r="AK34" s="37">
        <v>0</v>
      </c>
      <c r="AL34" s="25"/>
      <c r="AM34" s="18">
        <f t="shared" si="0"/>
        <v>850812.78437599994</v>
      </c>
      <c r="AN34" s="18">
        <f t="shared" si="1"/>
        <v>3178.91</v>
      </c>
      <c r="AO34" s="18">
        <f t="shared" si="2"/>
        <v>0</v>
      </c>
      <c r="AP34" s="18">
        <f t="shared" si="3"/>
        <v>5930.32</v>
      </c>
      <c r="AQ34" s="18">
        <f t="shared" si="4"/>
        <v>22059.43</v>
      </c>
      <c r="AR34" s="18">
        <f t="shared" si="5"/>
        <v>18940.09</v>
      </c>
      <c r="AS34" s="18">
        <f t="shared" si="6"/>
        <v>12723.3</v>
      </c>
      <c r="AT34" s="18">
        <f t="shared" si="7"/>
        <v>91240.712483491428</v>
      </c>
      <c r="AU34" s="43">
        <v>15607</v>
      </c>
      <c r="AV34" s="44" t="s">
        <v>277</v>
      </c>
      <c r="AW34" s="18" t="s">
        <v>278</v>
      </c>
      <c r="AX34" s="45" t="s">
        <v>279</v>
      </c>
      <c r="AY34" s="33" t="s">
        <v>280</v>
      </c>
      <c r="AZ34" s="46" t="s">
        <v>128</v>
      </c>
      <c r="BA34" s="33" t="s">
        <v>129</v>
      </c>
      <c r="BB34" s="46" t="s">
        <v>281</v>
      </c>
      <c r="BC34" s="46" t="s">
        <v>282</v>
      </c>
      <c r="BD34" s="47">
        <v>1</v>
      </c>
      <c r="BE34" s="47">
        <v>2</v>
      </c>
    </row>
    <row r="35" spans="1:57" x14ac:dyDescent="0.2">
      <c r="A35" s="32" t="s">
        <v>283</v>
      </c>
      <c r="B35" s="33" t="s">
        <v>284</v>
      </c>
      <c r="C35" s="34">
        <v>695.31923499999994</v>
      </c>
      <c r="D35" s="35">
        <v>620</v>
      </c>
      <c r="E35" s="36"/>
      <c r="F35" s="37">
        <v>655</v>
      </c>
      <c r="G35" s="38">
        <v>2548</v>
      </c>
      <c r="H35" s="39">
        <v>300</v>
      </c>
      <c r="I35" s="35"/>
      <c r="J35" s="37">
        <v>1412.37</v>
      </c>
      <c r="K35" s="25"/>
      <c r="L35" s="34">
        <v>374.15</v>
      </c>
      <c r="M35" s="35">
        <v>2748.61</v>
      </c>
      <c r="N35" s="40"/>
      <c r="O35" s="37">
        <v>203.15</v>
      </c>
      <c r="P35" s="38">
        <v>955.8</v>
      </c>
      <c r="Q35" s="39">
        <v>375.5</v>
      </c>
      <c r="R35" s="35">
        <v>94.7</v>
      </c>
      <c r="S35" s="37">
        <v>1800.2887765491951</v>
      </c>
      <c r="T35" s="25"/>
      <c r="U35" s="34">
        <v>0</v>
      </c>
      <c r="V35" s="35">
        <v>0</v>
      </c>
      <c r="W35" s="36"/>
      <c r="X35" s="37"/>
      <c r="Y35" s="38">
        <v>0</v>
      </c>
      <c r="Z35" s="41">
        <v>0</v>
      </c>
      <c r="AA35" s="35"/>
      <c r="AB35" s="37">
        <v>0</v>
      </c>
      <c r="AC35" s="25"/>
      <c r="AD35" s="34">
        <v>0</v>
      </c>
      <c r="AE35" s="35">
        <v>0</v>
      </c>
      <c r="AF35" s="36"/>
      <c r="AG35" s="37"/>
      <c r="AH35" s="38"/>
      <c r="AI35" s="42"/>
      <c r="AJ35" s="35"/>
      <c r="AK35" s="37">
        <v>0</v>
      </c>
      <c r="AL35" s="25"/>
      <c r="AM35" s="18">
        <f t="shared" si="0"/>
        <v>1069.469235</v>
      </c>
      <c r="AN35" s="18">
        <f t="shared" si="1"/>
        <v>3368.61</v>
      </c>
      <c r="AO35" s="18">
        <f t="shared" si="2"/>
        <v>0</v>
      </c>
      <c r="AP35" s="18">
        <f t="shared" si="3"/>
        <v>858.15</v>
      </c>
      <c r="AQ35" s="18">
        <f t="shared" si="4"/>
        <v>3503.8</v>
      </c>
      <c r="AR35" s="18">
        <f t="shared" si="5"/>
        <v>675.5</v>
      </c>
      <c r="AS35" s="18">
        <f t="shared" si="6"/>
        <v>94.7</v>
      </c>
      <c r="AT35" s="18">
        <f t="shared" si="7"/>
        <v>3212.658776549195</v>
      </c>
      <c r="AU35" s="43">
        <v>1068</v>
      </c>
      <c r="AV35" s="44" t="s">
        <v>285</v>
      </c>
      <c r="AW35" s="18" t="s">
        <v>286</v>
      </c>
      <c r="AX35" s="45"/>
      <c r="AY35" s="33"/>
      <c r="AZ35" s="46" t="s">
        <v>98</v>
      </c>
      <c r="BA35" s="33" t="s">
        <v>99</v>
      </c>
      <c r="BB35" s="46" t="s">
        <v>287</v>
      </c>
      <c r="BC35" s="46" t="s">
        <v>288</v>
      </c>
      <c r="BD35" s="47">
        <v>2</v>
      </c>
      <c r="BE35" s="47">
        <v>1</v>
      </c>
    </row>
    <row r="36" spans="1:57" x14ac:dyDescent="0.2">
      <c r="A36" s="48" t="s">
        <v>289</v>
      </c>
      <c r="B36" s="33" t="s">
        <v>290</v>
      </c>
      <c r="C36" s="34">
        <v>14921.438822000002</v>
      </c>
      <c r="D36" s="35">
        <v>8460.5</v>
      </c>
      <c r="E36" s="36"/>
      <c r="F36" s="37">
        <v>3587</v>
      </c>
      <c r="G36" s="38">
        <v>10052.6</v>
      </c>
      <c r="H36" s="39">
        <v>3370</v>
      </c>
      <c r="I36" s="35">
        <v>5256.65</v>
      </c>
      <c r="J36" s="37">
        <v>21521.84</v>
      </c>
      <c r="K36" s="25"/>
      <c r="L36" s="34">
        <v>28798.59</v>
      </c>
      <c r="M36" s="35">
        <v>4484.04</v>
      </c>
      <c r="N36" s="40"/>
      <c r="O36" s="37">
        <v>873.55</v>
      </c>
      <c r="P36" s="38">
        <v>11011.21</v>
      </c>
      <c r="Q36" s="39">
        <v>813.35</v>
      </c>
      <c r="R36" s="35">
        <v>638.34</v>
      </c>
      <c r="S36" s="37">
        <v>22254.606536558873</v>
      </c>
      <c r="T36" s="25"/>
      <c r="U36" s="34">
        <v>13255.58</v>
      </c>
      <c r="V36" s="35">
        <v>0</v>
      </c>
      <c r="W36" s="36"/>
      <c r="X36" s="37">
        <v>1271</v>
      </c>
      <c r="Y36" s="38">
        <v>6665</v>
      </c>
      <c r="Z36" s="41">
        <v>1302</v>
      </c>
      <c r="AA36" s="35">
        <v>2015</v>
      </c>
      <c r="AB36" s="37">
        <v>7500</v>
      </c>
      <c r="AC36" s="25"/>
      <c r="AD36" s="34">
        <v>0</v>
      </c>
      <c r="AE36" s="35">
        <v>0</v>
      </c>
      <c r="AF36" s="36"/>
      <c r="AG36" s="37"/>
      <c r="AH36" s="38"/>
      <c r="AI36" s="42"/>
      <c r="AJ36" s="35"/>
      <c r="AK36" s="37">
        <v>0</v>
      </c>
      <c r="AL36" s="25"/>
      <c r="AM36" s="18">
        <f t="shared" si="0"/>
        <v>56975.608822000002</v>
      </c>
      <c r="AN36" s="18">
        <f t="shared" si="1"/>
        <v>12944.54</v>
      </c>
      <c r="AO36" s="18">
        <f t="shared" si="2"/>
        <v>0</v>
      </c>
      <c r="AP36" s="18">
        <f t="shared" si="3"/>
        <v>5731.55</v>
      </c>
      <c r="AQ36" s="18">
        <f t="shared" si="4"/>
        <v>27728.809999999998</v>
      </c>
      <c r="AR36" s="18">
        <f t="shared" si="5"/>
        <v>5485.35</v>
      </c>
      <c r="AS36" s="18">
        <f t="shared" si="6"/>
        <v>7909.99</v>
      </c>
      <c r="AT36" s="18">
        <f t="shared" si="7"/>
        <v>51276.446536558869</v>
      </c>
      <c r="AU36" s="43">
        <v>20673</v>
      </c>
      <c r="AV36" s="44" t="s">
        <v>291</v>
      </c>
      <c r="AW36" s="18" t="s">
        <v>292</v>
      </c>
      <c r="AX36" s="45"/>
      <c r="AY36" s="33"/>
      <c r="AZ36" s="46" t="s">
        <v>114</v>
      </c>
      <c r="BA36" s="33" t="s">
        <v>115</v>
      </c>
      <c r="BB36" s="46" t="s">
        <v>293</v>
      </c>
      <c r="BC36" s="46" t="s">
        <v>294</v>
      </c>
      <c r="BD36" s="47">
        <v>1</v>
      </c>
      <c r="BE36" s="47">
        <v>1</v>
      </c>
    </row>
    <row r="37" spans="1:57" x14ac:dyDescent="0.2">
      <c r="A37" s="32" t="s">
        <v>295</v>
      </c>
      <c r="B37" s="33" t="s">
        <v>296</v>
      </c>
      <c r="C37" s="34">
        <v>1422.0835339999996</v>
      </c>
      <c r="D37" s="35">
        <v>0</v>
      </c>
      <c r="E37" s="36">
        <v>0</v>
      </c>
      <c r="F37" s="37">
        <v>5</v>
      </c>
      <c r="G37" s="38">
        <v>0</v>
      </c>
      <c r="H37" s="39">
        <v>0</v>
      </c>
      <c r="I37" s="35"/>
      <c r="J37" s="37">
        <v>202</v>
      </c>
      <c r="K37" s="25"/>
      <c r="L37" s="34">
        <v>1136.58</v>
      </c>
      <c r="M37" s="35">
        <v>0</v>
      </c>
      <c r="N37" s="40">
        <v>109.55</v>
      </c>
      <c r="O37" s="37">
        <v>155.65</v>
      </c>
      <c r="P37" s="38">
        <v>0</v>
      </c>
      <c r="Q37" s="39">
        <v>0</v>
      </c>
      <c r="R37" s="35"/>
      <c r="S37" s="37">
        <v>6527.2751425579027</v>
      </c>
      <c r="T37" s="25"/>
      <c r="U37" s="34">
        <v>1000</v>
      </c>
      <c r="V37" s="35">
        <v>0</v>
      </c>
      <c r="W37" s="36">
        <v>0</v>
      </c>
      <c r="X37" s="37"/>
      <c r="Y37" s="38">
        <v>0</v>
      </c>
      <c r="Z37" s="41">
        <v>0</v>
      </c>
      <c r="AA37" s="35"/>
      <c r="AB37" s="37">
        <v>1000</v>
      </c>
      <c r="AC37" s="25"/>
      <c r="AD37" s="34">
        <v>0</v>
      </c>
      <c r="AE37" s="35">
        <v>0</v>
      </c>
      <c r="AF37" s="36">
        <v>0</v>
      </c>
      <c r="AG37" s="37"/>
      <c r="AH37" s="38"/>
      <c r="AI37" s="42"/>
      <c r="AJ37" s="35"/>
      <c r="AK37" s="37">
        <v>0</v>
      </c>
      <c r="AL37" s="25"/>
      <c r="AM37" s="18">
        <f t="shared" si="0"/>
        <v>3558.6635339999993</v>
      </c>
      <c r="AN37" s="18">
        <f t="shared" si="1"/>
        <v>0</v>
      </c>
      <c r="AO37" s="18">
        <f t="shared" si="2"/>
        <v>109.55</v>
      </c>
      <c r="AP37" s="18">
        <f t="shared" si="3"/>
        <v>160.65</v>
      </c>
      <c r="AQ37" s="18">
        <f t="shared" si="4"/>
        <v>0</v>
      </c>
      <c r="AR37" s="18">
        <f t="shared" si="5"/>
        <v>0</v>
      </c>
      <c r="AS37" s="18">
        <f t="shared" si="6"/>
        <v>0</v>
      </c>
      <c r="AT37" s="18">
        <f t="shared" si="7"/>
        <v>7729.2751425579027</v>
      </c>
      <c r="AU37" s="43">
        <v>1297</v>
      </c>
      <c r="AV37" s="44" t="s">
        <v>297</v>
      </c>
      <c r="AW37" s="18" t="s">
        <v>298</v>
      </c>
      <c r="AX37" s="45"/>
      <c r="AY37" s="33"/>
      <c r="AZ37" s="46" t="s">
        <v>146</v>
      </c>
      <c r="BA37" s="33" t="s">
        <v>147</v>
      </c>
      <c r="BB37" s="46" t="s">
        <v>162</v>
      </c>
      <c r="BC37" s="46" t="s">
        <v>163</v>
      </c>
      <c r="BD37" s="47">
        <v>2</v>
      </c>
      <c r="BE37" s="47">
        <v>1</v>
      </c>
    </row>
    <row r="38" spans="1:57" x14ac:dyDescent="0.2">
      <c r="A38" s="32" t="s">
        <v>299</v>
      </c>
      <c r="B38" s="33" t="s">
        <v>300</v>
      </c>
      <c r="C38" s="34">
        <v>1679.773336</v>
      </c>
      <c r="D38" s="35">
        <v>0</v>
      </c>
      <c r="E38" s="36"/>
      <c r="F38" s="37">
        <v>25</v>
      </c>
      <c r="G38" s="38">
        <v>10</v>
      </c>
      <c r="H38" s="39">
        <v>530</v>
      </c>
      <c r="I38" s="35">
        <v>640</v>
      </c>
      <c r="J38" s="37">
        <v>2324</v>
      </c>
      <c r="K38" s="25"/>
      <c r="L38" s="34">
        <v>2641.8599999999997</v>
      </c>
      <c r="M38" s="35">
        <v>55.7</v>
      </c>
      <c r="N38" s="40"/>
      <c r="O38" s="37">
        <v>127.4</v>
      </c>
      <c r="P38" s="38">
        <v>92</v>
      </c>
      <c r="Q38" s="39">
        <v>190.45</v>
      </c>
      <c r="R38" s="35">
        <v>6.05</v>
      </c>
      <c r="S38" s="37">
        <v>5511.1650841502014</v>
      </c>
      <c r="T38" s="25"/>
      <c r="U38" s="34">
        <v>600</v>
      </c>
      <c r="V38" s="51">
        <v>0</v>
      </c>
      <c r="W38" s="52"/>
      <c r="X38" s="37">
        <v>200</v>
      </c>
      <c r="Y38" s="38">
        <v>0</v>
      </c>
      <c r="Z38" s="41">
        <v>0</v>
      </c>
      <c r="AA38" s="51"/>
      <c r="AB38" s="37">
        <v>1500</v>
      </c>
      <c r="AC38" s="25"/>
      <c r="AD38" s="34">
        <v>0</v>
      </c>
      <c r="AE38" s="35">
        <v>0</v>
      </c>
      <c r="AF38" s="36"/>
      <c r="AG38" s="37"/>
      <c r="AH38" s="38"/>
      <c r="AI38" s="42"/>
      <c r="AJ38" s="35"/>
      <c r="AK38" s="37">
        <v>0</v>
      </c>
      <c r="AL38" s="25"/>
      <c r="AM38" s="18">
        <f t="shared" si="0"/>
        <v>4921.6333359999999</v>
      </c>
      <c r="AN38" s="18">
        <f t="shared" si="1"/>
        <v>55.7</v>
      </c>
      <c r="AO38" s="18">
        <f t="shared" si="2"/>
        <v>0</v>
      </c>
      <c r="AP38" s="18">
        <f t="shared" si="3"/>
        <v>352.4</v>
      </c>
      <c r="AQ38" s="18">
        <f t="shared" si="4"/>
        <v>102</v>
      </c>
      <c r="AR38" s="18">
        <f t="shared" si="5"/>
        <v>720.45</v>
      </c>
      <c r="AS38" s="18">
        <f t="shared" si="6"/>
        <v>646.04999999999995</v>
      </c>
      <c r="AT38" s="18">
        <f t="shared" si="7"/>
        <v>9335.1650841502014</v>
      </c>
      <c r="AU38" s="43">
        <v>3139</v>
      </c>
      <c r="AV38" s="44" t="s">
        <v>301</v>
      </c>
      <c r="AW38" s="18" t="s">
        <v>302</v>
      </c>
      <c r="AX38" s="45" t="s">
        <v>303</v>
      </c>
      <c r="AY38" s="33" t="s">
        <v>304</v>
      </c>
      <c r="AZ38" s="46" t="s">
        <v>204</v>
      </c>
      <c r="BA38" s="33" t="s">
        <v>205</v>
      </c>
      <c r="BB38" s="46" t="s">
        <v>305</v>
      </c>
      <c r="BC38" s="46" t="s">
        <v>306</v>
      </c>
      <c r="BD38" s="47">
        <v>1</v>
      </c>
      <c r="BE38" s="47">
        <v>2</v>
      </c>
    </row>
    <row r="39" spans="1:57" x14ac:dyDescent="0.2">
      <c r="A39" s="32" t="s">
        <v>303</v>
      </c>
      <c r="B39" s="33" t="s">
        <v>307</v>
      </c>
      <c r="C39" s="34"/>
      <c r="D39" s="35">
        <v>0</v>
      </c>
      <c r="E39" s="36"/>
      <c r="F39" s="37"/>
      <c r="G39" s="38">
        <v>0</v>
      </c>
      <c r="H39" s="39">
        <v>0</v>
      </c>
      <c r="I39" s="35"/>
      <c r="J39" s="37">
        <v>0</v>
      </c>
      <c r="K39" s="25"/>
      <c r="L39" s="34"/>
      <c r="M39" s="35">
        <v>0</v>
      </c>
      <c r="N39" s="40"/>
      <c r="O39" s="37"/>
      <c r="P39" s="38">
        <v>0</v>
      </c>
      <c r="Q39" s="50">
        <v>0</v>
      </c>
      <c r="R39" s="35"/>
      <c r="S39" s="37">
        <v>1520.8198015875114</v>
      </c>
      <c r="T39" s="25"/>
      <c r="U39" s="34"/>
      <c r="V39" s="35">
        <v>0</v>
      </c>
      <c r="W39" s="36"/>
      <c r="X39" s="37"/>
      <c r="Y39" s="38">
        <v>0</v>
      </c>
      <c r="Z39" s="39">
        <v>0</v>
      </c>
      <c r="AA39" s="35"/>
      <c r="AB39" s="37">
        <v>0</v>
      </c>
      <c r="AC39" s="25"/>
      <c r="AD39" s="34"/>
      <c r="AE39" s="35">
        <v>0</v>
      </c>
      <c r="AF39" s="36"/>
      <c r="AG39" s="37"/>
      <c r="AH39" s="38"/>
      <c r="AI39" s="42"/>
      <c r="AJ39" s="35"/>
      <c r="AK39" s="37">
        <v>0</v>
      </c>
      <c r="AL39" s="25"/>
      <c r="AM39" s="18">
        <f t="shared" si="0"/>
        <v>0</v>
      </c>
      <c r="AN39" s="18">
        <f t="shared" si="1"/>
        <v>0</v>
      </c>
      <c r="AO39" s="18">
        <f t="shared" si="2"/>
        <v>0</v>
      </c>
      <c r="AP39" s="18">
        <f t="shared" si="3"/>
        <v>0</v>
      </c>
      <c r="AQ39" s="18">
        <f t="shared" si="4"/>
        <v>0</v>
      </c>
      <c r="AR39" s="18">
        <f t="shared" si="5"/>
        <v>0</v>
      </c>
      <c r="AS39" s="18">
        <f t="shared" si="6"/>
        <v>0</v>
      </c>
      <c r="AT39" s="18">
        <f t="shared" si="7"/>
        <v>1520.8198015875114</v>
      </c>
      <c r="AU39" s="43">
        <v>6347</v>
      </c>
      <c r="AV39" s="44" t="s">
        <v>301</v>
      </c>
      <c r="AW39" s="18" t="s">
        <v>302</v>
      </c>
      <c r="AX39" s="45" t="s">
        <v>303</v>
      </c>
      <c r="AY39" s="33" t="s">
        <v>304</v>
      </c>
      <c r="AZ39" s="46" t="s">
        <v>146</v>
      </c>
      <c r="BA39" s="33" t="s">
        <v>147</v>
      </c>
      <c r="BB39" s="46" t="s">
        <v>174</v>
      </c>
      <c r="BC39" s="46" t="s">
        <v>175</v>
      </c>
      <c r="BD39" s="47">
        <v>1</v>
      </c>
      <c r="BE39" s="47">
        <v>2</v>
      </c>
    </row>
    <row r="40" spans="1:57" x14ac:dyDescent="0.2">
      <c r="A40" s="32" t="s">
        <v>308</v>
      </c>
      <c r="B40" s="33" t="s">
        <v>309</v>
      </c>
      <c r="C40" s="34">
        <v>1478.9487670000001</v>
      </c>
      <c r="D40" s="35">
        <v>0</v>
      </c>
      <c r="E40" s="36">
        <v>0</v>
      </c>
      <c r="F40" s="37"/>
      <c r="G40" s="38">
        <v>0</v>
      </c>
      <c r="H40" s="39">
        <v>0</v>
      </c>
      <c r="I40" s="35"/>
      <c r="J40" s="37">
        <v>2456</v>
      </c>
      <c r="K40" s="25"/>
      <c r="L40" s="34">
        <v>4261.63</v>
      </c>
      <c r="M40" s="35">
        <v>0</v>
      </c>
      <c r="N40" s="40">
        <v>112.08000000000001</v>
      </c>
      <c r="O40" s="37">
        <v>47.35</v>
      </c>
      <c r="P40" s="38">
        <v>0</v>
      </c>
      <c r="Q40" s="39">
        <v>0</v>
      </c>
      <c r="R40" s="35"/>
      <c r="S40" s="37">
        <v>789.2600000000001</v>
      </c>
      <c r="T40" s="25"/>
      <c r="U40" s="34">
        <v>8822.08</v>
      </c>
      <c r="V40" s="35">
        <v>0</v>
      </c>
      <c r="W40" s="36">
        <v>500</v>
      </c>
      <c r="X40" s="37"/>
      <c r="Y40" s="38">
        <v>0</v>
      </c>
      <c r="Z40" s="41">
        <v>0</v>
      </c>
      <c r="AA40" s="35"/>
      <c r="AB40" s="37">
        <v>3500</v>
      </c>
      <c r="AC40" s="25"/>
      <c r="AD40" s="34">
        <v>0</v>
      </c>
      <c r="AE40" s="35">
        <v>0</v>
      </c>
      <c r="AF40" s="36">
        <v>0</v>
      </c>
      <c r="AG40" s="37"/>
      <c r="AH40" s="38"/>
      <c r="AI40" s="42"/>
      <c r="AJ40" s="35"/>
      <c r="AK40" s="37">
        <v>0</v>
      </c>
      <c r="AL40" s="25"/>
      <c r="AM40" s="18">
        <f t="shared" si="0"/>
        <v>14562.658766999999</v>
      </c>
      <c r="AN40" s="18">
        <f t="shared" si="1"/>
        <v>0</v>
      </c>
      <c r="AO40" s="18">
        <f t="shared" si="2"/>
        <v>612.08000000000004</v>
      </c>
      <c r="AP40" s="18">
        <f t="shared" si="3"/>
        <v>47.35</v>
      </c>
      <c r="AQ40" s="18">
        <f t="shared" si="4"/>
        <v>0</v>
      </c>
      <c r="AR40" s="18">
        <f t="shared" si="5"/>
        <v>0</v>
      </c>
      <c r="AS40" s="18">
        <f t="shared" si="6"/>
        <v>0</v>
      </c>
      <c r="AT40" s="18">
        <f t="shared" si="7"/>
        <v>6745.26</v>
      </c>
      <c r="AU40" s="43">
        <v>3208</v>
      </c>
      <c r="AV40" s="44" t="s">
        <v>301</v>
      </c>
      <c r="AW40" s="18" t="s">
        <v>302</v>
      </c>
      <c r="AX40" s="45" t="s">
        <v>303</v>
      </c>
      <c r="AY40" s="33" t="s">
        <v>304</v>
      </c>
      <c r="AZ40" s="46" t="s">
        <v>146</v>
      </c>
      <c r="BA40" s="33" t="s">
        <v>147</v>
      </c>
      <c r="BB40" s="46" t="s">
        <v>174</v>
      </c>
      <c r="BC40" s="46" t="s">
        <v>175</v>
      </c>
      <c r="BD40" s="47">
        <v>1</v>
      </c>
      <c r="BE40" s="47">
        <v>2</v>
      </c>
    </row>
    <row r="41" spans="1:57" x14ac:dyDescent="0.2">
      <c r="A41" s="32" t="s">
        <v>310</v>
      </c>
      <c r="B41" s="33" t="s">
        <v>311</v>
      </c>
      <c r="C41" s="34">
        <v>4506.0234439999995</v>
      </c>
      <c r="D41" s="35">
        <v>100</v>
      </c>
      <c r="E41" s="36"/>
      <c r="F41" s="37">
        <v>965</v>
      </c>
      <c r="G41" s="38">
        <v>0</v>
      </c>
      <c r="H41" s="39">
        <v>50</v>
      </c>
      <c r="I41" s="35">
        <v>2255</v>
      </c>
      <c r="J41" s="37">
        <v>4074</v>
      </c>
      <c r="K41" s="25"/>
      <c r="L41" s="34">
        <v>7786.66</v>
      </c>
      <c r="M41" s="35">
        <v>156.85</v>
      </c>
      <c r="N41" s="40"/>
      <c r="O41" s="37">
        <v>1855.95</v>
      </c>
      <c r="P41" s="38">
        <v>216.25</v>
      </c>
      <c r="Q41" s="39">
        <v>140.01</v>
      </c>
      <c r="R41" s="35">
        <v>295.48</v>
      </c>
      <c r="S41" s="37">
        <v>6411.8499168593335</v>
      </c>
      <c r="T41" s="25"/>
      <c r="U41" s="34">
        <v>5000</v>
      </c>
      <c r="V41" s="35">
        <v>0</v>
      </c>
      <c r="W41" s="36"/>
      <c r="X41" s="37">
        <v>3000</v>
      </c>
      <c r="Y41" s="38">
        <v>5000</v>
      </c>
      <c r="Z41" s="41">
        <v>0</v>
      </c>
      <c r="AA41" s="35">
        <v>3500</v>
      </c>
      <c r="AB41" s="37">
        <v>5000</v>
      </c>
      <c r="AC41" s="25"/>
      <c r="AD41" s="34">
        <v>0</v>
      </c>
      <c r="AE41" s="35">
        <v>0</v>
      </c>
      <c r="AF41" s="36"/>
      <c r="AG41" s="37"/>
      <c r="AH41" s="38"/>
      <c r="AI41" s="42"/>
      <c r="AJ41" s="35"/>
      <c r="AK41" s="37">
        <v>0</v>
      </c>
      <c r="AL41" s="25"/>
      <c r="AM41" s="18">
        <f t="shared" si="0"/>
        <v>17292.683443999998</v>
      </c>
      <c r="AN41" s="18">
        <f t="shared" si="1"/>
        <v>256.85000000000002</v>
      </c>
      <c r="AO41" s="18">
        <f t="shared" si="2"/>
        <v>0</v>
      </c>
      <c r="AP41" s="18">
        <f t="shared" si="3"/>
        <v>5820.95</v>
      </c>
      <c r="AQ41" s="18">
        <f t="shared" si="4"/>
        <v>5216.25</v>
      </c>
      <c r="AR41" s="18">
        <f t="shared" si="5"/>
        <v>190.01</v>
      </c>
      <c r="AS41" s="18">
        <f t="shared" si="6"/>
        <v>6050.48</v>
      </c>
      <c r="AT41" s="18">
        <f t="shared" si="7"/>
        <v>15485.849916859333</v>
      </c>
      <c r="AU41" s="43">
        <v>4243</v>
      </c>
      <c r="AV41" s="44" t="s">
        <v>312</v>
      </c>
      <c r="AW41" s="18" t="s">
        <v>313</v>
      </c>
      <c r="AX41" s="45"/>
      <c r="AY41" s="33"/>
      <c r="AZ41" s="46" t="s">
        <v>90</v>
      </c>
      <c r="BA41" s="33" t="s">
        <v>91</v>
      </c>
      <c r="BB41" s="46" t="s">
        <v>314</v>
      </c>
      <c r="BC41" s="46" t="s">
        <v>315</v>
      </c>
      <c r="BD41" s="47">
        <v>2</v>
      </c>
      <c r="BE41" s="47">
        <v>1</v>
      </c>
    </row>
    <row r="42" spans="1:57" x14ac:dyDescent="0.2">
      <c r="A42" s="32" t="s">
        <v>316</v>
      </c>
      <c r="B42" s="33" t="s">
        <v>317</v>
      </c>
      <c r="C42" s="34">
        <v>1645.658398</v>
      </c>
      <c r="D42" s="35">
        <v>4400</v>
      </c>
      <c r="E42" s="36"/>
      <c r="F42" s="37">
        <v>712</v>
      </c>
      <c r="G42" s="38">
        <v>14960.762500000001</v>
      </c>
      <c r="H42" s="39">
        <v>1115</v>
      </c>
      <c r="I42" s="35">
        <v>391</v>
      </c>
      <c r="J42" s="37">
        <v>4358</v>
      </c>
      <c r="K42" s="25"/>
      <c r="L42" s="34">
        <v>2874.16</v>
      </c>
      <c r="M42" s="35">
        <v>5407.55</v>
      </c>
      <c r="N42" s="40"/>
      <c r="O42" s="37">
        <v>548.48</v>
      </c>
      <c r="P42" s="38">
        <v>5836.65</v>
      </c>
      <c r="Q42" s="39">
        <v>5400.8</v>
      </c>
      <c r="R42" s="35">
        <v>12552.1</v>
      </c>
      <c r="S42" s="37">
        <v>3241.8729704267739</v>
      </c>
      <c r="T42" s="25"/>
      <c r="U42" s="34">
        <v>0</v>
      </c>
      <c r="V42" s="35">
        <v>12500</v>
      </c>
      <c r="W42" s="36"/>
      <c r="X42" s="37"/>
      <c r="Y42" s="38">
        <v>12500</v>
      </c>
      <c r="Z42" s="41">
        <v>12500</v>
      </c>
      <c r="AA42" s="35">
        <v>6750</v>
      </c>
      <c r="AB42" s="37">
        <v>1800</v>
      </c>
      <c r="AC42" s="25"/>
      <c r="AD42" s="34">
        <v>0</v>
      </c>
      <c r="AE42" s="35">
        <v>0</v>
      </c>
      <c r="AF42" s="36"/>
      <c r="AG42" s="37"/>
      <c r="AH42" s="38"/>
      <c r="AI42" s="42"/>
      <c r="AJ42" s="35"/>
      <c r="AK42" s="37">
        <v>0</v>
      </c>
      <c r="AL42" s="25"/>
      <c r="AM42" s="18">
        <f t="shared" si="0"/>
        <v>4519.8183979999994</v>
      </c>
      <c r="AN42" s="18">
        <f t="shared" si="1"/>
        <v>22307.55</v>
      </c>
      <c r="AO42" s="18">
        <f t="shared" si="2"/>
        <v>0</v>
      </c>
      <c r="AP42" s="18">
        <f t="shared" si="3"/>
        <v>1260.48</v>
      </c>
      <c r="AQ42" s="18">
        <f t="shared" si="4"/>
        <v>33297.412500000006</v>
      </c>
      <c r="AR42" s="18">
        <f t="shared" si="5"/>
        <v>19015.8</v>
      </c>
      <c r="AS42" s="18">
        <f t="shared" si="6"/>
        <v>19693.099999999999</v>
      </c>
      <c r="AT42" s="18">
        <f t="shared" si="7"/>
        <v>9399.8729704267735</v>
      </c>
      <c r="AU42" s="43">
        <v>5743</v>
      </c>
      <c r="AV42" s="44" t="s">
        <v>318</v>
      </c>
      <c r="AW42" s="18" t="s">
        <v>319</v>
      </c>
      <c r="AX42" s="45"/>
      <c r="AY42" s="33"/>
      <c r="AZ42" s="46" t="s">
        <v>136</v>
      </c>
      <c r="BA42" s="33" t="s">
        <v>137</v>
      </c>
      <c r="BB42" s="46" t="s">
        <v>320</v>
      </c>
      <c r="BC42" s="46" t="s">
        <v>321</v>
      </c>
      <c r="BD42" s="47">
        <v>1</v>
      </c>
      <c r="BE42" s="47">
        <v>1</v>
      </c>
    </row>
    <row r="43" spans="1:57" x14ac:dyDescent="0.2">
      <c r="A43" s="32" t="s">
        <v>322</v>
      </c>
      <c r="B43" s="33" t="s">
        <v>323</v>
      </c>
      <c r="C43" s="34">
        <v>24150.288235</v>
      </c>
      <c r="D43" s="35">
        <v>0</v>
      </c>
      <c r="E43" s="36"/>
      <c r="F43" s="37">
        <v>3729.92</v>
      </c>
      <c r="G43" s="38">
        <v>4017.6</v>
      </c>
      <c r="H43" s="39">
        <v>5385</v>
      </c>
      <c r="I43" s="35">
        <v>7376</v>
      </c>
      <c r="J43" s="37">
        <v>52519.7</v>
      </c>
      <c r="K43" s="25"/>
      <c r="L43" s="34">
        <v>20456.64</v>
      </c>
      <c r="M43" s="35">
        <v>378.11</v>
      </c>
      <c r="N43" s="40"/>
      <c r="O43" s="37">
        <v>3002.05</v>
      </c>
      <c r="P43" s="38">
        <v>4886.3599999999997</v>
      </c>
      <c r="Q43" s="39">
        <v>2398.84</v>
      </c>
      <c r="R43" s="35">
        <v>3344.87</v>
      </c>
      <c r="S43" s="37">
        <v>33744.969006804255</v>
      </c>
      <c r="T43" s="25"/>
      <c r="U43" s="34">
        <v>92837.35</v>
      </c>
      <c r="V43" s="35">
        <v>2951.12</v>
      </c>
      <c r="W43" s="36"/>
      <c r="X43" s="37">
        <v>12124.99</v>
      </c>
      <c r="Y43" s="38">
        <v>18838.810000000001</v>
      </c>
      <c r="Z43" s="41">
        <v>16250</v>
      </c>
      <c r="AA43" s="35">
        <v>12999.52</v>
      </c>
      <c r="AB43" s="37">
        <v>52539.8</v>
      </c>
      <c r="AC43" s="25"/>
      <c r="AD43" s="34">
        <v>0</v>
      </c>
      <c r="AE43" s="35">
        <v>0</v>
      </c>
      <c r="AF43" s="36"/>
      <c r="AG43" s="37"/>
      <c r="AH43" s="38"/>
      <c r="AI43" s="42"/>
      <c r="AJ43" s="35"/>
      <c r="AK43" s="37">
        <v>0</v>
      </c>
      <c r="AL43" s="25"/>
      <c r="AM43" s="18">
        <f t="shared" si="0"/>
        <v>137444.27823500001</v>
      </c>
      <c r="AN43" s="18">
        <f t="shared" si="1"/>
        <v>3329.23</v>
      </c>
      <c r="AO43" s="18">
        <f t="shared" si="2"/>
        <v>0</v>
      </c>
      <c r="AP43" s="18">
        <f t="shared" si="3"/>
        <v>18856.96</v>
      </c>
      <c r="AQ43" s="18">
        <f t="shared" si="4"/>
        <v>27742.77</v>
      </c>
      <c r="AR43" s="18">
        <f t="shared" si="5"/>
        <v>24033.84</v>
      </c>
      <c r="AS43" s="18">
        <f t="shared" si="6"/>
        <v>23720.39</v>
      </c>
      <c r="AT43" s="18">
        <f t="shared" si="7"/>
        <v>138804.46900680425</v>
      </c>
      <c r="AU43" s="43">
        <v>31014</v>
      </c>
      <c r="AV43" s="44" t="s">
        <v>324</v>
      </c>
      <c r="AW43" s="18" t="s">
        <v>325</v>
      </c>
      <c r="AX43" s="45" t="s">
        <v>326</v>
      </c>
      <c r="AY43" s="33" t="s">
        <v>327</v>
      </c>
      <c r="AZ43" s="46" t="s">
        <v>72</v>
      </c>
      <c r="BA43" s="33" t="s">
        <v>73</v>
      </c>
      <c r="BB43" s="46" t="s">
        <v>328</v>
      </c>
      <c r="BC43" s="46" t="s">
        <v>329</v>
      </c>
      <c r="BD43" s="47">
        <v>1</v>
      </c>
      <c r="BE43" s="47">
        <v>2</v>
      </c>
    </row>
    <row r="44" spans="1:57" x14ac:dyDescent="0.2">
      <c r="A44" s="32" t="s">
        <v>330</v>
      </c>
      <c r="B44" s="33" t="s">
        <v>331</v>
      </c>
      <c r="C44" s="34">
        <v>1349.157328</v>
      </c>
      <c r="D44" s="35">
        <v>0</v>
      </c>
      <c r="E44" s="36"/>
      <c r="F44" s="37">
        <v>160</v>
      </c>
      <c r="G44" s="38">
        <v>16887.75</v>
      </c>
      <c r="H44" s="39">
        <v>300</v>
      </c>
      <c r="I44" s="35">
        <v>201</v>
      </c>
      <c r="J44" s="37">
        <v>3244</v>
      </c>
      <c r="K44" s="25"/>
      <c r="L44" s="34">
        <v>2384.42</v>
      </c>
      <c r="M44" s="35">
        <v>135.30000000000001</v>
      </c>
      <c r="N44" s="40"/>
      <c r="O44" s="37">
        <v>247.7</v>
      </c>
      <c r="P44" s="38">
        <v>3428.19</v>
      </c>
      <c r="Q44" s="39">
        <v>120</v>
      </c>
      <c r="R44" s="35">
        <v>784.34</v>
      </c>
      <c r="S44" s="37">
        <v>2779.3390815260886</v>
      </c>
      <c r="T44" s="25"/>
      <c r="U44" s="34">
        <v>3300</v>
      </c>
      <c r="V44" s="35">
        <v>0</v>
      </c>
      <c r="W44" s="36"/>
      <c r="X44" s="37">
        <v>1000</v>
      </c>
      <c r="Y44" s="38">
        <v>0</v>
      </c>
      <c r="Z44" s="41">
        <v>1000</v>
      </c>
      <c r="AA44" s="35">
        <v>2000</v>
      </c>
      <c r="AB44" s="37">
        <v>2800</v>
      </c>
      <c r="AC44" s="25"/>
      <c r="AD44" s="34">
        <v>0</v>
      </c>
      <c r="AE44" s="35">
        <v>0</v>
      </c>
      <c r="AF44" s="36"/>
      <c r="AG44" s="37"/>
      <c r="AH44" s="38"/>
      <c r="AI44" s="42"/>
      <c r="AJ44" s="35"/>
      <c r="AK44" s="37">
        <v>0</v>
      </c>
      <c r="AL44" s="25"/>
      <c r="AM44" s="18">
        <f t="shared" si="0"/>
        <v>7033.5773280000003</v>
      </c>
      <c r="AN44" s="18">
        <f t="shared" si="1"/>
        <v>135.30000000000001</v>
      </c>
      <c r="AO44" s="18">
        <f t="shared" si="2"/>
        <v>0</v>
      </c>
      <c r="AP44" s="18">
        <f t="shared" si="3"/>
        <v>1407.7</v>
      </c>
      <c r="AQ44" s="18">
        <f t="shared" si="4"/>
        <v>20315.939999999999</v>
      </c>
      <c r="AR44" s="18">
        <f t="shared" si="5"/>
        <v>1420</v>
      </c>
      <c r="AS44" s="18">
        <f t="shared" si="6"/>
        <v>2985.34</v>
      </c>
      <c r="AT44" s="18">
        <f t="shared" si="7"/>
        <v>8823.3390815260882</v>
      </c>
      <c r="AU44" s="43">
        <v>2332</v>
      </c>
      <c r="AV44" s="44" t="s">
        <v>332</v>
      </c>
      <c r="AW44" s="18" t="s">
        <v>333</v>
      </c>
      <c r="AX44" s="45"/>
      <c r="AY44" s="33"/>
      <c r="AZ44" s="46" t="s">
        <v>114</v>
      </c>
      <c r="BA44" s="33" t="s">
        <v>115</v>
      </c>
      <c r="BB44" s="46" t="s">
        <v>334</v>
      </c>
      <c r="BC44" s="46" t="s">
        <v>335</v>
      </c>
      <c r="BD44" s="47">
        <v>2</v>
      </c>
      <c r="BE44" s="47">
        <v>1</v>
      </c>
    </row>
    <row r="45" spans="1:57" x14ac:dyDescent="0.2">
      <c r="A45" s="32" t="s">
        <v>336</v>
      </c>
      <c r="B45" s="33" t="s">
        <v>337</v>
      </c>
      <c r="C45" s="34">
        <v>5258.0097480000004</v>
      </c>
      <c r="D45" s="35">
        <v>280</v>
      </c>
      <c r="E45" s="36"/>
      <c r="F45" s="37">
        <v>300.92</v>
      </c>
      <c r="G45" s="38">
        <v>1899</v>
      </c>
      <c r="H45" s="39">
        <v>585</v>
      </c>
      <c r="I45" s="35">
        <v>25</v>
      </c>
      <c r="J45" s="37">
        <v>8001</v>
      </c>
      <c r="K45" s="25"/>
      <c r="L45" s="34">
        <v>6473.7699999999995</v>
      </c>
      <c r="M45" s="35">
        <v>248.8</v>
      </c>
      <c r="N45" s="40"/>
      <c r="O45" s="37">
        <v>525.16</v>
      </c>
      <c r="P45" s="38">
        <v>351.54999999999995</v>
      </c>
      <c r="Q45" s="39">
        <v>245.84</v>
      </c>
      <c r="R45" s="35">
        <v>137.05000000000001</v>
      </c>
      <c r="S45" s="37">
        <v>3524.1855367328799</v>
      </c>
      <c r="T45" s="25"/>
      <c r="U45" s="34">
        <v>26800</v>
      </c>
      <c r="V45" s="35">
        <v>0</v>
      </c>
      <c r="W45" s="36"/>
      <c r="X45" s="37">
        <v>2300</v>
      </c>
      <c r="Y45" s="38">
        <v>5100</v>
      </c>
      <c r="Z45" s="41">
        <v>1500</v>
      </c>
      <c r="AA45" s="35">
        <v>800</v>
      </c>
      <c r="AB45" s="37">
        <v>10000</v>
      </c>
      <c r="AC45" s="25"/>
      <c r="AD45" s="34">
        <v>0</v>
      </c>
      <c r="AE45" s="35">
        <v>0</v>
      </c>
      <c r="AF45" s="36"/>
      <c r="AG45" s="37"/>
      <c r="AH45" s="38"/>
      <c r="AI45" s="42"/>
      <c r="AJ45" s="35"/>
      <c r="AK45" s="37">
        <v>0</v>
      </c>
      <c r="AL45" s="25"/>
      <c r="AM45" s="18">
        <f t="shared" si="0"/>
        <v>38531.779748000001</v>
      </c>
      <c r="AN45" s="18">
        <f t="shared" si="1"/>
        <v>528.79999999999995</v>
      </c>
      <c r="AO45" s="18">
        <f t="shared" si="2"/>
        <v>0</v>
      </c>
      <c r="AP45" s="18">
        <f t="shared" si="3"/>
        <v>3126.08</v>
      </c>
      <c r="AQ45" s="18">
        <f t="shared" si="4"/>
        <v>7350.55</v>
      </c>
      <c r="AR45" s="18">
        <f t="shared" si="5"/>
        <v>2330.84</v>
      </c>
      <c r="AS45" s="18">
        <f t="shared" si="6"/>
        <v>962.05</v>
      </c>
      <c r="AT45" s="18">
        <f t="shared" si="7"/>
        <v>21525.185536732879</v>
      </c>
      <c r="AU45" s="43">
        <v>7959</v>
      </c>
      <c r="AV45" s="44" t="s">
        <v>338</v>
      </c>
      <c r="AW45" s="18" t="s">
        <v>339</v>
      </c>
      <c r="AX45" s="45"/>
      <c r="AY45" s="33"/>
      <c r="AZ45" s="46" t="s">
        <v>72</v>
      </c>
      <c r="BA45" s="33" t="s">
        <v>73</v>
      </c>
      <c r="BB45" s="46" t="s">
        <v>340</v>
      </c>
      <c r="BC45" s="46" t="s">
        <v>341</v>
      </c>
      <c r="BD45" s="47">
        <v>2</v>
      </c>
      <c r="BE45" s="47">
        <v>1</v>
      </c>
    </row>
    <row r="46" spans="1:57" x14ac:dyDescent="0.2">
      <c r="A46" s="32" t="s">
        <v>342</v>
      </c>
      <c r="B46" s="33" t="s">
        <v>343</v>
      </c>
      <c r="C46" s="34">
        <v>1349.8328999999999</v>
      </c>
      <c r="D46" s="35">
        <v>140</v>
      </c>
      <c r="E46" s="36"/>
      <c r="F46" s="37">
        <v>525</v>
      </c>
      <c r="G46" s="38">
        <v>0</v>
      </c>
      <c r="H46" s="39">
        <v>0</v>
      </c>
      <c r="I46" s="35">
        <v>230</v>
      </c>
      <c r="J46" s="37">
        <v>3190</v>
      </c>
      <c r="K46" s="25"/>
      <c r="L46" s="34">
        <v>5794.130000000001</v>
      </c>
      <c r="M46" s="35">
        <v>1800.75</v>
      </c>
      <c r="N46" s="40"/>
      <c r="O46" s="37">
        <v>1125.8900000000001</v>
      </c>
      <c r="P46" s="38">
        <v>457.34</v>
      </c>
      <c r="Q46" s="39">
        <v>545.35</v>
      </c>
      <c r="R46" s="35">
        <v>325.41000000000003</v>
      </c>
      <c r="S46" s="37">
        <v>4393.5609535431677</v>
      </c>
      <c r="T46" s="25"/>
      <c r="U46" s="34">
        <v>9000</v>
      </c>
      <c r="V46" s="35">
        <v>1700</v>
      </c>
      <c r="W46" s="36"/>
      <c r="X46" s="37"/>
      <c r="Y46" s="38">
        <v>0</v>
      </c>
      <c r="Z46" s="41">
        <v>0</v>
      </c>
      <c r="AA46" s="35"/>
      <c r="AB46" s="37">
        <v>4299.8</v>
      </c>
      <c r="AC46" s="25"/>
      <c r="AD46" s="34">
        <v>0</v>
      </c>
      <c r="AE46" s="35">
        <v>0</v>
      </c>
      <c r="AF46" s="36"/>
      <c r="AG46" s="37"/>
      <c r="AH46" s="38"/>
      <c r="AI46" s="42"/>
      <c r="AJ46" s="35"/>
      <c r="AK46" s="37">
        <v>0</v>
      </c>
      <c r="AL46" s="25"/>
      <c r="AM46" s="18">
        <f t="shared" si="0"/>
        <v>16143.9629</v>
      </c>
      <c r="AN46" s="18">
        <f t="shared" si="1"/>
        <v>3640.75</v>
      </c>
      <c r="AO46" s="18">
        <f t="shared" si="2"/>
        <v>0</v>
      </c>
      <c r="AP46" s="18">
        <f t="shared" si="3"/>
        <v>1650.89</v>
      </c>
      <c r="AQ46" s="18">
        <f t="shared" si="4"/>
        <v>457.34</v>
      </c>
      <c r="AR46" s="18">
        <f t="shared" si="5"/>
        <v>545.35</v>
      </c>
      <c r="AS46" s="18">
        <f t="shared" si="6"/>
        <v>555.41000000000008</v>
      </c>
      <c r="AT46" s="18">
        <f t="shared" si="7"/>
        <v>11883.360953543168</v>
      </c>
      <c r="AU46" s="43">
        <v>3174</v>
      </c>
      <c r="AV46" s="44" t="s">
        <v>344</v>
      </c>
      <c r="AW46" s="18" t="s">
        <v>345</v>
      </c>
      <c r="AX46" s="45" t="s">
        <v>346</v>
      </c>
      <c r="AY46" s="33" t="s">
        <v>347</v>
      </c>
      <c r="AZ46" s="46" t="s">
        <v>72</v>
      </c>
      <c r="BA46" s="33" t="s">
        <v>73</v>
      </c>
      <c r="BB46" s="46" t="s">
        <v>340</v>
      </c>
      <c r="BC46" s="46" t="s">
        <v>341</v>
      </c>
      <c r="BD46" s="47">
        <v>1</v>
      </c>
      <c r="BE46" s="47">
        <v>2</v>
      </c>
    </row>
    <row r="47" spans="1:57" x14ac:dyDescent="0.2">
      <c r="A47" s="32" t="s">
        <v>348</v>
      </c>
      <c r="B47" s="33" t="s">
        <v>349</v>
      </c>
      <c r="C47" s="34">
        <v>7100.164499999999</v>
      </c>
      <c r="D47" s="35">
        <v>560</v>
      </c>
      <c r="E47" s="36"/>
      <c r="F47" s="37">
        <v>445</v>
      </c>
      <c r="G47" s="38">
        <v>1150</v>
      </c>
      <c r="H47" s="39">
        <v>4842.2</v>
      </c>
      <c r="I47" s="35">
        <v>1460</v>
      </c>
      <c r="J47" s="37">
        <v>15288</v>
      </c>
      <c r="K47" s="25"/>
      <c r="L47" s="34">
        <v>7260.9</v>
      </c>
      <c r="M47" s="35">
        <v>626.5</v>
      </c>
      <c r="N47" s="40"/>
      <c r="O47" s="37">
        <v>341.13</v>
      </c>
      <c r="P47" s="38">
        <v>312</v>
      </c>
      <c r="Q47" s="39">
        <v>34.200000000000003</v>
      </c>
      <c r="R47" s="35">
        <v>508.28</v>
      </c>
      <c r="S47" s="37">
        <v>6193.8480108641234</v>
      </c>
      <c r="T47" s="25"/>
      <c r="U47" s="34">
        <v>25781.51</v>
      </c>
      <c r="V47" s="35">
        <v>3145.63</v>
      </c>
      <c r="W47" s="36"/>
      <c r="X47" s="37">
        <v>1448.01</v>
      </c>
      <c r="Y47" s="38">
        <v>2264.8200000000002</v>
      </c>
      <c r="Z47" s="41">
        <v>2201</v>
      </c>
      <c r="AA47" s="35">
        <v>2943.89</v>
      </c>
      <c r="AB47" s="37">
        <v>22288.36</v>
      </c>
      <c r="AC47" s="25"/>
      <c r="AD47" s="34">
        <v>0</v>
      </c>
      <c r="AE47" s="35">
        <v>0</v>
      </c>
      <c r="AF47" s="36"/>
      <c r="AG47" s="37"/>
      <c r="AH47" s="38"/>
      <c r="AI47" s="42"/>
      <c r="AJ47" s="35"/>
      <c r="AK47" s="37">
        <v>0</v>
      </c>
      <c r="AL47" s="25"/>
      <c r="AM47" s="18">
        <f t="shared" si="0"/>
        <v>40142.574499999995</v>
      </c>
      <c r="AN47" s="18">
        <f t="shared" si="1"/>
        <v>4332.13</v>
      </c>
      <c r="AO47" s="18">
        <f t="shared" si="2"/>
        <v>0</v>
      </c>
      <c r="AP47" s="18">
        <f t="shared" si="3"/>
        <v>2234.14</v>
      </c>
      <c r="AQ47" s="18">
        <f t="shared" si="4"/>
        <v>3726.82</v>
      </c>
      <c r="AR47" s="18">
        <f t="shared" si="5"/>
        <v>7077.4</v>
      </c>
      <c r="AS47" s="18">
        <f t="shared" si="6"/>
        <v>4912.17</v>
      </c>
      <c r="AT47" s="18">
        <f t="shared" si="7"/>
        <v>43770.208010864124</v>
      </c>
      <c r="AU47" s="43">
        <v>15909</v>
      </c>
      <c r="AV47" s="44" t="s">
        <v>350</v>
      </c>
      <c r="AW47" s="18" t="s">
        <v>351</v>
      </c>
      <c r="AX47" s="45" t="s">
        <v>352</v>
      </c>
      <c r="AY47" s="33" t="s">
        <v>353</v>
      </c>
      <c r="AZ47" s="46" t="s">
        <v>98</v>
      </c>
      <c r="BA47" s="33" t="s">
        <v>99</v>
      </c>
      <c r="BB47" s="46" t="s">
        <v>354</v>
      </c>
      <c r="BC47" s="46" t="s">
        <v>355</v>
      </c>
      <c r="BD47" s="47">
        <v>1</v>
      </c>
      <c r="BE47" s="47">
        <v>2</v>
      </c>
    </row>
    <row r="48" spans="1:57" x14ac:dyDescent="0.2">
      <c r="A48" s="32" t="s">
        <v>356</v>
      </c>
      <c r="B48" s="33" t="s">
        <v>357</v>
      </c>
      <c r="C48" s="34">
        <v>4068.9580189999997</v>
      </c>
      <c r="D48" s="35">
        <v>4635</v>
      </c>
      <c r="E48" s="36"/>
      <c r="F48" s="37">
        <v>390</v>
      </c>
      <c r="G48" s="38">
        <v>38902.759999999995</v>
      </c>
      <c r="H48" s="39">
        <v>550</v>
      </c>
      <c r="I48" s="35">
        <v>2150</v>
      </c>
      <c r="J48" s="37">
        <v>9668</v>
      </c>
      <c r="K48" s="25"/>
      <c r="L48" s="34">
        <v>4010.7799999999997</v>
      </c>
      <c r="M48" s="35">
        <v>2827.52</v>
      </c>
      <c r="N48" s="40"/>
      <c r="O48" s="37">
        <v>106.3</v>
      </c>
      <c r="P48" s="38">
        <v>2634.25</v>
      </c>
      <c r="Q48" s="39">
        <v>120</v>
      </c>
      <c r="R48" s="35">
        <v>212.05</v>
      </c>
      <c r="S48" s="37">
        <v>3322.7147144988503</v>
      </c>
      <c r="T48" s="25"/>
      <c r="U48" s="34">
        <v>11260</v>
      </c>
      <c r="V48" s="35">
        <v>5210</v>
      </c>
      <c r="W48" s="36"/>
      <c r="X48" s="37">
        <v>260</v>
      </c>
      <c r="Y48" s="38">
        <v>15160</v>
      </c>
      <c r="Z48" s="41">
        <v>650</v>
      </c>
      <c r="AA48" s="35">
        <v>970</v>
      </c>
      <c r="AB48" s="37">
        <v>1590</v>
      </c>
      <c r="AC48" s="25"/>
      <c r="AD48" s="34">
        <v>0</v>
      </c>
      <c r="AE48" s="35">
        <v>0</v>
      </c>
      <c r="AF48" s="36"/>
      <c r="AG48" s="37"/>
      <c r="AH48" s="38">
        <v>3132.38</v>
      </c>
      <c r="AI48" s="42"/>
      <c r="AJ48" s="35"/>
      <c r="AK48" s="37">
        <v>0</v>
      </c>
      <c r="AL48" s="25"/>
      <c r="AM48" s="18">
        <f t="shared" si="0"/>
        <v>19339.738018999997</v>
      </c>
      <c r="AN48" s="18">
        <f t="shared" si="1"/>
        <v>12672.52</v>
      </c>
      <c r="AO48" s="18">
        <f t="shared" si="2"/>
        <v>0</v>
      </c>
      <c r="AP48" s="18">
        <f t="shared" si="3"/>
        <v>756.3</v>
      </c>
      <c r="AQ48" s="18">
        <f t="shared" si="4"/>
        <v>59829.39</v>
      </c>
      <c r="AR48" s="18">
        <f t="shared" si="5"/>
        <v>1320</v>
      </c>
      <c r="AS48" s="18">
        <f t="shared" si="6"/>
        <v>3332.05</v>
      </c>
      <c r="AT48" s="18">
        <f t="shared" si="7"/>
        <v>14580.71471449885</v>
      </c>
      <c r="AU48" s="43">
        <v>6632</v>
      </c>
      <c r="AV48" s="44" t="s">
        <v>358</v>
      </c>
      <c r="AW48" s="18" t="s">
        <v>359</v>
      </c>
      <c r="AX48" s="45"/>
      <c r="AY48" s="33"/>
      <c r="AZ48" s="46" t="s">
        <v>72</v>
      </c>
      <c r="BA48" s="33" t="s">
        <v>73</v>
      </c>
      <c r="BB48" s="46" t="s">
        <v>360</v>
      </c>
      <c r="BC48" s="46" t="s">
        <v>361</v>
      </c>
      <c r="BD48" s="47">
        <v>2</v>
      </c>
      <c r="BE48" s="47">
        <v>1</v>
      </c>
    </row>
    <row r="49" spans="1:57" x14ac:dyDescent="0.2">
      <c r="A49" s="32" t="s">
        <v>362</v>
      </c>
      <c r="B49" s="33" t="s">
        <v>363</v>
      </c>
      <c r="C49" s="34">
        <v>11364.08088</v>
      </c>
      <c r="D49" s="35">
        <v>1907.24</v>
      </c>
      <c r="E49" s="36"/>
      <c r="F49" s="37">
        <v>1815</v>
      </c>
      <c r="G49" s="38">
        <v>24670.845000000001</v>
      </c>
      <c r="H49" s="39">
        <v>8870</v>
      </c>
      <c r="I49" s="35">
        <v>7675.3</v>
      </c>
      <c r="J49" s="37">
        <v>19263.099999999999</v>
      </c>
      <c r="K49" s="25"/>
      <c r="L49" s="34">
        <v>16405.789999999997</v>
      </c>
      <c r="M49" s="35">
        <v>2835.77</v>
      </c>
      <c r="N49" s="40"/>
      <c r="O49" s="37">
        <v>3243.9</v>
      </c>
      <c r="P49" s="38">
        <v>12220.240000000002</v>
      </c>
      <c r="Q49" s="39">
        <v>6310.62</v>
      </c>
      <c r="R49" s="35">
        <v>2774.18</v>
      </c>
      <c r="S49" s="37">
        <v>13745.240298247563</v>
      </c>
      <c r="T49" s="25"/>
      <c r="U49" s="34">
        <v>22680</v>
      </c>
      <c r="V49" s="35">
        <v>4860</v>
      </c>
      <c r="W49" s="36"/>
      <c r="X49" s="37">
        <v>4860</v>
      </c>
      <c r="Y49" s="38">
        <v>28350</v>
      </c>
      <c r="Z49" s="41">
        <v>11340</v>
      </c>
      <c r="AA49" s="35">
        <v>8910</v>
      </c>
      <c r="AB49" s="37">
        <v>12500</v>
      </c>
      <c r="AC49" s="25"/>
      <c r="AD49" s="34">
        <v>0</v>
      </c>
      <c r="AE49" s="35">
        <v>0</v>
      </c>
      <c r="AF49" s="36"/>
      <c r="AG49" s="37"/>
      <c r="AH49" s="38"/>
      <c r="AI49" s="42"/>
      <c r="AJ49" s="35"/>
      <c r="AK49" s="37">
        <v>0</v>
      </c>
      <c r="AL49" s="25"/>
      <c r="AM49" s="18">
        <f t="shared" si="0"/>
        <v>50449.870879999995</v>
      </c>
      <c r="AN49" s="18">
        <f t="shared" si="1"/>
        <v>9603.01</v>
      </c>
      <c r="AO49" s="18">
        <f t="shared" si="2"/>
        <v>0</v>
      </c>
      <c r="AP49" s="18">
        <f t="shared" si="3"/>
        <v>9918.9</v>
      </c>
      <c r="AQ49" s="18">
        <f t="shared" si="4"/>
        <v>65241.085000000006</v>
      </c>
      <c r="AR49" s="18">
        <f t="shared" si="5"/>
        <v>26520.62</v>
      </c>
      <c r="AS49" s="18">
        <f t="shared" si="6"/>
        <v>19359.48</v>
      </c>
      <c r="AT49" s="18">
        <f t="shared" si="7"/>
        <v>45508.34029824756</v>
      </c>
      <c r="AU49" s="43">
        <v>14719</v>
      </c>
      <c r="AV49" s="44" t="s">
        <v>364</v>
      </c>
      <c r="AW49" s="18" t="s">
        <v>365</v>
      </c>
      <c r="AX49" s="45"/>
      <c r="AY49" s="33"/>
      <c r="AZ49" s="46" t="s">
        <v>114</v>
      </c>
      <c r="BA49" s="33" t="s">
        <v>115</v>
      </c>
      <c r="BB49" s="46" t="s">
        <v>334</v>
      </c>
      <c r="BC49" s="46" t="s">
        <v>335</v>
      </c>
      <c r="BD49" s="47">
        <v>1</v>
      </c>
      <c r="BE49" s="47">
        <v>1</v>
      </c>
    </row>
    <row r="50" spans="1:57" x14ac:dyDescent="0.2">
      <c r="A50" s="32" t="s">
        <v>366</v>
      </c>
      <c r="B50" s="33" t="s">
        <v>367</v>
      </c>
      <c r="C50" s="34">
        <v>1091.7578540000002</v>
      </c>
      <c r="D50" s="35">
        <v>30</v>
      </c>
      <c r="E50" s="36"/>
      <c r="F50" s="37">
        <v>65</v>
      </c>
      <c r="G50" s="38">
        <v>868.25</v>
      </c>
      <c r="H50" s="39">
        <v>50</v>
      </c>
      <c r="I50" s="35">
        <v>720</v>
      </c>
      <c r="J50" s="37">
        <v>3574</v>
      </c>
      <c r="K50" s="25"/>
      <c r="L50" s="34">
        <v>5667.73</v>
      </c>
      <c r="M50" s="35">
        <v>80.400000000000006</v>
      </c>
      <c r="N50" s="40"/>
      <c r="O50" s="37">
        <v>437.52</v>
      </c>
      <c r="P50" s="38">
        <v>57.8</v>
      </c>
      <c r="Q50" s="39">
        <v>373.3</v>
      </c>
      <c r="R50" s="35">
        <v>284.95999999999998</v>
      </c>
      <c r="S50" s="37">
        <v>2984.3983152422652</v>
      </c>
      <c r="T50" s="25"/>
      <c r="U50" s="34">
        <v>8000</v>
      </c>
      <c r="V50" s="35">
        <v>0</v>
      </c>
      <c r="W50" s="36"/>
      <c r="X50" s="37"/>
      <c r="Y50" s="38">
        <v>0</v>
      </c>
      <c r="Z50" s="41">
        <v>0</v>
      </c>
      <c r="AA50" s="35"/>
      <c r="AB50" s="37">
        <v>2000</v>
      </c>
      <c r="AC50" s="25"/>
      <c r="AD50" s="34">
        <v>0</v>
      </c>
      <c r="AE50" s="35">
        <v>0</v>
      </c>
      <c r="AF50" s="36"/>
      <c r="AG50" s="37"/>
      <c r="AH50" s="38"/>
      <c r="AI50" s="42"/>
      <c r="AJ50" s="35"/>
      <c r="AK50" s="37">
        <v>0</v>
      </c>
      <c r="AL50" s="25"/>
      <c r="AM50" s="18">
        <f t="shared" si="0"/>
        <v>14759.487853999999</v>
      </c>
      <c r="AN50" s="18">
        <f t="shared" si="1"/>
        <v>110.4</v>
      </c>
      <c r="AO50" s="18">
        <f t="shared" si="2"/>
        <v>0</v>
      </c>
      <c r="AP50" s="18">
        <f t="shared" si="3"/>
        <v>502.52</v>
      </c>
      <c r="AQ50" s="18">
        <f t="shared" si="4"/>
        <v>926.05</v>
      </c>
      <c r="AR50" s="18">
        <f t="shared" si="5"/>
        <v>423.3</v>
      </c>
      <c r="AS50" s="18">
        <f t="shared" si="6"/>
        <v>1004.96</v>
      </c>
      <c r="AT50" s="18">
        <f t="shared" si="7"/>
        <v>8558.3983152422661</v>
      </c>
      <c r="AU50" s="43">
        <v>2874</v>
      </c>
      <c r="AV50" s="44" t="s">
        <v>368</v>
      </c>
      <c r="AW50" s="18" t="s">
        <v>369</v>
      </c>
      <c r="AX50" s="45"/>
      <c r="AY50" s="33"/>
      <c r="AZ50" s="46" t="s">
        <v>90</v>
      </c>
      <c r="BA50" s="33" t="s">
        <v>91</v>
      </c>
      <c r="BB50" s="46" t="s">
        <v>314</v>
      </c>
      <c r="BC50" s="46" t="s">
        <v>315</v>
      </c>
      <c r="BD50" s="47">
        <v>2</v>
      </c>
      <c r="BE50" s="47">
        <v>1</v>
      </c>
    </row>
    <row r="51" spans="1:57" x14ac:dyDescent="0.2">
      <c r="A51" s="32" t="s">
        <v>370</v>
      </c>
      <c r="B51" s="33" t="s">
        <v>371</v>
      </c>
      <c r="C51" s="34">
        <v>9916.4123090000012</v>
      </c>
      <c r="D51" s="35">
        <v>2090</v>
      </c>
      <c r="E51" s="36"/>
      <c r="F51" s="37">
        <v>2081.1</v>
      </c>
      <c r="G51" s="38">
        <v>6939</v>
      </c>
      <c r="H51" s="39">
        <v>3500</v>
      </c>
      <c r="I51" s="35">
        <v>4937</v>
      </c>
      <c r="J51" s="37">
        <v>28571</v>
      </c>
      <c r="K51" s="25"/>
      <c r="L51" s="34">
        <v>4090.91</v>
      </c>
      <c r="M51" s="35">
        <v>242.57</v>
      </c>
      <c r="N51" s="40"/>
      <c r="O51" s="37">
        <v>5832.72</v>
      </c>
      <c r="P51" s="38">
        <v>2806.5600000000004</v>
      </c>
      <c r="Q51" s="39">
        <v>1145.25</v>
      </c>
      <c r="R51" s="35">
        <v>1212.0899999999999</v>
      </c>
      <c r="S51" s="37">
        <v>8154.316949472639</v>
      </c>
      <c r="T51" s="25"/>
      <c r="U51" s="34">
        <v>108768.99</v>
      </c>
      <c r="V51" s="35">
        <v>0</v>
      </c>
      <c r="W51" s="36"/>
      <c r="X51" s="37">
        <v>8604.9599999999991</v>
      </c>
      <c r="Y51" s="38">
        <v>0</v>
      </c>
      <c r="Z51" s="41">
        <v>1000</v>
      </c>
      <c r="AA51" s="35">
        <v>1000</v>
      </c>
      <c r="AB51" s="37">
        <v>41361.200000000004</v>
      </c>
      <c r="AC51" s="25"/>
      <c r="AD51" s="34">
        <v>0</v>
      </c>
      <c r="AE51" s="35">
        <v>0</v>
      </c>
      <c r="AF51" s="36"/>
      <c r="AG51" s="37"/>
      <c r="AH51" s="38"/>
      <c r="AI51" s="42"/>
      <c r="AJ51" s="35"/>
      <c r="AK51" s="37">
        <v>0</v>
      </c>
      <c r="AL51" s="25"/>
      <c r="AM51" s="18">
        <f t="shared" si="0"/>
        <v>122776.31230900002</v>
      </c>
      <c r="AN51" s="18">
        <f t="shared" si="1"/>
        <v>2332.5700000000002</v>
      </c>
      <c r="AO51" s="18">
        <f t="shared" si="2"/>
        <v>0</v>
      </c>
      <c r="AP51" s="18">
        <f t="shared" si="3"/>
        <v>16518.78</v>
      </c>
      <c r="AQ51" s="18">
        <f t="shared" si="4"/>
        <v>9745.5600000000013</v>
      </c>
      <c r="AR51" s="18">
        <f t="shared" si="5"/>
        <v>5645.25</v>
      </c>
      <c r="AS51" s="18">
        <f t="shared" si="6"/>
        <v>7149.09</v>
      </c>
      <c r="AT51" s="18">
        <f t="shared" si="7"/>
        <v>78086.516949472643</v>
      </c>
      <c r="AU51" s="43">
        <v>19063</v>
      </c>
      <c r="AV51" s="44" t="s">
        <v>255</v>
      </c>
      <c r="AW51" s="18" t="s">
        <v>372</v>
      </c>
      <c r="AX51" s="45" t="s">
        <v>257</v>
      </c>
      <c r="AY51" s="33" t="s">
        <v>258</v>
      </c>
      <c r="AZ51" s="46" t="s">
        <v>128</v>
      </c>
      <c r="BA51" s="33" t="s">
        <v>129</v>
      </c>
      <c r="BB51" s="46" t="s">
        <v>373</v>
      </c>
      <c r="BC51" s="46" t="s">
        <v>374</v>
      </c>
      <c r="BD51" s="47">
        <v>1</v>
      </c>
      <c r="BE51" s="47">
        <v>2</v>
      </c>
    </row>
    <row r="52" spans="1:57" x14ac:dyDescent="0.2">
      <c r="A52" s="32" t="s">
        <v>257</v>
      </c>
      <c r="B52" s="33" t="s">
        <v>375</v>
      </c>
      <c r="C52" s="34"/>
      <c r="D52" s="35">
        <v>0</v>
      </c>
      <c r="E52" s="36"/>
      <c r="F52" s="37"/>
      <c r="G52" s="38">
        <v>240</v>
      </c>
      <c r="H52" s="39">
        <v>0</v>
      </c>
      <c r="I52" s="35"/>
      <c r="J52" s="37">
        <v>0</v>
      </c>
      <c r="K52" s="25"/>
      <c r="L52" s="34"/>
      <c r="M52" s="35">
        <v>0</v>
      </c>
      <c r="N52" s="40"/>
      <c r="O52" s="37"/>
      <c r="P52" s="38">
        <v>350</v>
      </c>
      <c r="Q52" s="50">
        <v>0</v>
      </c>
      <c r="R52" s="35"/>
      <c r="S52" s="37">
        <v>435.51</v>
      </c>
      <c r="T52" s="25"/>
      <c r="U52" s="34"/>
      <c r="V52" s="35">
        <v>0</v>
      </c>
      <c r="W52" s="36"/>
      <c r="X52" s="37"/>
      <c r="Y52" s="38">
        <v>0</v>
      </c>
      <c r="Z52" s="39">
        <v>0</v>
      </c>
      <c r="AA52" s="35"/>
      <c r="AB52" s="37">
        <v>0</v>
      </c>
      <c r="AC52" s="25"/>
      <c r="AD52" s="34"/>
      <c r="AE52" s="35">
        <v>0</v>
      </c>
      <c r="AF52" s="36"/>
      <c r="AG52" s="37"/>
      <c r="AH52" s="38"/>
      <c r="AI52" s="42"/>
      <c r="AJ52" s="35"/>
      <c r="AK52" s="37">
        <v>0</v>
      </c>
      <c r="AL52" s="25"/>
      <c r="AM52" s="18">
        <f t="shared" si="0"/>
        <v>0</v>
      </c>
      <c r="AN52" s="18">
        <f t="shared" si="1"/>
        <v>0</v>
      </c>
      <c r="AO52" s="18">
        <f t="shared" si="2"/>
        <v>0</v>
      </c>
      <c r="AP52" s="18">
        <f t="shared" si="3"/>
        <v>0</v>
      </c>
      <c r="AQ52" s="18">
        <f t="shared" si="4"/>
        <v>590</v>
      </c>
      <c r="AR52" s="18">
        <f t="shared" si="5"/>
        <v>0</v>
      </c>
      <c r="AS52" s="18">
        <f t="shared" si="6"/>
        <v>0</v>
      </c>
      <c r="AT52" s="18">
        <f t="shared" si="7"/>
        <v>435.51</v>
      </c>
      <c r="AU52" s="43">
        <v>348496</v>
      </c>
      <c r="AV52" s="44" t="s">
        <v>255</v>
      </c>
      <c r="AW52" s="18" t="s">
        <v>376</v>
      </c>
      <c r="AX52" s="45" t="s">
        <v>257</v>
      </c>
      <c r="AY52" s="33" t="s">
        <v>258</v>
      </c>
      <c r="AZ52" s="46" t="s">
        <v>128</v>
      </c>
      <c r="BA52" s="33" t="s">
        <v>129</v>
      </c>
      <c r="BB52" s="46" t="s">
        <v>377</v>
      </c>
      <c r="BC52" s="46" t="s">
        <v>378</v>
      </c>
      <c r="BD52" s="47">
        <v>1</v>
      </c>
      <c r="BE52" s="47">
        <v>2</v>
      </c>
    </row>
    <row r="53" spans="1:57" x14ac:dyDescent="0.2">
      <c r="A53" s="32" t="s">
        <v>379</v>
      </c>
      <c r="B53" s="33" t="s">
        <v>380</v>
      </c>
      <c r="C53" s="34">
        <v>106012.435704</v>
      </c>
      <c r="D53" s="35">
        <v>12043.61</v>
      </c>
      <c r="E53" s="36"/>
      <c r="F53" s="37">
        <v>6200.42</v>
      </c>
      <c r="G53" s="38">
        <v>7749.5350000000008</v>
      </c>
      <c r="H53" s="39">
        <v>5469.65</v>
      </c>
      <c r="I53" s="35">
        <v>3003</v>
      </c>
      <c r="J53" s="37">
        <v>278569.05</v>
      </c>
      <c r="K53" s="25"/>
      <c r="L53" s="34">
        <v>26544.26</v>
      </c>
      <c r="M53" s="35">
        <v>989.91</v>
      </c>
      <c r="N53" s="40"/>
      <c r="O53" s="37">
        <v>15694.36</v>
      </c>
      <c r="P53" s="38">
        <v>7338.42</v>
      </c>
      <c r="Q53" s="39">
        <v>2230.19</v>
      </c>
      <c r="R53" s="35">
        <v>6329.5</v>
      </c>
      <c r="S53" s="37">
        <v>34417.421931754172</v>
      </c>
      <c r="T53" s="25"/>
      <c r="U53" s="34">
        <v>160034.54999999999</v>
      </c>
      <c r="V53" s="35">
        <v>0</v>
      </c>
      <c r="W53" s="36"/>
      <c r="X53" s="37">
        <v>12310.04</v>
      </c>
      <c r="Y53" s="38">
        <v>0</v>
      </c>
      <c r="Z53" s="41">
        <v>9000</v>
      </c>
      <c r="AA53" s="35"/>
      <c r="AB53" s="37">
        <v>55242.2</v>
      </c>
      <c r="AC53" s="25"/>
      <c r="AD53" s="34">
        <v>34589.919999999998</v>
      </c>
      <c r="AE53" s="35">
        <v>222940.04</v>
      </c>
      <c r="AF53" s="36"/>
      <c r="AG53" s="37">
        <v>1572.4</v>
      </c>
      <c r="AH53" s="38"/>
      <c r="AI53" s="42"/>
      <c r="AJ53" s="35"/>
      <c r="AK53" s="37">
        <v>59836</v>
      </c>
      <c r="AL53" s="25"/>
      <c r="AM53" s="18">
        <f t="shared" si="0"/>
        <v>327181.16570399998</v>
      </c>
      <c r="AN53" s="18">
        <f t="shared" si="1"/>
        <v>235973.56</v>
      </c>
      <c r="AO53" s="18">
        <f t="shared" si="2"/>
        <v>0</v>
      </c>
      <c r="AP53" s="18">
        <f t="shared" si="3"/>
        <v>35777.22</v>
      </c>
      <c r="AQ53" s="18">
        <f t="shared" si="4"/>
        <v>15087.955000000002</v>
      </c>
      <c r="AR53" s="18">
        <f t="shared" si="5"/>
        <v>16699.84</v>
      </c>
      <c r="AS53" s="18">
        <f t="shared" si="6"/>
        <v>9332.5</v>
      </c>
      <c r="AT53" s="18">
        <f t="shared" si="7"/>
        <v>428064.67193175416</v>
      </c>
      <c r="AU53" s="43">
        <v>29217</v>
      </c>
      <c r="AV53" s="44" t="s">
        <v>255</v>
      </c>
      <c r="AW53" s="18" t="s">
        <v>376</v>
      </c>
      <c r="AX53" s="45" t="s">
        <v>257</v>
      </c>
      <c r="AY53" s="33" t="s">
        <v>258</v>
      </c>
      <c r="AZ53" s="46" t="s">
        <v>128</v>
      </c>
      <c r="BA53" s="33" t="s">
        <v>129</v>
      </c>
      <c r="BB53" s="46" t="s">
        <v>377</v>
      </c>
      <c r="BC53" s="46" t="s">
        <v>378</v>
      </c>
      <c r="BD53" s="47">
        <v>1</v>
      </c>
      <c r="BE53" s="47">
        <v>2</v>
      </c>
    </row>
    <row r="54" spans="1:57" x14ac:dyDescent="0.2">
      <c r="A54" s="32" t="s">
        <v>381</v>
      </c>
      <c r="B54" s="33" t="s">
        <v>382</v>
      </c>
      <c r="C54" s="34">
        <v>14733.281035</v>
      </c>
      <c r="D54" s="35">
        <v>1975</v>
      </c>
      <c r="E54" s="36"/>
      <c r="F54" s="37">
        <v>3273.5</v>
      </c>
      <c r="G54" s="38">
        <v>6681.5</v>
      </c>
      <c r="H54" s="39">
        <v>3031.2</v>
      </c>
      <c r="I54" s="35">
        <v>2745</v>
      </c>
      <c r="J54" s="37">
        <v>60029.020000000004</v>
      </c>
      <c r="K54" s="25"/>
      <c r="L54" s="34">
        <v>8525.25</v>
      </c>
      <c r="M54" s="35">
        <v>218.25</v>
      </c>
      <c r="N54" s="40"/>
      <c r="O54" s="37">
        <v>5568.62</v>
      </c>
      <c r="P54" s="38">
        <v>425.57</v>
      </c>
      <c r="Q54" s="39">
        <v>1084.9000000000001</v>
      </c>
      <c r="R54" s="35">
        <v>401.71</v>
      </c>
      <c r="S54" s="37">
        <v>6370.2372876450972</v>
      </c>
      <c r="T54" s="25"/>
      <c r="U54" s="34">
        <v>95032.24</v>
      </c>
      <c r="V54" s="35">
        <v>0</v>
      </c>
      <c r="W54" s="36"/>
      <c r="X54" s="37">
        <v>7371.96</v>
      </c>
      <c r="Y54" s="38">
        <v>0</v>
      </c>
      <c r="Z54" s="41">
        <v>0</v>
      </c>
      <c r="AA54" s="35"/>
      <c r="AB54" s="37">
        <v>33469.4</v>
      </c>
      <c r="AC54" s="25"/>
      <c r="AD54" s="34">
        <v>0</v>
      </c>
      <c r="AE54" s="35">
        <v>125000</v>
      </c>
      <c r="AF54" s="36"/>
      <c r="AG54" s="37"/>
      <c r="AH54" s="38"/>
      <c r="AI54" s="42"/>
      <c r="AJ54" s="35"/>
      <c r="AK54" s="37">
        <v>0</v>
      </c>
      <c r="AL54" s="25"/>
      <c r="AM54" s="18">
        <f t="shared" si="0"/>
        <v>118290.77103500001</v>
      </c>
      <c r="AN54" s="18">
        <f t="shared" si="1"/>
        <v>127193.25</v>
      </c>
      <c r="AO54" s="18">
        <f t="shared" si="2"/>
        <v>0</v>
      </c>
      <c r="AP54" s="18">
        <f t="shared" si="3"/>
        <v>16214.08</v>
      </c>
      <c r="AQ54" s="18">
        <f t="shared" si="4"/>
        <v>7107.07</v>
      </c>
      <c r="AR54" s="18">
        <f t="shared" si="5"/>
        <v>4116.1000000000004</v>
      </c>
      <c r="AS54" s="18">
        <f t="shared" si="6"/>
        <v>3146.71</v>
      </c>
      <c r="AT54" s="18">
        <f t="shared" si="7"/>
        <v>99868.657287645095</v>
      </c>
      <c r="AU54" s="43">
        <v>17043</v>
      </c>
      <c r="AV54" s="44" t="s">
        <v>255</v>
      </c>
      <c r="AW54" s="18" t="s">
        <v>383</v>
      </c>
      <c r="AX54" s="45" t="s">
        <v>257</v>
      </c>
      <c r="AY54" s="33" t="s">
        <v>258</v>
      </c>
      <c r="AZ54" s="46" t="s">
        <v>128</v>
      </c>
      <c r="BA54" s="33" t="s">
        <v>129</v>
      </c>
      <c r="BB54" s="46" t="s">
        <v>373</v>
      </c>
      <c r="BC54" s="46" t="s">
        <v>374</v>
      </c>
      <c r="BD54" s="47">
        <v>1</v>
      </c>
      <c r="BE54" s="47">
        <v>2</v>
      </c>
    </row>
    <row r="55" spans="1:57" x14ac:dyDescent="0.2">
      <c r="A55" s="32" t="s">
        <v>384</v>
      </c>
      <c r="B55" s="33" t="s">
        <v>385</v>
      </c>
      <c r="C55" s="34">
        <v>1763.0016089999999</v>
      </c>
      <c r="D55" s="35">
        <v>0</v>
      </c>
      <c r="E55" s="36"/>
      <c r="F55" s="37">
        <v>580</v>
      </c>
      <c r="G55" s="38">
        <v>50</v>
      </c>
      <c r="H55" s="39">
        <v>140</v>
      </c>
      <c r="I55" s="35">
        <v>104</v>
      </c>
      <c r="J55" s="37">
        <v>3068</v>
      </c>
      <c r="K55" s="25"/>
      <c r="L55" s="34">
        <v>3637.6400000000003</v>
      </c>
      <c r="M55" s="35">
        <v>119.2</v>
      </c>
      <c r="N55" s="40"/>
      <c r="O55" s="37">
        <v>2061.46</v>
      </c>
      <c r="P55" s="38">
        <v>830.19999999999993</v>
      </c>
      <c r="Q55" s="39">
        <v>68.95</v>
      </c>
      <c r="R55" s="35">
        <v>87.67</v>
      </c>
      <c r="S55" s="37">
        <v>3058.0135528904875</v>
      </c>
      <c r="T55" s="25"/>
      <c r="U55" s="34">
        <v>2200</v>
      </c>
      <c r="V55" s="35">
        <v>0</v>
      </c>
      <c r="W55" s="36"/>
      <c r="X55" s="37"/>
      <c r="Y55" s="38">
        <v>1700</v>
      </c>
      <c r="Z55" s="41">
        <v>0</v>
      </c>
      <c r="AA55" s="35"/>
      <c r="AB55" s="37">
        <v>500</v>
      </c>
      <c r="AC55" s="25"/>
      <c r="AD55" s="34">
        <v>-2396.2199999999998</v>
      </c>
      <c r="AE55" s="35">
        <v>0</v>
      </c>
      <c r="AF55" s="36"/>
      <c r="AG55" s="37"/>
      <c r="AH55" s="38"/>
      <c r="AI55" s="42"/>
      <c r="AJ55" s="35"/>
      <c r="AK55" s="37">
        <v>0</v>
      </c>
      <c r="AL55" s="25"/>
      <c r="AM55" s="18">
        <f t="shared" si="0"/>
        <v>5204.4216090000009</v>
      </c>
      <c r="AN55" s="18">
        <f t="shared" si="1"/>
        <v>119.2</v>
      </c>
      <c r="AO55" s="18">
        <f t="shared" si="2"/>
        <v>0</v>
      </c>
      <c r="AP55" s="18">
        <f t="shared" si="3"/>
        <v>2641.46</v>
      </c>
      <c r="AQ55" s="18">
        <f t="shared" si="4"/>
        <v>2580.1999999999998</v>
      </c>
      <c r="AR55" s="18">
        <f t="shared" si="5"/>
        <v>208.95</v>
      </c>
      <c r="AS55" s="18">
        <f t="shared" si="6"/>
        <v>191.67000000000002</v>
      </c>
      <c r="AT55" s="18">
        <f t="shared" si="7"/>
        <v>6626.0135528904875</v>
      </c>
      <c r="AU55" s="43">
        <v>1963</v>
      </c>
      <c r="AV55" s="44" t="s">
        <v>386</v>
      </c>
      <c r="AW55" s="18" t="s">
        <v>387</v>
      </c>
      <c r="AX55" s="45"/>
      <c r="AY55" s="33"/>
      <c r="AZ55" s="46" t="s">
        <v>114</v>
      </c>
      <c r="BA55" s="33" t="s">
        <v>115</v>
      </c>
      <c r="BB55" s="46" t="s">
        <v>388</v>
      </c>
      <c r="BC55" s="46" t="s">
        <v>389</v>
      </c>
      <c r="BD55" s="47">
        <v>2</v>
      </c>
      <c r="BE55" s="47">
        <v>1</v>
      </c>
    </row>
    <row r="56" spans="1:57" x14ac:dyDescent="0.2">
      <c r="A56" s="32" t="s">
        <v>390</v>
      </c>
      <c r="B56" s="33" t="s">
        <v>391</v>
      </c>
      <c r="C56" s="34">
        <v>14164.128130000001</v>
      </c>
      <c r="D56" s="35">
        <v>26756.080000000002</v>
      </c>
      <c r="E56" s="36"/>
      <c r="F56" s="37">
        <v>3945</v>
      </c>
      <c r="G56" s="38">
        <v>9802.25</v>
      </c>
      <c r="H56" s="39">
        <v>3905</v>
      </c>
      <c r="I56" s="35">
        <v>7615.45</v>
      </c>
      <c r="J56" s="37">
        <v>24552.5</v>
      </c>
      <c r="K56" s="25"/>
      <c r="L56" s="34">
        <v>18213.349999999999</v>
      </c>
      <c r="M56" s="35">
        <v>4979.3500000000004</v>
      </c>
      <c r="N56" s="40"/>
      <c r="O56" s="37">
        <v>2554.4299999999998</v>
      </c>
      <c r="P56" s="38">
        <v>5613.3600000000006</v>
      </c>
      <c r="Q56" s="39">
        <v>3781.19</v>
      </c>
      <c r="R56" s="35">
        <v>4568.28</v>
      </c>
      <c r="S56" s="37">
        <v>19426.905008210473</v>
      </c>
      <c r="T56" s="25"/>
      <c r="U56" s="34">
        <v>29887.809999999998</v>
      </c>
      <c r="V56" s="35">
        <v>8745</v>
      </c>
      <c r="W56" s="36"/>
      <c r="X56" s="37">
        <v>2465</v>
      </c>
      <c r="Y56" s="38">
        <v>13354</v>
      </c>
      <c r="Z56" s="41">
        <v>9427</v>
      </c>
      <c r="AA56" s="35">
        <v>7998</v>
      </c>
      <c r="AB56" s="37">
        <v>30000</v>
      </c>
      <c r="AC56" s="25"/>
      <c r="AD56" s="34">
        <v>0</v>
      </c>
      <c r="AE56" s="35">
        <v>0</v>
      </c>
      <c r="AF56" s="36"/>
      <c r="AG56" s="37"/>
      <c r="AH56" s="38"/>
      <c r="AI56" s="42"/>
      <c r="AJ56" s="35"/>
      <c r="AK56" s="37">
        <v>0</v>
      </c>
      <c r="AL56" s="25"/>
      <c r="AM56" s="18">
        <f t="shared" si="0"/>
        <v>62265.288130000001</v>
      </c>
      <c r="AN56" s="18">
        <f t="shared" si="1"/>
        <v>40480.43</v>
      </c>
      <c r="AO56" s="18">
        <f t="shared" si="2"/>
        <v>0</v>
      </c>
      <c r="AP56" s="18">
        <f t="shared" si="3"/>
        <v>8964.43</v>
      </c>
      <c r="AQ56" s="18">
        <f t="shared" si="4"/>
        <v>28769.61</v>
      </c>
      <c r="AR56" s="18">
        <f t="shared" si="5"/>
        <v>17113.190000000002</v>
      </c>
      <c r="AS56" s="18">
        <f t="shared" si="6"/>
        <v>20181.73</v>
      </c>
      <c r="AT56" s="18">
        <f t="shared" si="7"/>
        <v>73979.40500821048</v>
      </c>
      <c r="AU56" s="43">
        <v>18319</v>
      </c>
      <c r="AV56" s="44" t="s">
        <v>392</v>
      </c>
      <c r="AW56" s="18" t="s">
        <v>393</v>
      </c>
      <c r="AX56" s="45"/>
      <c r="AY56" s="33"/>
      <c r="AZ56" s="46" t="s">
        <v>72</v>
      </c>
      <c r="BA56" s="33" t="s">
        <v>73</v>
      </c>
      <c r="BB56" s="46" t="s">
        <v>122</v>
      </c>
      <c r="BC56" s="46" t="s">
        <v>123</v>
      </c>
      <c r="BD56" s="47">
        <v>2</v>
      </c>
      <c r="BE56" s="47">
        <v>1</v>
      </c>
    </row>
    <row r="57" spans="1:57" x14ac:dyDescent="0.2">
      <c r="A57" s="32" t="s">
        <v>394</v>
      </c>
      <c r="B57" s="33" t="s">
        <v>395</v>
      </c>
      <c r="C57" s="34">
        <v>366.89739599999996</v>
      </c>
      <c r="D57" s="35">
        <v>30</v>
      </c>
      <c r="E57" s="36"/>
      <c r="F57" s="37"/>
      <c r="G57" s="38">
        <v>40</v>
      </c>
      <c r="H57" s="39">
        <v>145</v>
      </c>
      <c r="I57" s="35">
        <v>840</v>
      </c>
      <c r="J57" s="37">
        <v>396</v>
      </c>
      <c r="K57" s="25"/>
      <c r="L57" s="34">
        <v>3908.4</v>
      </c>
      <c r="M57" s="35">
        <v>2452.86</v>
      </c>
      <c r="N57" s="40"/>
      <c r="O57" s="37">
        <v>85.65</v>
      </c>
      <c r="P57" s="38">
        <v>131.65</v>
      </c>
      <c r="Q57" s="39">
        <v>398.1</v>
      </c>
      <c r="R57" s="35">
        <v>72.55</v>
      </c>
      <c r="S57" s="37">
        <v>1907.6346754445547</v>
      </c>
      <c r="T57" s="25"/>
      <c r="U57" s="34">
        <v>2000</v>
      </c>
      <c r="V57" s="35">
        <v>2000</v>
      </c>
      <c r="W57" s="36"/>
      <c r="X57" s="37">
        <v>1300</v>
      </c>
      <c r="Y57" s="38">
        <v>0</v>
      </c>
      <c r="Z57" s="41">
        <v>0</v>
      </c>
      <c r="AA57" s="35">
        <v>800</v>
      </c>
      <c r="AB57" s="37">
        <v>0</v>
      </c>
      <c r="AC57" s="25"/>
      <c r="AD57" s="34">
        <v>0</v>
      </c>
      <c r="AE57" s="35">
        <v>0</v>
      </c>
      <c r="AF57" s="36"/>
      <c r="AG57" s="37"/>
      <c r="AH57" s="38"/>
      <c r="AI57" s="42"/>
      <c r="AJ57" s="35"/>
      <c r="AK57" s="37">
        <v>0</v>
      </c>
      <c r="AL57" s="25"/>
      <c r="AM57" s="18">
        <f t="shared" si="0"/>
        <v>6275.2973959999999</v>
      </c>
      <c r="AN57" s="18">
        <f t="shared" si="1"/>
        <v>4482.8600000000006</v>
      </c>
      <c r="AO57" s="18">
        <f t="shared" si="2"/>
        <v>0</v>
      </c>
      <c r="AP57" s="18">
        <f t="shared" si="3"/>
        <v>1385.65</v>
      </c>
      <c r="AQ57" s="18">
        <f t="shared" si="4"/>
        <v>171.65</v>
      </c>
      <c r="AR57" s="18">
        <f t="shared" si="5"/>
        <v>543.1</v>
      </c>
      <c r="AS57" s="18">
        <f t="shared" si="6"/>
        <v>1712.55</v>
      </c>
      <c r="AT57" s="18">
        <f t="shared" si="7"/>
        <v>2303.6346754445549</v>
      </c>
      <c r="AU57" s="43">
        <v>1460</v>
      </c>
      <c r="AV57" s="44" t="s">
        <v>396</v>
      </c>
      <c r="AW57" s="18" t="s">
        <v>397</v>
      </c>
      <c r="AX57" s="45"/>
      <c r="AY57" s="33"/>
      <c r="AZ57" s="46" t="s">
        <v>80</v>
      </c>
      <c r="BA57" s="33" t="s">
        <v>81</v>
      </c>
      <c r="BB57" s="46" t="s">
        <v>398</v>
      </c>
      <c r="BC57" s="46" t="s">
        <v>399</v>
      </c>
      <c r="BD57" s="47">
        <v>2</v>
      </c>
      <c r="BE57" s="47">
        <v>1</v>
      </c>
    </row>
    <row r="58" spans="1:57" x14ac:dyDescent="0.2">
      <c r="A58" s="32" t="s">
        <v>400</v>
      </c>
      <c r="B58" s="33" t="s">
        <v>401</v>
      </c>
      <c r="C58" s="34">
        <v>6578.8046750000003</v>
      </c>
      <c r="D58" s="35">
        <v>11090.81</v>
      </c>
      <c r="E58" s="36"/>
      <c r="F58" s="37">
        <v>1585</v>
      </c>
      <c r="G58" s="38">
        <v>2636.5</v>
      </c>
      <c r="H58" s="39">
        <v>925</v>
      </c>
      <c r="I58" s="35">
        <v>2719</v>
      </c>
      <c r="J58" s="37">
        <v>6010</v>
      </c>
      <c r="K58" s="25"/>
      <c r="L58" s="34">
        <v>9293.1099999999988</v>
      </c>
      <c r="M58" s="35">
        <v>1183.4000000000001</v>
      </c>
      <c r="N58" s="40"/>
      <c r="O58" s="37">
        <v>860.45</v>
      </c>
      <c r="P58" s="38">
        <v>2109.36</v>
      </c>
      <c r="Q58" s="39">
        <v>569.15</v>
      </c>
      <c r="R58" s="35">
        <v>952.74</v>
      </c>
      <c r="S58" s="37">
        <v>7492.1840585530581</v>
      </c>
      <c r="T58" s="25"/>
      <c r="U58" s="34">
        <v>5000</v>
      </c>
      <c r="V58" s="35">
        <v>8000</v>
      </c>
      <c r="W58" s="36"/>
      <c r="X58" s="37"/>
      <c r="Y58" s="38">
        <v>6000</v>
      </c>
      <c r="Z58" s="41">
        <v>5000</v>
      </c>
      <c r="AA58" s="35">
        <v>1000</v>
      </c>
      <c r="AB58" s="37">
        <v>1000</v>
      </c>
      <c r="AC58" s="25"/>
      <c r="AD58" s="34">
        <v>0</v>
      </c>
      <c r="AE58" s="35">
        <v>0</v>
      </c>
      <c r="AF58" s="36"/>
      <c r="AG58" s="37"/>
      <c r="AH58" s="38"/>
      <c r="AI58" s="42"/>
      <c r="AJ58" s="35"/>
      <c r="AK58" s="37">
        <v>0</v>
      </c>
      <c r="AL58" s="25"/>
      <c r="AM58" s="18">
        <f t="shared" si="0"/>
        <v>20871.914675</v>
      </c>
      <c r="AN58" s="18">
        <f t="shared" si="1"/>
        <v>20274.21</v>
      </c>
      <c r="AO58" s="18">
        <f t="shared" si="2"/>
        <v>0</v>
      </c>
      <c r="AP58" s="18">
        <f t="shared" si="3"/>
        <v>2445.4499999999998</v>
      </c>
      <c r="AQ58" s="18">
        <f t="shared" si="4"/>
        <v>10745.86</v>
      </c>
      <c r="AR58" s="18">
        <f t="shared" si="5"/>
        <v>6494.15</v>
      </c>
      <c r="AS58" s="18">
        <f t="shared" si="6"/>
        <v>4671.74</v>
      </c>
      <c r="AT58" s="18">
        <f t="shared" si="7"/>
        <v>14502.184058553059</v>
      </c>
      <c r="AU58" s="43">
        <v>8981</v>
      </c>
      <c r="AV58" s="44" t="s">
        <v>402</v>
      </c>
      <c r="AW58" s="18" t="s">
        <v>403</v>
      </c>
      <c r="AX58" s="45"/>
      <c r="AY58" s="33"/>
      <c r="AZ58" s="46" t="s">
        <v>136</v>
      </c>
      <c r="BA58" s="33" t="s">
        <v>137</v>
      </c>
      <c r="BB58" s="46" t="s">
        <v>404</v>
      </c>
      <c r="BC58" s="46" t="s">
        <v>405</v>
      </c>
      <c r="BD58" s="47">
        <v>1</v>
      </c>
      <c r="BE58" s="47">
        <v>1</v>
      </c>
    </row>
    <row r="59" spans="1:57" x14ac:dyDescent="0.2">
      <c r="A59" s="32" t="s">
        <v>406</v>
      </c>
      <c r="B59" s="33" t="s">
        <v>407</v>
      </c>
      <c r="C59" s="34">
        <v>799.35697700000003</v>
      </c>
      <c r="D59" s="35">
        <v>0</v>
      </c>
      <c r="E59" s="36"/>
      <c r="F59" s="37">
        <v>200</v>
      </c>
      <c r="G59" s="38">
        <v>1120</v>
      </c>
      <c r="H59" s="39">
        <v>0</v>
      </c>
      <c r="I59" s="35">
        <v>170</v>
      </c>
      <c r="J59" s="37">
        <v>628</v>
      </c>
      <c r="K59" s="25"/>
      <c r="L59" s="34">
        <v>1948.62</v>
      </c>
      <c r="M59" s="35">
        <v>59.6</v>
      </c>
      <c r="N59" s="40"/>
      <c r="O59" s="37">
        <v>135.85</v>
      </c>
      <c r="P59" s="38">
        <v>918.02</v>
      </c>
      <c r="Q59" s="39">
        <v>67.900000000000006</v>
      </c>
      <c r="R59" s="35">
        <v>1081.93</v>
      </c>
      <c r="S59" s="37">
        <v>2052.8926681836183</v>
      </c>
      <c r="T59" s="25"/>
      <c r="U59" s="34">
        <v>3500</v>
      </c>
      <c r="V59" s="35">
        <v>0</v>
      </c>
      <c r="W59" s="36"/>
      <c r="X59" s="37"/>
      <c r="Y59" s="38">
        <v>1000</v>
      </c>
      <c r="Z59" s="41">
        <v>0</v>
      </c>
      <c r="AA59" s="35">
        <v>1200</v>
      </c>
      <c r="AB59" s="37">
        <v>800</v>
      </c>
      <c r="AC59" s="25"/>
      <c r="AD59" s="34">
        <v>0</v>
      </c>
      <c r="AE59" s="35">
        <v>0</v>
      </c>
      <c r="AF59" s="36"/>
      <c r="AG59" s="37"/>
      <c r="AH59" s="38"/>
      <c r="AI59" s="42"/>
      <c r="AJ59" s="35"/>
      <c r="AK59" s="37">
        <v>0</v>
      </c>
      <c r="AL59" s="25"/>
      <c r="AM59" s="18">
        <f t="shared" si="0"/>
        <v>6247.9769770000003</v>
      </c>
      <c r="AN59" s="18">
        <f t="shared" si="1"/>
        <v>59.6</v>
      </c>
      <c r="AO59" s="18">
        <f t="shared" si="2"/>
        <v>0</v>
      </c>
      <c r="AP59" s="18">
        <f t="shared" si="3"/>
        <v>335.85</v>
      </c>
      <c r="AQ59" s="18">
        <f t="shared" si="4"/>
        <v>3038.02</v>
      </c>
      <c r="AR59" s="18">
        <f t="shared" si="5"/>
        <v>67.900000000000006</v>
      </c>
      <c r="AS59" s="18">
        <f t="shared" si="6"/>
        <v>2451.9300000000003</v>
      </c>
      <c r="AT59" s="18">
        <f t="shared" si="7"/>
        <v>3480.8926681836183</v>
      </c>
      <c r="AU59" s="43">
        <v>2052</v>
      </c>
      <c r="AV59" s="44" t="s">
        <v>408</v>
      </c>
      <c r="AW59" s="18" t="s">
        <v>409</v>
      </c>
      <c r="AX59" s="45"/>
      <c r="AY59" s="33"/>
      <c r="AZ59" s="46" t="s">
        <v>72</v>
      </c>
      <c r="BA59" s="33" t="s">
        <v>73</v>
      </c>
      <c r="BB59" s="46" t="s">
        <v>245</v>
      </c>
      <c r="BC59" s="46" t="s">
        <v>246</v>
      </c>
      <c r="BD59" s="47">
        <v>2</v>
      </c>
      <c r="BE59" s="47">
        <v>1</v>
      </c>
    </row>
    <row r="60" spans="1:57" x14ac:dyDescent="0.2">
      <c r="A60" s="32" t="s">
        <v>410</v>
      </c>
      <c r="B60" s="33" t="s">
        <v>411</v>
      </c>
      <c r="C60" s="34">
        <v>936.27921800000001</v>
      </c>
      <c r="D60" s="35">
        <v>0</v>
      </c>
      <c r="E60" s="36"/>
      <c r="F60" s="37">
        <v>140</v>
      </c>
      <c r="G60" s="38">
        <v>854.6</v>
      </c>
      <c r="H60" s="39">
        <v>20</v>
      </c>
      <c r="I60" s="35">
        <v>96</v>
      </c>
      <c r="J60" s="37">
        <v>2830</v>
      </c>
      <c r="K60" s="25"/>
      <c r="L60" s="34">
        <v>2801.4800000000005</v>
      </c>
      <c r="M60" s="35">
        <v>98.55</v>
      </c>
      <c r="N60" s="40"/>
      <c r="O60" s="37">
        <v>137.69999999999999</v>
      </c>
      <c r="P60" s="38">
        <v>328.8</v>
      </c>
      <c r="Q60" s="39">
        <v>97.25</v>
      </c>
      <c r="R60" s="35">
        <v>89.9</v>
      </c>
      <c r="S60" s="37">
        <v>3315.3414043315915</v>
      </c>
      <c r="T60" s="25"/>
      <c r="U60" s="34">
        <v>5150.95</v>
      </c>
      <c r="V60" s="35">
        <v>0</v>
      </c>
      <c r="W60" s="36"/>
      <c r="X60" s="37"/>
      <c r="Y60" s="38">
        <v>0</v>
      </c>
      <c r="Z60" s="41">
        <v>0</v>
      </c>
      <c r="AA60" s="35"/>
      <c r="AB60" s="37">
        <v>900</v>
      </c>
      <c r="AC60" s="25"/>
      <c r="AD60" s="34">
        <v>0</v>
      </c>
      <c r="AE60" s="35">
        <v>0</v>
      </c>
      <c r="AF60" s="36"/>
      <c r="AG60" s="37"/>
      <c r="AH60" s="38"/>
      <c r="AI60" s="42"/>
      <c r="AJ60" s="35"/>
      <c r="AK60" s="37">
        <v>0</v>
      </c>
      <c r="AL60" s="25"/>
      <c r="AM60" s="18">
        <f t="shared" si="0"/>
        <v>8888.709218</v>
      </c>
      <c r="AN60" s="18">
        <f t="shared" si="1"/>
        <v>98.55</v>
      </c>
      <c r="AO60" s="18">
        <f t="shared" si="2"/>
        <v>0</v>
      </c>
      <c r="AP60" s="18">
        <f t="shared" si="3"/>
        <v>277.7</v>
      </c>
      <c r="AQ60" s="18">
        <f t="shared" si="4"/>
        <v>1183.4000000000001</v>
      </c>
      <c r="AR60" s="18">
        <f t="shared" si="5"/>
        <v>117.25</v>
      </c>
      <c r="AS60" s="18">
        <f t="shared" si="6"/>
        <v>185.9</v>
      </c>
      <c r="AT60" s="18">
        <f t="shared" si="7"/>
        <v>7045.3414043315915</v>
      </c>
      <c r="AU60" s="43">
        <v>2150</v>
      </c>
      <c r="AV60" s="44" t="s">
        <v>412</v>
      </c>
      <c r="AW60" s="18" t="s">
        <v>413</v>
      </c>
      <c r="AX60" s="45"/>
      <c r="AY60" s="33"/>
      <c r="AZ60" s="46" t="s">
        <v>90</v>
      </c>
      <c r="BA60" s="33" t="s">
        <v>91</v>
      </c>
      <c r="BB60" s="46" t="s">
        <v>414</v>
      </c>
      <c r="BC60" s="46" t="s">
        <v>415</v>
      </c>
      <c r="BD60" s="47">
        <v>2</v>
      </c>
      <c r="BE60" s="47">
        <v>1</v>
      </c>
    </row>
    <row r="61" spans="1:57" x14ac:dyDescent="0.2">
      <c r="A61" s="32" t="s">
        <v>416</v>
      </c>
      <c r="B61" s="33" t="s">
        <v>417</v>
      </c>
      <c r="C61" s="34">
        <v>19288.547538999996</v>
      </c>
      <c r="D61" s="35">
        <v>19221.060000000001</v>
      </c>
      <c r="E61" s="36"/>
      <c r="F61" s="37">
        <v>3266</v>
      </c>
      <c r="G61" s="38">
        <v>13907</v>
      </c>
      <c r="H61" s="39">
        <v>22529.5</v>
      </c>
      <c r="I61" s="35">
        <v>29112.63</v>
      </c>
      <c r="J61" s="37">
        <v>51345.599999999999</v>
      </c>
      <c r="K61" s="25"/>
      <c r="L61" s="34">
        <v>37188.44</v>
      </c>
      <c r="M61" s="35">
        <v>8929.65</v>
      </c>
      <c r="N61" s="40"/>
      <c r="O61" s="37">
        <v>4679.53</v>
      </c>
      <c r="P61" s="38">
        <v>17627.37</v>
      </c>
      <c r="Q61" s="39">
        <v>6917.63</v>
      </c>
      <c r="R61" s="35">
        <v>11512.32</v>
      </c>
      <c r="S61" s="37">
        <v>17480.713510525096</v>
      </c>
      <c r="T61" s="25"/>
      <c r="U61" s="34">
        <v>49389</v>
      </c>
      <c r="V61" s="35">
        <v>23135</v>
      </c>
      <c r="W61" s="36"/>
      <c r="X61" s="37">
        <v>9158</v>
      </c>
      <c r="Y61" s="38">
        <v>30441</v>
      </c>
      <c r="Z61" s="41">
        <v>12610</v>
      </c>
      <c r="AA61" s="35">
        <v>43067</v>
      </c>
      <c r="AB61" s="37">
        <v>27800</v>
      </c>
      <c r="AC61" s="25"/>
      <c r="AD61" s="34">
        <v>88029.88</v>
      </c>
      <c r="AE61" s="35">
        <v>0</v>
      </c>
      <c r="AF61" s="36"/>
      <c r="AG61" s="37"/>
      <c r="AH61" s="38"/>
      <c r="AI61" s="42"/>
      <c r="AJ61" s="35"/>
      <c r="AK61" s="37">
        <v>0</v>
      </c>
      <c r="AL61" s="25"/>
      <c r="AM61" s="18">
        <f t="shared" si="0"/>
        <v>193895.867539</v>
      </c>
      <c r="AN61" s="18">
        <f t="shared" si="1"/>
        <v>51285.710000000006</v>
      </c>
      <c r="AO61" s="18">
        <f t="shared" si="2"/>
        <v>0</v>
      </c>
      <c r="AP61" s="18">
        <f t="shared" si="3"/>
        <v>17103.53</v>
      </c>
      <c r="AQ61" s="18">
        <f t="shared" si="4"/>
        <v>61975.369999999995</v>
      </c>
      <c r="AR61" s="18">
        <f t="shared" si="5"/>
        <v>42057.130000000005</v>
      </c>
      <c r="AS61" s="18">
        <f t="shared" si="6"/>
        <v>83691.95</v>
      </c>
      <c r="AT61" s="18">
        <f t="shared" si="7"/>
        <v>96626.313510525099</v>
      </c>
      <c r="AU61" s="43">
        <v>32840</v>
      </c>
      <c r="AV61" s="44" t="s">
        <v>418</v>
      </c>
      <c r="AW61" s="18" t="s">
        <v>419</v>
      </c>
      <c r="AX61" s="45"/>
      <c r="AY61" s="33"/>
      <c r="AZ61" s="46" t="s">
        <v>204</v>
      </c>
      <c r="BA61" s="33" t="s">
        <v>205</v>
      </c>
      <c r="BB61" s="46" t="s">
        <v>420</v>
      </c>
      <c r="BC61" s="46" t="s">
        <v>421</v>
      </c>
      <c r="BD61" s="47">
        <v>1</v>
      </c>
      <c r="BE61" s="47">
        <v>1</v>
      </c>
    </row>
    <row r="62" spans="1:57" x14ac:dyDescent="0.2">
      <c r="A62" s="32" t="s">
        <v>422</v>
      </c>
      <c r="B62" s="33" t="s">
        <v>423</v>
      </c>
      <c r="C62" s="34">
        <v>6749.175279</v>
      </c>
      <c r="D62" s="35">
        <v>3543.66</v>
      </c>
      <c r="E62" s="36"/>
      <c r="F62" s="37">
        <v>5349</v>
      </c>
      <c r="G62" s="38">
        <v>7105.5</v>
      </c>
      <c r="H62" s="39">
        <v>13787</v>
      </c>
      <c r="I62" s="35">
        <v>28920</v>
      </c>
      <c r="J62" s="37">
        <v>26327.4</v>
      </c>
      <c r="K62" s="25"/>
      <c r="L62" s="34">
        <v>6320.14</v>
      </c>
      <c r="M62" s="35">
        <v>5610.68</v>
      </c>
      <c r="N62" s="40"/>
      <c r="O62" s="37">
        <v>194.94</v>
      </c>
      <c r="P62" s="38">
        <v>2601.81</v>
      </c>
      <c r="Q62" s="39">
        <v>4550.1499999999996</v>
      </c>
      <c r="R62" s="35">
        <v>608.57000000000005</v>
      </c>
      <c r="S62" s="37">
        <v>7322.7578520580546</v>
      </c>
      <c r="T62" s="25"/>
      <c r="U62" s="34">
        <v>16206.48</v>
      </c>
      <c r="V62" s="35">
        <v>8956.41</v>
      </c>
      <c r="W62" s="36"/>
      <c r="X62" s="37">
        <v>1804.6</v>
      </c>
      <c r="Y62" s="38">
        <v>11451.5</v>
      </c>
      <c r="Z62" s="41">
        <v>7100</v>
      </c>
      <c r="AA62" s="35">
        <v>12018.7</v>
      </c>
      <c r="AB62" s="37">
        <v>15254.52</v>
      </c>
      <c r="AC62" s="25"/>
      <c r="AD62" s="34">
        <v>0</v>
      </c>
      <c r="AE62" s="35">
        <v>0</v>
      </c>
      <c r="AF62" s="36"/>
      <c r="AG62" s="37"/>
      <c r="AH62" s="38"/>
      <c r="AI62" s="42"/>
      <c r="AJ62" s="35"/>
      <c r="AK62" s="37">
        <v>0</v>
      </c>
      <c r="AL62" s="25"/>
      <c r="AM62" s="18">
        <f t="shared" si="0"/>
        <v>29275.795278999998</v>
      </c>
      <c r="AN62" s="18">
        <f t="shared" si="1"/>
        <v>18110.75</v>
      </c>
      <c r="AO62" s="18">
        <f t="shared" si="2"/>
        <v>0</v>
      </c>
      <c r="AP62" s="18">
        <f t="shared" si="3"/>
        <v>7348.54</v>
      </c>
      <c r="AQ62" s="18">
        <f t="shared" si="4"/>
        <v>21158.809999999998</v>
      </c>
      <c r="AR62" s="18">
        <f t="shared" si="5"/>
        <v>25437.15</v>
      </c>
      <c r="AS62" s="18">
        <f t="shared" si="6"/>
        <v>41547.270000000004</v>
      </c>
      <c r="AT62" s="18">
        <f t="shared" si="7"/>
        <v>48904.677852058056</v>
      </c>
      <c r="AU62" s="43">
        <v>12121</v>
      </c>
      <c r="AV62" s="44" t="s">
        <v>277</v>
      </c>
      <c r="AW62" s="18" t="s">
        <v>424</v>
      </c>
      <c r="AX62" s="45" t="s">
        <v>279</v>
      </c>
      <c r="AY62" s="33" t="s">
        <v>280</v>
      </c>
      <c r="AZ62" s="46" t="s">
        <v>128</v>
      </c>
      <c r="BA62" s="33" t="s">
        <v>129</v>
      </c>
      <c r="BB62" s="46" t="s">
        <v>281</v>
      </c>
      <c r="BC62" s="46" t="s">
        <v>282</v>
      </c>
      <c r="BD62" s="47">
        <v>1</v>
      </c>
      <c r="BE62" s="47">
        <v>2</v>
      </c>
    </row>
    <row r="63" spans="1:57" x14ac:dyDescent="0.2">
      <c r="A63" s="32" t="s">
        <v>425</v>
      </c>
      <c r="B63" s="33" t="s">
        <v>426</v>
      </c>
      <c r="C63" s="34">
        <v>3280.2202860000002</v>
      </c>
      <c r="D63" s="35">
        <v>5910</v>
      </c>
      <c r="E63" s="36"/>
      <c r="F63" s="37">
        <v>5096</v>
      </c>
      <c r="G63" s="38">
        <v>13229.28</v>
      </c>
      <c r="H63" s="39">
        <v>4723</v>
      </c>
      <c r="I63" s="35">
        <v>12297</v>
      </c>
      <c r="J63" s="37">
        <v>12626.18</v>
      </c>
      <c r="K63" s="25"/>
      <c r="L63" s="34">
        <v>7158.08</v>
      </c>
      <c r="M63" s="35">
        <v>3664.06</v>
      </c>
      <c r="N63" s="40"/>
      <c r="O63" s="37">
        <v>457.33</v>
      </c>
      <c r="P63" s="38">
        <v>1408.99</v>
      </c>
      <c r="Q63" s="39">
        <v>696.3</v>
      </c>
      <c r="R63" s="35">
        <v>1976.65</v>
      </c>
      <c r="S63" s="37">
        <v>3797.981858079931</v>
      </c>
      <c r="T63" s="25"/>
      <c r="U63" s="34">
        <v>8200</v>
      </c>
      <c r="V63" s="35">
        <v>6600</v>
      </c>
      <c r="W63" s="36"/>
      <c r="X63" s="37"/>
      <c r="Y63" s="38">
        <v>10000</v>
      </c>
      <c r="Z63" s="41">
        <v>5000</v>
      </c>
      <c r="AA63" s="35">
        <v>5000</v>
      </c>
      <c r="AB63" s="37">
        <v>0</v>
      </c>
      <c r="AC63" s="25"/>
      <c r="AD63" s="34">
        <v>40000</v>
      </c>
      <c r="AE63" s="35">
        <v>0</v>
      </c>
      <c r="AF63" s="36"/>
      <c r="AG63" s="37"/>
      <c r="AH63" s="38"/>
      <c r="AI63" s="42"/>
      <c r="AJ63" s="35"/>
      <c r="AK63" s="37">
        <v>0</v>
      </c>
      <c r="AL63" s="25"/>
      <c r="AM63" s="18">
        <f t="shared" si="0"/>
        <v>58638.300286000005</v>
      </c>
      <c r="AN63" s="18">
        <f t="shared" si="1"/>
        <v>16174.06</v>
      </c>
      <c r="AO63" s="18">
        <f t="shared" si="2"/>
        <v>0</v>
      </c>
      <c r="AP63" s="18">
        <f t="shared" si="3"/>
        <v>5553.33</v>
      </c>
      <c r="AQ63" s="18">
        <f t="shared" si="4"/>
        <v>24638.27</v>
      </c>
      <c r="AR63" s="18">
        <f t="shared" si="5"/>
        <v>10419.299999999999</v>
      </c>
      <c r="AS63" s="18">
        <f t="shared" si="6"/>
        <v>19273.650000000001</v>
      </c>
      <c r="AT63" s="18">
        <f t="shared" si="7"/>
        <v>16424.161858079933</v>
      </c>
      <c r="AU63" s="43">
        <v>8299</v>
      </c>
      <c r="AV63" s="44" t="s">
        <v>427</v>
      </c>
      <c r="AW63" s="18" t="s">
        <v>428</v>
      </c>
      <c r="AX63" s="45"/>
      <c r="AY63" s="33"/>
      <c r="AZ63" s="46" t="s">
        <v>72</v>
      </c>
      <c r="BA63" s="33" t="s">
        <v>73</v>
      </c>
      <c r="BB63" s="46" t="s">
        <v>429</v>
      </c>
      <c r="BC63" s="46" t="s">
        <v>430</v>
      </c>
      <c r="BD63" s="47">
        <v>2</v>
      </c>
      <c r="BE63" s="47">
        <v>1</v>
      </c>
    </row>
    <row r="64" spans="1:57" x14ac:dyDescent="0.2">
      <c r="A64" s="32" t="s">
        <v>346</v>
      </c>
      <c r="B64" s="33" t="s">
        <v>431</v>
      </c>
      <c r="C64" s="53"/>
      <c r="D64" s="54"/>
      <c r="E64" s="55"/>
      <c r="G64" s="56"/>
      <c r="H64" s="57"/>
      <c r="I64" s="54"/>
      <c r="K64" s="25"/>
      <c r="L64" s="53"/>
      <c r="M64" s="54"/>
      <c r="N64" s="58"/>
      <c r="P64" s="56"/>
      <c r="Q64" s="59"/>
      <c r="R64" s="54"/>
      <c r="T64" s="25"/>
      <c r="U64" s="53"/>
      <c r="V64" s="54"/>
      <c r="W64" s="55"/>
      <c r="Y64" s="56"/>
      <c r="Z64" s="57"/>
      <c r="AA64" s="54"/>
      <c r="AC64" s="25"/>
      <c r="AD64" s="53"/>
      <c r="AE64" s="54"/>
      <c r="AF64" s="55"/>
      <c r="AH64" s="56"/>
      <c r="AI64" s="60"/>
      <c r="AJ64" s="54"/>
      <c r="AL64" s="25"/>
      <c r="AM64" s="18">
        <f t="shared" si="0"/>
        <v>0</v>
      </c>
      <c r="AN64" s="18">
        <f t="shared" si="1"/>
        <v>0</v>
      </c>
      <c r="AO64" s="18">
        <f t="shared" si="2"/>
        <v>0</v>
      </c>
      <c r="AP64" s="18">
        <f t="shared" si="3"/>
        <v>0</v>
      </c>
      <c r="AQ64" s="18">
        <f t="shared" si="4"/>
        <v>0</v>
      </c>
      <c r="AR64" s="18">
        <f t="shared" si="5"/>
        <v>0</v>
      </c>
      <c r="AS64" s="18">
        <f t="shared" si="6"/>
        <v>0</v>
      </c>
      <c r="AT64" s="61">
        <f t="shared" si="7"/>
        <v>0</v>
      </c>
      <c r="AU64" s="43">
        <v>51843</v>
      </c>
      <c r="AV64" s="44" t="s">
        <v>432</v>
      </c>
      <c r="AW64" s="18" t="s">
        <v>433</v>
      </c>
      <c r="AX64" s="45" t="s">
        <v>346</v>
      </c>
      <c r="AY64" s="33" t="s">
        <v>347</v>
      </c>
      <c r="AZ64" s="46" t="s">
        <v>72</v>
      </c>
      <c r="BA64" s="33" t="s">
        <v>73</v>
      </c>
      <c r="BB64" s="46" t="s">
        <v>340</v>
      </c>
      <c r="BC64" s="46" t="s">
        <v>341</v>
      </c>
      <c r="BD64" s="47">
        <v>1</v>
      </c>
      <c r="BE64" s="47">
        <v>2</v>
      </c>
    </row>
    <row r="65" spans="1:57" x14ac:dyDescent="0.2">
      <c r="A65" s="32" t="s">
        <v>434</v>
      </c>
      <c r="B65" s="33" t="s">
        <v>435</v>
      </c>
      <c r="C65" s="34">
        <v>31955.520446999999</v>
      </c>
      <c r="D65" s="35">
        <v>8538.7800000000007</v>
      </c>
      <c r="E65" s="36"/>
      <c r="F65" s="37">
        <v>5509</v>
      </c>
      <c r="G65" s="38">
        <v>20993.31</v>
      </c>
      <c r="H65" s="39">
        <v>14084</v>
      </c>
      <c r="I65" s="35">
        <v>10371.94</v>
      </c>
      <c r="J65" s="37">
        <v>71551.679999999993</v>
      </c>
      <c r="K65" s="25"/>
      <c r="L65" s="34">
        <v>107291.23000000001</v>
      </c>
      <c r="M65" s="35">
        <v>1993.07</v>
      </c>
      <c r="N65" s="40"/>
      <c r="O65" s="37">
        <v>1580.55</v>
      </c>
      <c r="P65" s="38">
        <v>1391.66</v>
      </c>
      <c r="Q65" s="39">
        <v>836.98</v>
      </c>
      <c r="R65" s="35">
        <v>892.45</v>
      </c>
      <c r="S65" s="37">
        <v>19603.87607523123</v>
      </c>
      <c r="T65" s="25"/>
      <c r="U65" s="34">
        <v>97067.36</v>
      </c>
      <c r="V65" s="35">
        <v>17608.72</v>
      </c>
      <c r="W65" s="36"/>
      <c r="X65" s="37">
        <v>10099.67</v>
      </c>
      <c r="Y65" s="38">
        <v>20932.11</v>
      </c>
      <c r="Z65" s="41">
        <v>17168.13</v>
      </c>
      <c r="AA65" s="35">
        <v>13124.01</v>
      </c>
      <c r="AB65" s="37">
        <v>44152.2</v>
      </c>
      <c r="AC65" s="25"/>
      <c r="AD65" s="34">
        <v>8639.94</v>
      </c>
      <c r="AE65" s="35">
        <v>11967.15</v>
      </c>
      <c r="AF65" s="36"/>
      <c r="AG65" s="37">
        <v>6863.88</v>
      </c>
      <c r="AH65" s="38">
        <v>10759.73</v>
      </c>
      <c r="AI65" s="42">
        <v>11667.71</v>
      </c>
      <c r="AJ65" s="35">
        <v>8919.27</v>
      </c>
      <c r="AK65" s="37">
        <v>0</v>
      </c>
      <c r="AL65" s="25"/>
      <c r="AM65" s="18">
        <f t="shared" si="0"/>
        <v>244954.05044700002</v>
      </c>
      <c r="AN65" s="18">
        <f t="shared" si="1"/>
        <v>40107.72</v>
      </c>
      <c r="AO65" s="18">
        <f t="shared" si="2"/>
        <v>0</v>
      </c>
      <c r="AP65" s="18">
        <f t="shared" si="3"/>
        <v>24053.1</v>
      </c>
      <c r="AQ65" s="18">
        <f t="shared" si="4"/>
        <v>54076.81</v>
      </c>
      <c r="AR65" s="18">
        <f t="shared" si="5"/>
        <v>43756.82</v>
      </c>
      <c r="AS65" s="18">
        <f t="shared" si="6"/>
        <v>33307.67</v>
      </c>
      <c r="AT65" s="18">
        <f t="shared" si="7"/>
        <v>135307.75607523121</v>
      </c>
      <c r="AU65" s="43">
        <v>40312</v>
      </c>
      <c r="AV65" s="44" t="s">
        <v>432</v>
      </c>
      <c r="AW65" s="18" t="s">
        <v>433</v>
      </c>
      <c r="AX65" s="45" t="s">
        <v>346</v>
      </c>
      <c r="AY65" s="33" t="s">
        <v>347</v>
      </c>
      <c r="AZ65" s="46" t="s">
        <v>72</v>
      </c>
      <c r="BA65" s="33" t="s">
        <v>73</v>
      </c>
      <c r="BB65" s="46" t="s">
        <v>340</v>
      </c>
      <c r="BC65" s="46" t="s">
        <v>341</v>
      </c>
      <c r="BD65" s="47">
        <v>1</v>
      </c>
      <c r="BE65" s="47">
        <v>2</v>
      </c>
    </row>
    <row r="66" spans="1:57" x14ac:dyDescent="0.2">
      <c r="A66" s="32" t="s">
        <v>436</v>
      </c>
      <c r="B66" s="33" t="s">
        <v>437</v>
      </c>
      <c r="C66" s="34">
        <v>3259.2661619999999</v>
      </c>
      <c r="D66" s="35">
        <v>0</v>
      </c>
      <c r="E66" s="36"/>
      <c r="F66" s="37">
        <v>260</v>
      </c>
      <c r="G66" s="38">
        <v>0</v>
      </c>
      <c r="H66" s="39">
        <v>0</v>
      </c>
      <c r="I66" s="35">
        <v>85</v>
      </c>
      <c r="J66" s="37">
        <v>3620</v>
      </c>
      <c r="K66" s="25"/>
      <c r="L66" s="34">
        <v>3862.8499999999995</v>
      </c>
      <c r="M66" s="35">
        <v>2950.61</v>
      </c>
      <c r="N66" s="40"/>
      <c r="O66" s="37">
        <v>166.55</v>
      </c>
      <c r="P66" s="38">
        <v>150.44999999999999</v>
      </c>
      <c r="Q66" s="39">
        <v>120.1</v>
      </c>
      <c r="R66" s="35">
        <v>252</v>
      </c>
      <c r="S66" s="37">
        <v>3444.1980434930492</v>
      </c>
      <c r="T66" s="25"/>
      <c r="U66" s="34">
        <v>8200</v>
      </c>
      <c r="V66" s="35">
        <v>9500</v>
      </c>
      <c r="W66" s="36"/>
      <c r="X66" s="37">
        <v>500</v>
      </c>
      <c r="Y66" s="38">
        <v>1000</v>
      </c>
      <c r="Z66" s="41">
        <v>0</v>
      </c>
      <c r="AA66" s="35"/>
      <c r="AB66" s="37">
        <v>0</v>
      </c>
      <c r="AC66" s="25"/>
      <c r="AD66" s="34">
        <v>0</v>
      </c>
      <c r="AE66" s="35">
        <v>0</v>
      </c>
      <c r="AF66" s="36"/>
      <c r="AG66" s="37"/>
      <c r="AH66" s="38"/>
      <c r="AI66" s="42"/>
      <c r="AJ66" s="35"/>
      <c r="AK66" s="37">
        <v>0</v>
      </c>
      <c r="AL66" s="25"/>
      <c r="AM66" s="18">
        <f t="shared" ref="AM66:AM129" si="8">SUM(AD66,U66,L66,C66)</f>
        <v>15322.116161999998</v>
      </c>
      <c r="AN66" s="18">
        <f t="shared" ref="AN66:AN129" si="9">SUM(AE66,V66,M66,D66)</f>
        <v>12450.61</v>
      </c>
      <c r="AO66" s="18">
        <f t="shared" ref="AO66:AO129" si="10">SUM(AF66,W66,N66,E66)</f>
        <v>0</v>
      </c>
      <c r="AP66" s="18">
        <f t="shared" ref="AP66:AP129" si="11">SUM(AG66,X66,O66,F66)</f>
        <v>926.55</v>
      </c>
      <c r="AQ66" s="18">
        <f t="shared" ref="AQ66:AQ129" si="12">SUM(AH66,Y66,P66,G66)</f>
        <v>1150.45</v>
      </c>
      <c r="AR66" s="18">
        <f t="shared" ref="AR66:AR129" si="13">SUM(AI66,Z66,Q66,H66)</f>
        <v>120.1</v>
      </c>
      <c r="AS66" s="18">
        <f t="shared" ref="AS66:AS129" si="14">SUM(AJ66,AA66,R66,I66)</f>
        <v>337</v>
      </c>
      <c r="AT66" s="18">
        <f t="shared" ref="AT66:AT129" si="15">SUM(AK66,AB66,S66,J66)</f>
        <v>7064.1980434930492</v>
      </c>
      <c r="AU66" s="43">
        <v>8253</v>
      </c>
      <c r="AV66" s="44" t="s">
        <v>438</v>
      </c>
      <c r="AW66" s="18" t="s">
        <v>439</v>
      </c>
      <c r="AX66" s="45"/>
      <c r="AY66" s="33"/>
      <c r="AZ66" s="46" t="s">
        <v>98</v>
      </c>
      <c r="BA66" s="33" t="s">
        <v>99</v>
      </c>
      <c r="BB66" s="46" t="s">
        <v>354</v>
      </c>
      <c r="BC66" s="46" t="s">
        <v>355</v>
      </c>
      <c r="BD66" s="47">
        <v>2</v>
      </c>
      <c r="BE66" s="47">
        <v>1</v>
      </c>
    </row>
    <row r="67" spans="1:57" x14ac:dyDescent="0.2">
      <c r="A67" s="32" t="s">
        <v>440</v>
      </c>
      <c r="B67" s="33" t="s">
        <v>441</v>
      </c>
      <c r="C67" s="34">
        <v>11241.964975999999</v>
      </c>
      <c r="D67" s="35">
        <v>2100</v>
      </c>
      <c r="E67" s="36"/>
      <c r="F67" s="37">
        <v>3325.68</v>
      </c>
      <c r="G67" s="38">
        <v>10033.94</v>
      </c>
      <c r="H67" s="39">
        <v>6435.15</v>
      </c>
      <c r="I67" s="35">
        <v>8356.7800000000007</v>
      </c>
      <c r="J67" s="37">
        <v>18562</v>
      </c>
      <c r="K67" s="25"/>
      <c r="L67" s="34">
        <v>31271.55</v>
      </c>
      <c r="M67" s="35">
        <v>13135.91</v>
      </c>
      <c r="N67" s="40"/>
      <c r="O67" s="37">
        <v>11078.01</v>
      </c>
      <c r="P67" s="38">
        <v>34488.85</v>
      </c>
      <c r="Q67" s="39">
        <v>20221.150000000001</v>
      </c>
      <c r="R67" s="35">
        <v>13255.77</v>
      </c>
      <c r="S67" s="37">
        <v>7546.8399552283136</v>
      </c>
      <c r="T67" s="25"/>
      <c r="U67" s="34">
        <v>6595</v>
      </c>
      <c r="V67" s="35">
        <v>6595</v>
      </c>
      <c r="W67" s="36"/>
      <c r="X67" s="37">
        <v>4530</v>
      </c>
      <c r="Y67" s="38">
        <v>10725</v>
      </c>
      <c r="Z67" s="41">
        <v>7466.14</v>
      </c>
      <c r="AA67" s="35">
        <v>6595</v>
      </c>
      <c r="AB67" s="37">
        <v>7100</v>
      </c>
      <c r="AC67" s="25"/>
      <c r="AD67" s="34">
        <v>0</v>
      </c>
      <c r="AE67" s="35">
        <v>0</v>
      </c>
      <c r="AF67" s="36"/>
      <c r="AG67" s="37"/>
      <c r="AH67" s="38">
        <v>111772.1</v>
      </c>
      <c r="AI67" s="42"/>
      <c r="AJ67" s="35"/>
      <c r="AK67" s="37">
        <v>0</v>
      </c>
      <c r="AL67" s="25"/>
      <c r="AM67" s="18">
        <f t="shared" si="8"/>
        <v>49108.514976000006</v>
      </c>
      <c r="AN67" s="18">
        <f t="shared" si="9"/>
        <v>21830.91</v>
      </c>
      <c r="AO67" s="18">
        <f t="shared" si="10"/>
        <v>0</v>
      </c>
      <c r="AP67" s="18">
        <f t="shared" si="11"/>
        <v>18933.689999999999</v>
      </c>
      <c r="AQ67" s="18">
        <f t="shared" si="12"/>
        <v>167019.89000000001</v>
      </c>
      <c r="AR67" s="18">
        <f t="shared" si="13"/>
        <v>34122.44</v>
      </c>
      <c r="AS67" s="18">
        <f t="shared" si="14"/>
        <v>28207.550000000003</v>
      </c>
      <c r="AT67" s="18">
        <f t="shared" si="15"/>
        <v>33208.839955228315</v>
      </c>
      <c r="AU67" s="43">
        <v>17726</v>
      </c>
      <c r="AV67" s="44" t="s">
        <v>442</v>
      </c>
      <c r="AW67" s="18" t="s">
        <v>443</v>
      </c>
      <c r="AX67" s="62" t="s">
        <v>444</v>
      </c>
      <c r="AY67" s="46" t="s">
        <v>445</v>
      </c>
      <c r="AZ67" s="46" t="s">
        <v>90</v>
      </c>
      <c r="BA67" s="33" t="s">
        <v>91</v>
      </c>
      <c r="BB67" s="46" t="s">
        <v>446</v>
      </c>
      <c r="BC67" s="46" t="s">
        <v>447</v>
      </c>
      <c r="BD67" s="47">
        <v>1</v>
      </c>
      <c r="BE67" s="47">
        <v>2</v>
      </c>
    </row>
    <row r="68" spans="1:57" x14ac:dyDescent="0.2">
      <c r="A68" s="32" t="s">
        <v>448</v>
      </c>
      <c r="B68" s="33" t="s">
        <v>449</v>
      </c>
      <c r="C68" s="34">
        <v>3605.4686580000002</v>
      </c>
      <c r="D68" s="35">
        <v>370</v>
      </c>
      <c r="E68" s="36"/>
      <c r="F68" s="37">
        <v>365</v>
      </c>
      <c r="G68" s="38">
        <v>550</v>
      </c>
      <c r="H68" s="39">
        <v>2295</v>
      </c>
      <c r="I68" s="35">
        <v>60</v>
      </c>
      <c r="J68" s="37">
        <v>7649</v>
      </c>
      <c r="K68" s="25"/>
      <c r="L68" s="34">
        <v>8366.7200000000012</v>
      </c>
      <c r="M68" s="35">
        <v>2165.63</v>
      </c>
      <c r="N68" s="40"/>
      <c r="O68" s="37">
        <v>109.5</v>
      </c>
      <c r="P68" s="38">
        <v>251.51999999999998</v>
      </c>
      <c r="Q68" s="39">
        <v>73.95</v>
      </c>
      <c r="R68" s="35">
        <v>75.75</v>
      </c>
      <c r="S68" s="37">
        <v>2654.0314371891227</v>
      </c>
      <c r="T68" s="25"/>
      <c r="U68" s="34">
        <v>5900</v>
      </c>
      <c r="V68" s="35">
        <v>2030</v>
      </c>
      <c r="W68" s="36"/>
      <c r="X68" s="37">
        <v>360</v>
      </c>
      <c r="Y68" s="38">
        <v>0</v>
      </c>
      <c r="Z68" s="41">
        <v>510</v>
      </c>
      <c r="AA68" s="35"/>
      <c r="AB68" s="37">
        <v>0</v>
      </c>
      <c r="AC68" s="25"/>
      <c r="AD68" s="34">
        <v>0</v>
      </c>
      <c r="AE68" s="35">
        <v>0</v>
      </c>
      <c r="AF68" s="36"/>
      <c r="AG68" s="37"/>
      <c r="AH68" s="38"/>
      <c r="AI68" s="42"/>
      <c r="AJ68" s="35"/>
      <c r="AK68" s="37">
        <v>0</v>
      </c>
      <c r="AL68" s="25"/>
      <c r="AM68" s="18">
        <f t="shared" si="8"/>
        <v>17872.188658000003</v>
      </c>
      <c r="AN68" s="18">
        <f t="shared" si="9"/>
        <v>4565.63</v>
      </c>
      <c r="AO68" s="18">
        <f t="shared" si="10"/>
        <v>0</v>
      </c>
      <c r="AP68" s="18">
        <f t="shared" si="11"/>
        <v>834.5</v>
      </c>
      <c r="AQ68" s="18">
        <f t="shared" si="12"/>
        <v>801.52</v>
      </c>
      <c r="AR68" s="18">
        <f t="shared" si="13"/>
        <v>2878.95</v>
      </c>
      <c r="AS68" s="18">
        <f t="shared" si="14"/>
        <v>135.75</v>
      </c>
      <c r="AT68" s="18">
        <f t="shared" si="15"/>
        <v>10303.031437189122</v>
      </c>
      <c r="AU68" s="43">
        <v>5658</v>
      </c>
      <c r="AV68" s="44" t="s">
        <v>450</v>
      </c>
      <c r="AW68" s="18" t="s">
        <v>451</v>
      </c>
      <c r="AX68" s="45"/>
      <c r="AY68" s="33"/>
      <c r="AZ68" s="46" t="s">
        <v>114</v>
      </c>
      <c r="BA68" s="33" t="s">
        <v>115</v>
      </c>
      <c r="BB68" s="46" t="s">
        <v>116</v>
      </c>
      <c r="BC68" s="46" t="s">
        <v>117</v>
      </c>
      <c r="BD68" s="47">
        <v>2</v>
      </c>
      <c r="BE68" s="47">
        <v>1</v>
      </c>
    </row>
    <row r="69" spans="1:57" x14ac:dyDescent="0.2">
      <c r="A69" s="32" t="s">
        <v>452</v>
      </c>
      <c r="B69" s="33" t="s">
        <v>453</v>
      </c>
      <c r="C69" s="34">
        <v>2864.774265</v>
      </c>
      <c r="D69" s="35">
        <v>845</v>
      </c>
      <c r="E69" s="36"/>
      <c r="F69" s="37">
        <v>880</v>
      </c>
      <c r="G69" s="38">
        <v>1735</v>
      </c>
      <c r="H69" s="39">
        <v>6730.3</v>
      </c>
      <c r="I69" s="35">
        <v>5987.55</v>
      </c>
      <c r="J69" s="37">
        <v>26913</v>
      </c>
      <c r="K69" s="25"/>
      <c r="L69" s="34">
        <v>5510.3200000000006</v>
      </c>
      <c r="M69" s="35">
        <v>3946.96</v>
      </c>
      <c r="N69" s="40"/>
      <c r="O69" s="37">
        <v>417.65</v>
      </c>
      <c r="P69" s="38">
        <v>4052.11</v>
      </c>
      <c r="Q69" s="39">
        <v>5608.63</v>
      </c>
      <c r="R69" s="35">
        <v>2523.11</v>
      </c>
      <c r="S69" s="37">
        <v>5098.5473442409202</v>
      </c>
      <c r="T69" s="25"/>
      <c r="U69" s="34">
        <v>2000</v>
      </c>
      <c r="V69" s="35">
        <v>1500</v>
      </c>
      <c r="W69" s="36"/>
      <c r="X69" s="37">
        <v>1000</v>
      </c>
      <c r="Y69" s="38">
        <v>5350</v>
      </c>
      <c r="Z69" s="41">
        <v>5500</v>
      </c>
      <c r="AA69" s="35">
        <v>3400</v>
      </c>
      <c r="AB69" s="37">
        <v>0</v>
      </c>
      <c r="AC69" s="25"/>
      <c r="AD69" s="34">
        <v>0</v>
      </c>
      <c r="AE69" s="35">
        <v>0</v>
      </c>
      <c r="AF69" s="36"/>
      <c r="AG69" s="37"/>
      <c r="AH69" s="38"/>
      <c r="AI69" s="42"/>
      <c r="AJ69" s="35"/>
      <c r="AK69" s="37">
        <v>0</v>
      </c>
      <c r="AL69" s="25"/>
      <c r="AM69" s="18">
        <f t="shared" si="8"/>
        <v>10375.094265</v>
      </c>
      <c r="AN69" s="18">
        <f t="shared" si="9"/>
        <v>6291.96</v>
      </c>
      <c r="AO69" s="18">
        <f t="shared" si="10"/>
        <v>0</v>
      </c>
      <c r="AP69" s="18">
        <f t="shared" si="11"/>
        <v>2297.65</v>
      </c>
      <c r="AQ69" s="18">
        <f t="shared" si="12"/>
        <v>11137.11</v>
      </c>
      <c r="AR69" s="18">
        <f t="shared" si="13"/>
        <v>17838.93</v>
      </c>
      <c r="AS69" s="18">
        <f t="shared" si="14"/>
        <v>11910.66</v>
      </c>
      <c r="AT69" s="18">
        <f t="shared" si="15"/>
        <v>32011.54734424092</v>
      </c>
      <c r="AU69" s="43">
        <v>5860</v>
      </c>
      <c r="AV69" s="44" t="s">
        <v>454</v>
      </c>
      <c r="AW69" s="18" t="s">
        <v>455</v>
      </c>
      <c r="AX69" s="45"/>
      <c r="AY69" s="33"/>
      <c r="AZ69" s="46" t="s">
        <v>72</v>
      </c>
      <c r="BA69" s="33" t="s">
        <v>73</v>
      </c>
      <c r="BB69" s="46" t="s">
        <v>429</v>
      </c>
      <c r="BC69" s="46" t="s">
        <v>430</v>
      </c>
      <c r="BD69" s="47">
        <v>1</v>
      </c>
      <c r="BE69" s="47">
        <v>1</v>
      </c>
    </row>
    <row r="70" spans="1:57" x14ac:dyDescent="0.2">
      <c r="A70" s="32" t="s">
        <v>456</v>
      </c>
      <c r="B70" s="33" t="s">
        <v>457</v>
      </c>
      <c r="C70" s="34">
        <v>8103.8840409999993</v>
      </c>
      <c r="D70" s="35">
        <v>14511.93</v>
      </c>
      <c r="E70" s="36"/>
      <c r="F70" s="37">
        <v>760</v>
      </c>
      <c r="G70" s="38">
        <v>4593.5680000000002</v>
      </c>
      <c r="H70" s="39">
        <v>850</v>
      </c>
      <c r="I70" s="35">
        <v>2245</v>
      </c>
      <c r="J70" s="37">
        <v>5933</v>
      </c>
      <c r="K70" s="25"/>
      <c r="L70" s="34">
        <v>5726.4400000000005</v>
      </c>
      <c r="M70" s="35">
        <v>3097.27</v>
      </c>
      <c r="N70" s="40"/>
      <c r="O70" s="37">
        <v>273.32</v>
      </c>
      <c r="P70" s="38">
        <v>1892.29</v>
      </c>
      <c r="Q70" s="39">
        <v>422.9</v>
      </c>
      <c r="R70" s="35">
        <v>2441.48</v>
      </c>
      <c r="S70" s="37">
        <v>10125.712736885482</v>
      </c>
      <c r="T70" s="25"/>
      <c r="U70" s="34">
        <v>16200</v>
      </c>
      <c r="V70" s="35">
        <v>9000</v>
      </c>
      <c r="W70" s="36"/>
      <c r="X70" s="37">
        <v>1080</v>
      </c>
      <c r="Y70" s="38">
        <v>7200</v>
      </c>
      <c r="Z70" s="41">
        <v>0</v>
      </c>
      <c r="AA70" s="35">
        <v>2520</v>
      </c>
      <c r="AB70" s="37">
        <v>300</v>
      </c>
      <c r="AC70" s="25"/>
      <c r="AD70" s="34">
        <v>0</v>
      </c>
      <c r="AE70" s="35">
        <v>0</v>
      </c>
      <c r="AF70" s="36"/>
      <c r="AG70" s="37"/>
      <c r="AH70" s="38"/>
      <c r="AI70" s="42"/>
      <c r="AJ70" s="35"/>
      <c r="AK70" s="37">
        <v>0</v>
      </c>
      <c r="AL70" s="25"/>
      <c r="AM70" s="18">
        <f t="shared" si="8"/>
        <v>30030.324041</v>
      </c>
      <c r="AN70" s="18">
        <f t="shared" si="9"/>
        <v>26609.200000000001</v>
      </c>
      <c r="AO70" s="18">
        <f t="shared" si="10"/>
        <v>0</v>
      </c>
      <c r="AP70" s="18">
        <f t="shared" si="11"/>
        <v>2113.3199999999997</v>
      </c>
      <c r="AQ70" s="18">
        <f t="shared" si="12"/>
        <v>13685.858</v>
      </c>
      <c r="AR70" s="18">
        <f t="shared" si="13"/>
        <v>1272.9000000000001</v>
      </c>
      <c r="AS70" s="18">
        <f t="shared" si="14"/>
        <v>7206.48</v>
      </c>
      <c r="AT70" s="18">
        <f t="shared" si="15"/>
        <v>16358.712736885482</v>
      </c>
      <c r="AU70" s="43">
        <v>10905</v>
      </c>
      <c r="AV70" s="44" t="s">
        <v>458</v>
      </c>
      <c r="AW70" s="18" t="s">
        <v>459</v>
      </c>
      <c r="AX70" s="45"/>
      <c r="AY70" s="33"/>
      <c r="AZ70" s="46" t="s">
        <v>80</v>
      </c>
      <c r="BA70" s="33" t="s">
        <v>81</v>
      </c>
      <c r="BB70" s="46" t="s">
        <v>106</v>
      </c>
      <c r="BC70" s="46" t="s">
        <v>107</v>
      </c>
      <c r="BD70" s="47">
        <v>2</v>
      </c>
      <c r="BE70" s="47">
        <v>1</v>
      </c>
    </row>
    <row r="71" spans="1:57" x14ac:dyDescent="0.2">
      <c r="A71" s="32" t="s">
        <v>460</v>
      </c>
      <c r="B71" s="33" t="s">
        <v>461</v>
      </c>
      <c r="C71" s="34">
        <v>2312.4083480000004</v>
      </c>
      <c r="D71" s="35">
        <v>637.95000000000005</v>
      </c>
      <c r="E71" s="36"/>
      <c r="F71" s="37">
        <v>1178.4100000000001</v>
      </c>
      <c r="G71" s="38">
        <v>2400</v>
      </c>
      <c r="H71" s="39">
        <v>470</v>
      </c>
      <c r="I71" s="35">
        <v>3379</v>
      </c>
      <c r="J71" s="37">
        <v>4808.92</v>
      </c>
      <c r="K71" s="25"/>
      <c r="L71" s="34">
        <v>6438.16</v>
      </c>
      <c r="M71" s="35">
        <v>212.8</v>
      </c>
      <c r="N71" s="40"/>
      <c r="O71" s="37">
        <v>424.78</v>
      </c>
      <c r="P71" s="38">
        <v>3392.3</v>
      </c>
      <c r="Q71" s="39">
        <v>2959.18</v>
      </c>
      <c r="R71" s="35">
        <v>3400.4</v>
      </c>
      <c r="S71" s="37">
        <v>2656.9902863948505</v>
      </c>
      <c r="T71" s="25"/>
      <c r="U71" s="34">
        <v>2652</v>
      </c>
      <c r="V71" s="35">
        <v>0</v>
      </c>
      <c r="W71" s="36"/>
      <c r="X71" s="37"/>
      <c r="Y71" s="38">
        <v>2236</v>
      </c>
      <c r="Z71" s="41">
        <v>2184</v>
      </c>
      <c r="AA71" s="35">
        <v>3328</v>
      </c>
      <c r="AB71" s="37">
        <v>250</v>
      </c>
      <c r="AC71" s="25"/>
      <c r="AD71" s="34">
        <v>0</v>
      </c>
      <c r="AE71" s="35">
        <v>0</v>
      </c>
      <c r="AF71" s="36"/>
      <c r="AG71" s="37"/>
      <c r="AH71" s="38"/>
      <c r="AI71" s="42"/>
      <c r="AJ71" s="35"/>
      <c r="AK71" s="37">
        <v>0</v>
      </c>
      <c r="AL71" s="25"/>
      <c r="AM71" s="18">
        <f t="shared" si="8"/>
        <v>11402.568348000001</v>
      </c>
      <c r="AN71" s="18">
        <f t="shared" si="9"/>
        <v>850.75</v>
      </c>
      <c r="AO71" s="18">
        <f t="shared" si="10"/>
        <v>0</v>
      </c>
      <c r="AP71" s="18">
        <f t="shared" si="11"/>
        <v>1603.19</v>
      </c>
      <c r="AQ71" s="18">
        <f t="shared" si="12"/>
        <v>8028.3</v>
      </c>
      <c r="AR71" s="18">
        <f t="shared" si="13"/>
        <v>5613.18</v>
      </c>
      <c r="AS71" s="18">
        <f t="shared" si="14"/>
        <v>10107.4</v>
      </c>
      <c r="AT71" s="18">
        <f t="shared" si="15"/>
        <v>7715.9102863948501</v>
      </c>
      <c r="AU71" s="43">
        <v>3808</v>
      </c>
      <c r="AV71" s="44" t="s">
        <v>462</v>
      </c>
      <c r="AW71" s="18" t="s">
        <v>463</v>
      </c>
      <c r="AX71" s="45"/>
      <c r="AY71" s="33"/>
      <c r="AZ71" s="46" t="s">
        <v>90</v>
      </c>
      <c r="BA71" s="33" t="s">
        <v>91</v>
      </c>
      <c r="BB71" s="46" t="s">
        <v>186</v>
      </c>
      <c r="BC71" s="46" t="s">
        <v>187</v>
      </c>
      <c r="BD71" s="47">
        <v>2</v>
      </c>
      <c r="BE71" s="47">
        <v>1</v>
      </c>
    </row>
    <row r="72" spans="1:57" x14ac:dyDescent="0.2">
      <c r="A72" s="32" t="s">
        <v>464</v>
      </c>
      <c r="B72" s="33" t="s">
        <v>465</v>
      </c>
      <c r="C72" s="34">
        <v>9112.6323090000005</v>
      </c>
      <c r="D72" s="35">
        <v>7619.05</v>
      </c>
      <c r="E72" s="36"/>
      <c r="F72" s="37">
        <v>1280.5</v>
      </c>
      <c r="G72" s="38">
        <v>14280.25</v>
      </c>
      <c r="H72" s="39">
        <v>4291</v>
      </c>
      <c r="I72" s="35">
        <v>7131.7</v>
      </c>
      <c r="J72" s="37">
        <v>23158.76</v>
      </c>
      <c r="K72" s="25"/>
      <c r="L72" s="34">
        <v>7806.27</v>
      </c>
      <c r="M72" s="35">
        <v>4380.8900000000003</v>
      </c>
      <c r="N72" s="40"/>
      <c r="O72" s="37">
        <v>778.91</v>
      </c>
      <c r="P72" s="38">
        <v>10108.77</v>
      </c>
      <c r="Q72" s="39">
        <v>3728.05</v>
      </c>
      <c r="R72" s="35">
        <v>2526.54</v>
      </c>
      <c r="S72" s="37">
        <v>9110.8487940648483</v>
      </c>
      <c r="T72" s="25"/>
      <c r="U72" s="34">
        <v>11050</v>
      </c>
      <c r="V72" s="35">
        <v>3280</v>
      </c>
      <c r="W72" s="36"/>
      <c r="X72" s="37">
        <v>2510</v>
      </c>
      <c r="Y72" s="38">
        <v>18080</v>
      </c>
      <c r="Z72" s="41">
        <v>12040</v>
      </c>
      <c r="AA72" s="35">
        <v>7540</v>
      </c>
      <c r="AB72" s="37">
        <v>13650</v>
      </c>
      <c r="AC72" s="25"/>
      <c r="AD72" s="34">
        <v>0</v>
      </c>
      <c r="AE72" s="35">
        <v>0</v>
      </c>
      <c r="AF72" s="36"/>
      <c r="AG72" s="37"/>
      <c r="AH72" s="38">
        <v>0</v>
      </c>
      <c r="AI72" s="42"/>
      <c r="AJ72" s="35"/>
      <c r="AK72" s="37">
        <v>0</v>
      </c>
      <c r="AL72" s="25"/>
      <c r="AM72" s="18">
        <f t="shared" si="8"/>
        <v>27968.902309000001</v>
      </c>
      <c r="AN72" s="18">
        <f t="shared" si="9"/>
        <v>15279.94</v>
      </c>
      <c r="AO72" s="18">
        <f t="shared" si="10"/>
        <v>0</v>
      </c>
      <c r="AP72" s="18">
        <f t="shared" si="11"/>
        <v>4569.41</v>
      </c>
      <c r="AQ72" s="18">
        <f t="shared" si="12"/>
        <v>42469.020000000004</v>
      </c>
      <c r="AR72" s="18">
        <f t="shared" si="13"/>
        <v>20059.05</v>
      </c>
      <c r="AS72" s="18">
        <f t="shared" si="14"/>
        <v>17198.240000000002</v>
      </c>
      <c r="AT72" s="18">
        <f t="shared" si="15"/>
        <v>45919.608794064843</v>
      </c>
      <c r="AU72" s="43">
        <v>20869</v>
      </c>
      <c r="AV72" s="44" t="s">
        <v>466</v>
      </c>
      <c r="AW72" s="18" t="s">
        <v>467</v>
      </c>
      <c r="AX72" s="45"/>
      <c r="AY72" s="33"/>
      <c r="AZ72" s="46" t="s">
        <v>114</v>
      </c>
      <c r="BA72" s="33" t="s">
        <v>115</v>
      </c>
      <c r="BB72" s="46" t="s">
        <v>468</v>
      </c>
      <c r="BC72" s="46" t="s">
        <v>469</v>
      </c>
      <c r="BD72" s="47">
        <v>1</v>
      </c>
      <c r="BE72" s="47">
        <v>1</v>
      </c>
    </row>
    <row r="73" spans="1:57" x14ac:dyDescent="0.2">
      <c r="A73" s="32" t="s">
        <v>470</v>
      </c>
      <c r="B73" s="33" t="s">
        <v>471</v>
      </c>
      <c r="C73" s="34">
        <v>1666.3346789999998</v>
      </c>
      <c r="D73" s="35">
        <v>810</v>
      </c>
      <c r="E73" s="36"/>
      <c r="F73" s="37">
        <v>130</v>
      </c>
      <c r="G73" s="38">
        <v>0</v>
      </c>
      <c r="H73" s="39">
        <v>0</v>
      </c>
      <c r="I73" s="35">
        <v>121</v>
      </c>
      <c r="J73" s="37">
        <v>3363</v>
      </c>
      <c r="K73" s="25"/>
      <c r="L73" s="34">
        <v>792.21</v>
      </c>
      <c r="M73" s="35">
        <v>172.25</v>
      </c>
      <c r="N73" s="40"/>
      <c r="O73" s="37">
        <v>124.16</v>
      </c>
      <c r="P73" s="38">
        <v>42.35</v>
      </c>
      <c r="Q73" s="39">
        <v>52.8</v>
      </c>
      <c r="R73" s="35">
        <v>28.8</v>
      </c>
      <c r="S73" s="37">
        <v>3723.7459583497121</v>
      </c>
      <c r="T73" s="25"/>
      <c r="U73" s="34">
        <v>0</v>
      </c>
      <c r="V73" s="35">
        <v>0</v>
      </c>
      <c r="W73" s="36"/>
      <c r="X73" s="37"/>
      <c r="Y73" s="38">
        <v>0</v>
      </c>
      <c r="Z73" s="41">
        <v>0</v>
      </c>
      <c r="AA73" s="35"/>
      <c r="AB73" s="37">
        <v>0</v>
      </c>
      <c r="AC73" s="25"/>
      <c r="AD73" s="34">
        <v>0</v>
      </c>
      <c r="AE73" s="35">
        <v>0</v>
      </c>
      <c r="AF73" s="36"/>
      <c r="AG73" s="37"/>
      <c r="AH73" s="38"/>
      <c r="AI73" s="42"/>
      <c r="AJ73" s="35"/>
      <c r="AK73" s="37">
        <v>0</v>
      </c>
      <c r="AL73" s="25"/>
      <c r="AM73" s="18">
        <f t="shared" si="8"/>
        <v>2458.5446789999996</v>
      </c>
      <c r="AN73" s="18">
        <f t="shared" si="9"/>
        <v>982.25</v>
      </c>
      <c r="AO73" s="18">
        <f t="shared" si="10"/>
        <v>0</v>
      </c>
      <c r="AP73" s="18">
        <f t="shared" si="11"/>
        <v>254.16</v>
      </c>
      <c r="AQ73" s="18">
        <f t="shared" si="12"/>
        <v>42.35</v>
      </c>
      <c r="AR73" s="18">
        <f t="shared" si="13"/>
        <v>52.8</v>
      </c>
      <c r="AS73" s="18">
        <f t="shared" si="14"/>
        <v>149.80000000000001</v>
      </c>
      <c r="AT73" s="18">
        <f t="shared" si="15"/>
        <v>7086.7459583497121</v>
      </c>
      <c r="AU73" s="43">
        <v>4569</v>
      </c>
      <c r="AV73" s="44" t="s">
        <v>472</v>
      </c>
      <c r="AW73" s="18" t="s">
        <v>473</v>
      </c>
      <c r="AX73" s="45"/>
      <c r="AY73" s="33"/>
      <c r="AZ73" s="46" t="s">
        <v>98</v>
      </c>
      <c r="BA73" s="33" t="s">
        <v>99</v>
      </c>
      <c r="BB73" s="46" t="s">
        <v>192</v>
      </c>
      <c r="BC73" s="46" t="s">
        <v>193</v>
      </c>
      <c r="BD73" s="47">
        <v>2</v>
      </c>
      <c r="BE73" s="47">
        <v>1</v>
      </c>
    </row>
    <row r="74" spans="1:57" x14ac:dyDescent="0.2">
      <c r="A74" s="32" t="s">
        <v>474</v>
      </c>
      <c r="B74" s="33" t="s">
        <v>475</v>
      </c>
      <c r="C74" s="34">
        <v>2048.5572660000003</v>
      </c>
      <c r="D74" s="35">
        <v>0</v>
      </c>
      <c r="E74" s="36">
        <v>2735</v>
      </c>
      <c r="F74" s="37"/>
      <c r="G74" s="38">
        <v>0</v>
      </c>
      <c r="H74" s="39">
        <v>650</v>
      </c>
      <c r="I74" s="35">
        <v>300</v>
      </c>
      <c r="J74" s="37">
        <v>7837</v>
      </c>
      <c r="K74" s="25"/>
      <c r="L74" s="34">
        <v>2903.02</v>
      </c>
      <c r="M74" s="35">
        <v>0</v>
      </c>
      <c r="N74" s="40">
        <v>498.29999999999995</v>
      </c>
      <c r="O74" s="37">
        <v>93.9</v>
      </c>
      <c r="P74" s="38">
        <v>0</v>
      </c>
      <c r="Q74" s="39">
        <v>0</v>
      </c>
      <c r="R74" s="35"/>
      <c r="S74" s="37">
        <v>2476.6759322587868</v>
      </c>
      <c r="T74" s="25"/>
      <c r="U74" s="34">
        <v>5200</v>
      </c>
      <c r="V74" s="35">
        <v>0</v>
      </c>
      <c r="W74" s="36">
        <v>3000</v>
      </c>
      <c r="X74" s="37">
        <v>300</v>
      </c>
      <c r="Y74" s="38">
        <v>2300</v>
      </c>
      <c r="Z74" s="41">
        <v>0</v>
      </c>
      <c r="AA74" s="35"/>
      <c r="AB74" s="37">
        <v>3000</v>
      </c>
      <c r="AC74" s="25"/>
      <c r="AD74" s="34">
        <v>0</v>
      </c>
      <c r="AE74" s="35">
        <v>0</v>
      </c>
      <c r="AF74" s="36">
        <v>0</v>
      </c>
      <c r="AG74" s="37"/>
      <c r="AH74" s="38"/>
      <c r="AI74" s="42"/>
      <c r="AJ74" s="35"/>
      <c r="AK74" s="37">
        <v>0</v>
      </c>
      <c r="AL74" s="25"/>
      <c r="AM74" s="18">
        <f t="shared" si="8"/>
        <v>10151.577266</v>
      </c>
      <c r="AN74" s="18">
        <f t="shared" si="9"/>
        <v>0</v>
      </c>
      <c r="AO74" s="18">
        <f t="shared" si="10"/>
        <v>6233.3</v>
      </c>
      <c r="AP74" s="18">
        <f t="shared" si="11"/>
        <v>393.9</v>
      </c>
      <c r="AQ74" s="18">
        <f t="shared" si="12"/>
        <v>2300</v>
      </c>
      <c r="AR74" s="18">
        <f t="shared" si="13"/>
        <v>650</v>
      </c>
      <c r="AS74" s="18">
        <f t="shared" si="14"/>
        <v>300</v>
      </c>
      <c r="AT74" s="18">
        <f t="shared" si="15"/>
        <v>13313.675932258786</v>
      </c>
      <c r="AU74" s="43">
        <v>4141</v>
      </c>
      <c r="AV74" s="44" t="s">
        <v>476</v>
      </c>
      <c r="AW74" s="18" t="s">
        <v>477</v>
      </c>
      <c r="AX74" s="45"/>
      <c r="AY74" s="33"/>
      <c r="AZ74" s="46" t="s">
        <v>146</v>
      </c>
      <c r="BA74" s="33" t="s">
        <v>147</v>
      </c>
      <c r="BB74" s="46" t="s">
        <v>174</v>
      </c>
      <c r="BC74" s="46" t="s">
        <v>175</v>
      </c>
      <c r="BD74" s="47">
        <v>2</v>
      </c>
      <c r="BE74" s="47">
        <v>1</v>
      </c>
    </row>
    <row r="75" spans="1:57" x14ac:dyDescent="0.2">
      <c r="A75" s="32" t="s">
        <v>478</v>
      </c>
      <c r="B75" s="33" t="s">
        <v>479</v>
      </c>
      <c r="C75" s="34">
        <v>742.651296</v>
      </c>
      <c r="D75" s="35">
        <v>555</v>
      </c>
      <c r="E75" s="36"/>
      <c r="F75" s="37">
        <v>62</v>
      </c>
      <c r="G75" s="38">
        <v>10</v>
      </c>
      <c r="H75" s="39">
        <v>0</v>
      </c>
      <c r="I75" s="35"/>
      <c r="J75" s="37">
        <v>1469</v>
      </c>
      <c r="K75" s="25"/>
      <c r="L75" s="34">
        <v>564.97</v>
      </c>
      <c r="M75" s="35">
        <v>240.15</v>
      </c>
      <c r="N75" s="40"/>
      <c r="O75" s="37">
        <v>186.95</v>
      </c>
      <c r="P75" s="38">
        <v>107.5</v>
      </c>
      <c r="Q75" s="39">
        <v>77.849999999999994</v>
      </c>
      <c r="R75" s="35">
        <v>205.05</v>
      </c>
      <c r="S75" s="37">
        <v>2323.246553130426</v>
      </c>
      <c r="T75" s="25"/>
      <c r="U75" s="34">
        <v>0</v>
      </c>
      <c r="V75" s="35">
        <v>0</v>
      </c>
      <c r="W75" s="36"/>
      <c r="X75" s="37"/>
      <c r="Y75" s="38">
        <v>0</v>
      </c>
      <c r="Z75" s="41">
        <v>0</v>
      </c>
      <c r="AA75" s="35"/>
      <c r="AB75" s="37">
        <v>0</v>
      </c>
      <c r="AC75" s="25"/>
      <c r="AD75" s="34">
        <v>0</v>
      </c>
      <c r="AE75" s="35">
        <v>0</v>
      </c>
      <c r="AF75" s="36"/>
      <c r="AG75" s="37"/>
      <c r="AH75" s="38"/>
      <c r="AI75" s="42"/>
      <c r="AJ75" s="35"/>
      <c r="AK75" s="37">
        <v>0</v>
      </c>
      <c r="AL75" s="25"/>
      <c r="AM75" s="18">
        <f t="shared" si="8"/>
        <v>1307.621296</v>
      </c>
      <c r="AN75" s="18">
        <f t="shared" si="9"/>
        <v>795.15</v>
      </c>
      <c r="AO75" s="18">
        <f t="shared" si="10"/>
        <v>0</v>
      </c>
      <c r="AP75" s="18">
        <f t="shared" si="11"/>
        <v>248.95</v>
      </c>
      <c r="AQ75" s="18">
        <f t="shared" si="12"/>
        <v>117.5</v>
      </c>
      <c r="AR75" s="18">
        <f t="shared" si="13"/>
        <v>77.849999999999994</v>
      </c>
      <c r="AS75" s="18">
        <f t="shared" si="14"/>
        <v>205.05</v>
      </c>
      <c r="AT75" s="18">
        <f t="shared" si="15"/>
        <v>3792.246553130426</v>
      </c>
      <c r="AU75" s="43">
        <v>1926</v>
      </c>
      <c r="AV75" s="44" t="s">
        <v>480</v>
      </c>
      <c r="AW75" s="18" t="s">
        <v>481</v>
      </c>
      <c r="AX75" s="45"/>
      <c r="AY75" s="33"/>
      <c r="AZ75" s="46" t="s">
        <v>80</v>
      </c>
      <c r="BA75" s="33" t="s">
        <v>81</v>
      </c>
      <c r="BB75" s="46" t="s">
        <v>482</v>
      </c>
      <c r="BC75" s="46" t="s">
        <v>483</v>
      </c>
      <c r="BD75" s="47">
        <v>2</v>
      </c>
      <c r="BE75" s="47">
        <v>1</v>
      </c>
    </row>
    <row r="76" spans="1:57" x14ac:dyDescent="0.2">
      <c r="A76" s="32" t="s">
        <v>484</v>
      </c>
      <c r="B76" s="33" t="s">
        <v>485</v>
      </c>
      <c r="C76" s="34">
        <v>7648.4988860000003</v>
      </c>
      <c r="D76" s="35">
        <v>1480</v>
      </c>
      <c r="E76" s="36"/>
      <c r="F76" s="37">
        <v>653</v>
      </c>
      <c r="G76" s="38">
        <v>3721.6</v>
      </c>
      <c r="H76" s="39">
        <v>660</v>
      </c>
      <c r="I76" s="35">
        <v>4847</v>
      </c>
      <c r="J76" s="37">
        <v>4830.84</v>
      </c>
      <c r="K76" s="25"/>
      <c r="L76" s="34">
        <v>10880.460000000001</v>
      </c>
      <c r="M76" s="35">
        <v>1275.8499999999999</v>
      </c>
      <c r="N76" s="40"/>
      <c r="O76" s="37">
        <v>809.64</v>
      </c>
      <c r="P76" s="38">
        <v>3550.9100000000003</v>
      </c>
      <c r="Q76" s="39">
        <v>551.65</v>
      </c>
      <c r="R76" s="35">
        <v>1729.39</v>
      </c>
      <c r="S76" s="37">
        <v>4034.148844902923</v>
      </c>
      <c r="T76" s="25"/>
      <c r="U76" s="34">
        <v>4930</v>
      </c>
      <c r="V76" s="35">
        <v>1060</v>
      </c>
      <c r="W76" s="36"/>
      <c r="X76" s="37">
        <v>300</v>
      </c>
      <c r="Y76" s="38">
        <v>3160</v>
      </c>
      <c r="Z76" s="41">
        <v>230</v>
      </c>
      <c r="AA76" s="35">
        <v>1080</v>
      </c>
      <c r="AB76" s="37">
        <v>1400</v>
      </c>
      <c r="AC76" s="25"/>
      <c r="AD76" s="34">
        <v>0</v>
      </c>
      <c r="AE76" s="35">
        <v>0</v>
      </c>
      <c r="AF76" s="36"/>
      <c r="AG76" s="37"/>
      <c r="AH76" s="38"/>
      <c r="AI76" s="42"/>
      <c r="AJ76" s="35"/>
      <c r="AK76" s="37">
        <v>0</v>
      </c>
      <c r="AL76" s="25"/>
      <c r="AM76" s="18">
        <f t="shared" si="8"/>
        <v>23458.958886</v>
      </c>
      <c r="AN76" s="18">
        <f t="shared" si="9"/>
        <v>3815.85</v>
      </c>
      <c r="AO76" s="18">
        <f t="shared" si="10"/>
        <v>0</v>
      </c>
      <c r="AP76" s="18">
        <f t="shared" si="11"/>
        <v>1762.6399999999999</v>
      </c>
      <c r="AQ76" s="18">
        <f t="shared" si="12"/>
        <v>10432.51</v>
      </c>
      <c r="AR76" s="18">
        <f t="shared" si="13"/>
        <v>1441.65</v>
      </c>
      <c r="AS76" s="18">
        <f t="shared" si="14"/>
        <v>7656.39</v>
      </c>
      <c r="AT76" s="18">
        <f t="shared" si="15"/>
        <v>10264.988844902924</v>
      </c>
      <c r="AU76" s="43">
        <v>4228</v>
      </c>
      <c r="AV76" s="44" t="s">
        <v>486</v>
      </c>
      <c r="AW76" s="18" t="s">
        <v>487</v>
      </c>
      <c r="AX76" s="45"/>
      <c r="AY76" s="33"/>
      <c r="AZ76" s="46" t="s">
        <v>80</v>
      </c>
      <c r="BA76" s="33" t="s">
        <v>81</v>
      </c>
      <c r="BB76" s="46" t="s">
        <v>488</v>
      </c>
      <c r="BC76" s="46" t="s">
        <v>489</v>
      </c>
      <c r="BD76" s="47">
        <v>2</v>
      </c>
      <c r="BE76" s="47">
        <v>1</v>
      </c>
    </row>
    <row r="77" spans="1:57" x14ac:dyDescent="0.2">
      <c r="A77" s="32" t="s">
        <v>490</v>
      </c>
      <c r="B77" s="33" t="s">
        <v>491</v>
      </c>
      <c r="C77" s="34">
        <v>54505.943093999995</v>
      </c>
      <c r="D77" s="35">
        <v>0</v>
      </c>
      <c r="E77" s="36">
        <v>25001.32</v>
      </c>
      <c r="F77" s="37"/>
      <c r="G77" s="38">
        <v>0</v>
      </c>
      <c r="H77" s="39">
        <v>20</v>
      </c>
      <c r="I77" s="35"/>
      <c r="J77" s="37">
        <v>20453.310000000001</v>
      </c>
      <c r="K77" s="25"/>
      <c r="L77" s="34">
        <v>6054.26</v>
      </c>
      <c r="M77" s="35">
        <v>0</v>
      </c>
      <c r="N77" s="40">
        <v>1601.6399999999999</v>
      </c>
      <c r="O77" s="37">
        <v>166.25</v>
      </c>
      <c r="P77" s="38">
        <v>0</v>
      </c>
      <c r="Q77" s="39">
        <v>0</v>
      </c>
      <c r="R77" s="35"/>
      <c r="S77" s="37">
        <v>11688.338134036621</v>
      </c>
      <c r="T77" s="25"/>
      <c r="U77" s="34">
        <v>23100</v>
      </c>
      <c r="V77" s="35">
        <v>0</v>
      </c>
      <c r="W77" s="36">
        <v>6900</v>
      </c>
      <c r="X77" s="37"/>
      <c r="Y77" s="38">
        <v>0</v>
      </c>
      <c r="Z77" s="41">
        <v>0</v>
      </c>
      <c r="AA77" s="35"/>
      <c r="AB77" s="37">
        <v>2500</v>
      </c>
      <c r="AC77" s="25"/>
      <c r="AD77" s="34">
        <v>32.47</v>
      </c>
      <c r="AE77" s="35">
        <v>0</v>
      </c>
      <c r="AF77" s="36">
        <v>0</v>
      </c>
      <c r="AG77" s="37"/>
      <c r="AH77" s="38"/>
      <c r="AI77" s="42"/>
      <c r="AJ77" s="35"/>
      <c r="AK77" s="37">
        <v>0</v>
      </c>
      <c r="AL77" s="25"/>
      <c r="AM77" s="18">
        <f t="shared" si="8"/>
        <v>83692.673093999998</v>
      </c>
      <c r="AN77" s="18">
        <f t="shared" si="9"/>
        <v>0</v>
      </c>
      <c r="AO77" s="18">
        <f t="shared" si="10"/>
        <v>33502.959999999999</v>
      </c>
      <c r="AP77" s="18">
        <f t="shared" si="11"/>
        <v>166.25</v>
      </c>
      <c r="AQ77" s="18">
        <f t="shared" si="12"/>
        <v>0</v>
      </c>
      <c r="AR77" s="18">
        <f t="shared" si="13"/>
        <v>20</v>
      </c>
      <c r="AS77" s="18">
        <f t="shared" si="14"/>
        <v>0</v>
      </c>
      <c r="AT77" s="18">
        <f t="shared" si="15"/>
        <v>34641.648134036623</v>
      </c>
      <c r="AU77" s="43">
        <v>9157</v>
      </c>
      <c r="AV77" s="44" t="s">
        <v>492</v>
      </c>
      <c r="AW77" s="18" t="s">
        <v>493</v>
      </c>
      <c r="AX77" s="45" t="s">
        <v>219</v>
      </c>
      <c r="AY77" s="33" t="s">
        <v>220</v>
      </c>
      <c r="AZ77" s="46" t="s">
        <v>146</v>
      </c>
      <c r="BA77" s="33" t="s">
        <v>147</v>
      </c>
      <c r="BB77" s="46" t="s">
        <v>221</v>
      </c>
      <c r="BC77" s="46" t="s">
        <v>222</v>
      </c>
      <c r="BD77" s="47">
        <v>1</v>
      </c>
      <c r="BE77" s="47">
        <v>2</v>
      </c>
    </row>
    <row r="78" spans="1:57" x14ac:dyDescent="0.2">
      <c r="A78" s="32" t="s">
        <v>494</v>
      </c>
      <c r="B78" s="33" t="s">
        <v>495</v>
      </c>
      <c r="C78" s="34">
        <v>4862.9838630000004</v>
      </c>
      <c r="D78" s="35">
        <v>3665.05</v>
      </c>
      <c r="E78" s="36"/>
      <c r="F78" s="37">
        <v>780</v>
      </c>
      <c r="G78" s="38">
        <v>3972.64</v>
      </c>
      <c r="H78" s="39">
        <v>2125</v>
      </c>
      <c r="I78" s="35">
        <v>3663</v>
      </c>
      <c r="J78" s="37">
        <v>10046.5</v>
      </c>
      <c r="K78" s="25"/>
      <c r="L78" s="34">
        <v>9067.16</v>
      </c>
      <c r="M78" s="35">
        <v>5756.73</v>
      </c>
      <c r="N78" s="40"/>
      <c r="O78" s="37">
        <v>1967.57</v>
      </c>
      <c r="P78" s="38">
        <v>5557.9</v>
      </c>
      <c r="Q78" s="39">
        <v>233.07</v>
      </c>
      <c r="R78" s="35">
        <v>5619.46</v>
      </c>
      <c r="S78" s="37">
        <v>6128.765251417396</v>
      </c>
      <c r="T78" s="25"/>
      <c r="U78" s="34">
        <v>7400</v>
      </c>
      <c r="V78" s="35">
        <v>3300</v>
      </c>
      <c r="W78" s="36"/>
      <c r="X78" s="37">
        <v>4000</v>
      </c>
      <c r="Y78" s="38">
        <v>7400</v>
      </c>
      <c r="Z78" s="41">
        <v>0</v>
      </c>
      <c r="AA78" s="35">
        <v>7400</v>
      </c>
      <c r="AB78" s="37">
        <v>3000</v>
      </c>
      <c r="AC78" s="25"/>
      <c r="AD78" s="34">
        <v>0</v>
      </c>
      <c r="AE78" s="35">
        <v>0</v>
      </c>
      <c r="AF78" s="36"/>
      <c r="AG78" s="37"/>
      <c r="AH78" s="38"/>
      <c r="AI78" s="42"/>
      <c r="AJ78" s="35"/>
      <c r="AK78" s="37">
        <v>0</v>
      </c>
      <c r="AL78" s="25"/>
      <c r="AM78" s="18">
        <f t="shared" si="8"/>
        <v>21330.143863000001</v>
      </c>
      <c r="AN78" s="18">
        <f t="shared" si="9"/>
        <v>12721.779999999999</v>
      </c>
      <c r="AO78" s="18">
        <f t="shared" si="10"/>
        <v>0</v>
      </c>
      <c r="AP78" s="18">
        <f t="shared" si="11"/>
        <v>6747.57</v>
      </c>
      <c r="AQ78" s="18">
        <f t="shared" si="12"/>
        <v>16930.54</v>
      </c>
      <c r="AR78" s="18">
        <f t="shared" si="13"/>
        <v>2358.0700000000002</v>
      </c>
      <c r="AS78" s="18">
        <f t="shared" si="14"/>
        <v>16682.46</v>
      </c>
      <c r="AT78" s="18">
        <f t="shared" si="15"/>
        <v>19175.265251417397</v>
      </c>
      <c r="AU78" s="43">
        <v>7125</v>
      </c>
      <c r="AV78" s="44" t="s">
        <v>496</v>
      </c>
      <c r="AW78" s="63" t="s">
        <v>497</v>
      </c>
      <c r="AX78" s="45"/>
      <c r="AY78" s="33"/>
      <c r="AZ78" s="46" t="s">
        <v>80</v>
      </c>
      <c r="BA78" s="33" t="s">
        <v>81</v>
      </c>
      <c r="BB78" s="46" t="s">
        <v>106</v>
      </c>
      <c r="BC78" s="46" t="s">
        <v>107</v>
      </c>
      <c r="BD78" s="47">
        <v>2</v>
      </c>
      <c r="BE78" s="47">
        <v>1</v>
      </c>
    </row>
    <row r="79" spans="1:57" x14ac:dyDescent="0.2">
      <c r="A79" s="32" t="s">
        <v>498</v>
      </c>
      <c r="B79" s="33" t="s">
        <v>499</v>
      </c>
      <c r="C79" s="34">
        <v>8035.6016790000003</v>
      </c>
      <c r="D79" s="35">
        <v>4307.6000000000004</v>
      </c>
      <c r="E79" s="36"/>
      <c r="F79" s="37">
        <v>463</v>
      </c>
      <c r="G79" s="38">
        <v>9121.5400000000009</v>
      </c>
      <c r="H79" s="39">
        <v>390</v>
      </c>
      <c r="I79" s="35">
        <v>2114</v>
      </c>
      <c r="J79" s="37">
        <v>7871</v>
      </c>
      <c r="K79" s="25"/>
      <c r="L79" s="34">
        <v>11784.68</v>
      </c>
      <c r="M79" s="35">
        <v>583.62</v>
      </c>
      <c r="N79" s="40"/>
      <c r="O79" s="37">
        <v>995.09</v>
      </c>
      <c r="P79" s="38">
        <v>5682.75</v>
      </c>
      <c r="Q79" s="39">
        <v>354.82</v>
      </c>
      <c r="R79" s="35">
        <v>1222.54</v>
      </c>
      <c r="S79" s="37">
        <v>3862.5962725444742</v>
      </c>
      <c r="T79" s="25"/>
      <c r="U79" s="34">
        <v>23331</v>
      </c>
      <c r="V79" s="35">
        <v>5311</v>
      </c>
      <c r="W79" s="36"/>
      <c r="X79" s="37">
        <v>4294</v>
      </c>
      <c r="Y79" s="38">
        <v>18000</v>
      </c>
      <c r="Z79" s="41">
        <v>1812</v>
      </c>
      <c r="AA79" s="35">
        <v>4588</v>
      </c>
      <c r="AB79" s="37">
        <v>4500</v>
      </c>
      <c r="AC79" s="25"/>
      <c r="AD79" s="34">
        <v>0</v>
      </c>
      <c r="AE79" s="35">
        <v>0</v>
      </c>
      <c r="AF79" s="36"/>
      <c r="AG79" s="37"/>
      <c r="AH79" s="38"/>
      <c r="AI79" s="42"/>
      <c r="AJ79" s="35"/>
      <c r="AK79" s="37">
        <v>0</v>
      </c>
      <c r="AL79" s="25"/>
      <c r="AM79" s="18">
        <f t="shared" si="8"/>
        <v>43151.281679</v>
      </c>
      <c r="AN79" s="18">
        <f t="shared" si="9"/>
        <v>10202.220000000001</v>
      </c>
      <c r="AO79" s="18">
        <f t="shared" si="10"/>
        <v>0</v>
      </c>
      <c r="AP79" s="18">
        <f t="shared" si="11"/>
        <v>5752.09</v>
      </c>
      <c r="AQ79" s="18">
        <f t="shared" si="12"/>
        <v>32804.29</v>
      </c>
      <c r="AR79" s="18">
        <f t="shared" si="13"/>
        <v>2556.8200000000002</v>
      </c>
      <c r="AS79" s="18">
        <f t="shared" si="14"/>
        <v>7924.54</v>
      </c>
      <c r="AT79" s="18">
        <f t="shared" si="15"/>
        <v>16233.596272544473</v>
      </c>
      <c r="AU79" s="43">
        <v>13271</v>
      </c>
      <c r="AV79" s="44" t="s">
        <v>500</v>
      </c>
      <c r="AW79" s="18" t="s">
        <v>501</v>
      </c>
      <c r="AX79" s="45"/>
      <c r="AY79" s="33"/>
      <c r="AZ79" s="46" t="s">
        <v>72</v>
      </c>
      <c r="BA79" s="33" t="s">
        <v>73</v>
      </c>
      <c r="BB79" s="46" t="s">
        <v>360</v>
      </c>
      <c r="BC79" s="46" t="s">
        <v>361</v>
      </c>
      <c r="BD79" s="47">
        <v>2</v>
      </c>
      <c r="BE79" s="47">
        <v>1</v>
      </c>
    </row>
    <row r="80" spans="1:57" x14ac:dyDescent="0.2">
      <c r="A80" s="32" t="s">
        <v>502</v>
      </c>
      <c r="B80" s="33" t="s">
        <v>503</v>
      </c>
      <c r="C80" s="34">
        <v>15584.807006999999</v>
      </c>
      <c r="D80" s="35">
        <v>1694.5</v>
      </c>
      <c r="E80" s="36"/>
      <c r="F80" s="37">
        <v>5928.03</v>
      </c>
      <c r="G80" s="38">
        <v>14767.53</v>
      </c>
      <c r="H80" s="39">
        <v>7545</v>
      </c>
      <c r="I80" s="35">
        <v>8351.7000000000007</v>
      </c>
      <c r="J80" s="37">
        <v>29518</v>
      </c>
      <c r="K80" s="25"/>
      <c r="L80" s="34">
        <v>13997.030000000002</v>
      </c>
      <c r="M80" s="35">
        <v>1733.92</v>
      </c>
      <c r="N80" s="40"/>
      <c r="O80" s="37">
        <v>746.7</v>
      </c>
      <c r="P80" s="38">
        <v>9826.630000000001</v>
      </c>
      <c r="Q80" s="39">
        <v>497.67</v>
      </c>
      <c r="R80" s="35">
        <v>3042.6</v>
      </c>
      <c r="S80" s="37">
        <v>8800.09000885963</v>
      </c>
      <c r="T80" s="25"/>
      <c r="U80" s="34">
        <v>21472</v>
      </c>
      <c r="V80" s="35">
        <v>2928</v>
      </c>
      <c r="W80" s="36"/>
      <c r="X80" s="37">
        <v>5612</v>
      </c>
      <c r="Y80" s="38">
        <v>17995</v>
      </c>
      <c r="Z80" s="41">
        <v>5551</v>
      </c>
      <c r="AA80" s="35"/>
      <c r="AB80" s="37">
        <v>14000</v>
      </c>
      <c r="AC80" s="25"/>
      <c r="AD80" s="34">
        <v>0</v>
      </c>
      <c r="AE80" s="35">
        <v>0</v>
      </c>
      <c r="AF80" s="36"/>
      <c r="AG80" s="37"/>
      <c r="AH80" s="38"/>
      <c r="AI80" s="42"/>
      <c r="AJ80" s="35"/>
      <c r="AK80" s="37">
        <v>6000</v>
      </c>
      <c r="AL80" s="25"/>
      <c r="AM80" s="18">
        <f t="shared" si="8"/>
        <v>51053.837006999995</v>
      </c>
      <c r="AN80" s="18">
        <f t="shared" si="9"/>
        <v>6356.42</v>
      </c>
      <c r="AO80" s="18">
        <f t="shared" si="10"/>
        <v>0</v>
      </c>
      <c r="AP80" s="18">
        <f t="shared" si="11"/>
        <v>12286.73</v>
      </c>
      <c r="AQ80" s="18">
        <f t="shared" si="12"/>
        <v>42589.16</v>
      </c>
      <c r="AR80" s="18">
        <f t="shared" si="13"/>
        <v>13593.67</v>
      </c>
      <c r="AS80" s="18">
        <f t="shared" si="14"/>
        <v>11394.300000000001</v>
      </c>
      <c r="AT80" s="18">
        <f t="shared" si="15"/>
        <v>58318.090008859632</v>
      </c>
      <c r="AU80" s="43">
        <v>15168</v>
      </c>
      <c r="AV80" s="44" t="s">
        <v>504</v>
      </c>
      <c r="AW80" s="18" t="s">
        <v>505</v>
      </c>
      <c r="AX80" s="45" t="s">
        <v>184</v>
      </c>
      <c r="AY80" s="33" t="s">
        <v>185</v>
      </c>
      <c r="AZ80" s="46" t="s">
        <v>90</v>
      </c>
      <c r="BA80" s="33" t="s">
        <v>91</v>
      </c>
      <c r="BB80" s="46" t="s">
        <v>186</v>
      </c>
      <c r="BC80" s="46" t="s">
        <v>187</v>
      </c>
      <c r="BD80" s="47">
        <v>1</v>
      </c>
      <c r="BE80" s="47">
        <v>2</v>
      </c>
    </row>
    <row r="81" spans="1:57" x14ac:dyDescent="0.2">
      <c r="A81" s="32" t="s">
        <v>184</v>
      </c>
      <c r="B81" s="33" t="s">
        <v>506</v>
      </c>
      <c r="C81" s="34"/>
      <c r="D81" s="35">
        <v>0</v>
      </c>
      <c r="E81" s="36"/>
      <c r="F81" s="37">
        <v>71</v>
      </c>
      <c r="G81" s="38">
        <v>200</v>
      </c>
      <c r="H81" s="39">
        <v>0</v>
      </c>
      <c r="I81" s="35"/>
      <c r="J81" s="37">
        <v>0</v>
      </c>
      <c r="K81" s="25"/>
      <c r="L81" s="34"/>
      <c r="M81" s="35">
        <v>0</v>
      </c>
      <c r="N81" s="40"/>
      <c r="O81" s="37"/>
      <c r="P81" s="38">
        <v>0</v>
      </c>
      <c r="Q81" s="50">
        <v>0</v>
      </c>
      <c r="R81" s="35"/>
      <c r="S81" s="37">
        <v>0</v>
      </c>
      <c r="T81" s="25"/>
      <c r="U81" s="34"/>
      <c r="V81" s="35">
        <v>0</v>
      </c>
      <c r="W81" s="36"/>
      <c r="X81" s="37"/>
      <c r="Y81" s="38">
        <v>0</v>
      </c>
      <c r="Z81" s="39">
        <v>0</v>
      </c>
      <c r="AA81" s="35"/>
      <c r="AB81" s="37">
        <v>0</v>
      </c>
      <c r="AC81" s="25"/>
      <c r="AD81" s="34"/>
      <c r="AE81" s="35">
        <v>0</v>
      </c>
      <c r="AF81" s="36"/>
      <c r="AG81" s="37"/>
      <c r="AH81" s="38"/>
      <c r="AI81" s="42"/>
      <c r="AJ81" s="35"/>
      <c r="AK81" s="37">
        <v>0</v>
      </c>
      <c r="AL81" s="25"/>
      <c r="AM81" s="18">
        <f t="shared" si="8"/>
        <v>0</v>
      </c>
      <c r="AN81" s="18">
        <f t="shared" si="9"/>
        <v>0</v>
      </c>
      <c r="AO81" s="18">
        <f t="shared" si="10"/>
        <v>0</v>
      </c>
      <c r="AP81" s="18">
        <f t="shared" si="11"/>
        <v>71</v>
      </c>
      <c r="AQ81" s="18">
        <f t="shared" si="12"/>
        <v>200</v>
      </c>
      <c r="AR81" s="18">
        <f t="shared" si="13"/>
        <v>0</v>
      </c>
      <c r="AS81" s="18">
        <f t="shared" si="14"/>
        <v>0</v>
      </c>
      <c r="AT81" s="18">
        <f t="shared" si="15"/>
        <v>0</v>
      </c>
      <c r="AU81" s="43">
        <v>52745</v>
      </c>
      <c r="AV81" s="44" t="s">
        <v>504</v>
      </c>
      <c r="AW81" s="18" t="s">
        <v>505</v>
      </c>
      <c r="AX81" s="45" t="s">
        <v>184</v>
      </c>
      <c r="AY81" s="33" t="s">
        <v>185</v>
      </c>
      <c r="AZ81" s="46" t="s">
        <v>90</v>
      </c>
      <c r="BA81" s="33" t="s">
        <v>91</v>
      </c>
      <c r="BB81" s="46" t="s">
        <v>186</v>
      </c>
      <c r="BC81" s="46" t="s">
        <v>187</v>
      </c>
      <c r="BD81" s="47">
        <v>1</v>
      </c>
      <c r="BE81" s="47">
        <v>2</v>
      </c>
    </row>
    <row r="82" spans="1:57" x14ac:dyDescent="0.2">
      <c r="A82" s="32" t="s">
        <v>507</v>
      </c>
      <c r="B82" s="33" t="s">
        <v>508</v>
      </c>
      <c r="C82" s="34">
        <v>19932.755117000001</v>
      </c>
      <c r="D82" s="35">
        <v>0</v>
      </c>
      <c r="E82" s="36">
        <v>4230.8</v>
      </c>
      <c r="F82" s="37"/>
      <c r="G82" s="38">
        <v>0</v>
      </c>
      <c r="H82" s="39">
        <v>500</v>
      </c>
      <c r="I82" s="35"/>
      <c r="J82" s="37">
        <v>49495.270000000004</v>
      </c>
      <c r="K82" s="25"/>
      <c r="L82" s="34">
        <v>10920.5</v>
      </c>
      <c r="M82" s="35">
        <v>0</v>
      </c>
      <c r="N82" s="40">
        <v>482.35</v>
      </c>
      <c r="O82" s="37">
        <v>3671.15</v>
      </c>
      <c r="P82" s="38">
        <v>0</v>
      </c>
      <c r="Q82" s="39">
        <v>0</v>
      </c>
      <c r="R82" s="35"/>
      <c r="S82" s="37">
        <v>12725.267460914927</v>
      </c>
      <c r="T82" s="25"/>
      <c r="U82" s="34">
        <v>74235.540000000008</v>
      </c>
      <c r="V82" s="35">
        <v>0</v>
      </c>
      <c r="W82" s="36">
        <v>0</v>
      </c>
      <c r="X82" s="37">
        <v>5034.2</v>
      </c>
      <c r="Y82" s="38">
        <v>0</v>
      </c>
      <c r="Z82" s="41">
        <v>0</v>
      </c>
      <c r="AA82" s="35"/>
      <c r="AB82" s="37">
        <v>42970.6</v>
      </c>
      <c r="AC82" s="25"/>
      <c r="AD82" s="34">
        <v>0</v>
      </c>
      <c r="AE82" s="35">
        <v>0</v>
      </c>
      <c r="AF82" s="36">
        <v>0</v>
      </c>
      <c r="AG82" s="37"/>
      <c r="AH82" s="38"/>
      <c r="AI82" s="42"/>
      <c r="AJ82" s="35"/>
      <c r="AK82" s="37">
        <v>0</v>
      </c>
      <c r="AL82" s="25"/>
      <c r="AM82" s="18">
        <f t="shared" si="8"/>
        <v>105088.795117</v>
      </c>
      <c r="AN82" s="18">
        <f t="shared" si="9"/>
        <v>0</v>
      </c>
      <c r="AO82" s="18">
        <f t="shared" si="10"/>
        <v>4713.1500000000005</v>
      </c>
      <c r="AP82" s="18">
        <f t="shared" si="11"/>
        <v>8705.35</v>
      </c>
      <c r="AQ82" s="18">
        <f t="shared" si="12"/>
        <v>0</v>
      </c>
      <c r="AR82" s="18">
        <f t="shared" si="13"/>
        <v>500</v>
      </c>
      <c r="AS82" s="18">
        <f t="shared" si="14"/>
        <v>0</v>
      </c>
      <c r="AT82" s="18">
        <f t="shared" si="15"/>
        <v>105191.13746091494</v>
      </c>
      <c r="AU82" s="43">
        <v>11657</v>
      </c>
      <c r="AV82" s="44" t="s">
        <v>255</v>
      </c>
      <c r="AW82" s="18" t="s">
        <v>376</v>
      </c>
      <c r="AX82" s="45" t="s">
        <v>257</v>
      </c>
      <c r="AY82" s="33" t="s">
        <v>258</v>
      </c>
      <c r="AZ82" s="46" t="s">
        <v>146</v>
      </c>
      <c r="BA82" s="33" t="s">
        <v>147</v>
      </c>
      <c r="BB82" s="46" t="s">
        <v>509</v>
      </c>
      <c r="BC82" s="46" t="s">
        <v>510</v>
      </c>
      <c r="BD82" s="47">
        <v>1</v>
      </c>
      <c r="BE82" s="47">
        <v>2</v>
      </c>
    </row>
    <row r="83" spans="1:57" x14ac:dyDescent="0.2">
      <c r="A83" s="32" t="s">
        <v>511</v>
      </c>
      <c r="B83" s="33" t="s">
        <v>512</v>
      </c>
      <c r="C83" s="34">
        <v>3717.1315410000002</v>
      </c>
      <c r="D83" s="35">
        <v>620</v>
      </c>
      <c r="E83" s="36"/>
      <c r="F83" s="37">
        <v>160</v>
      </c>
      <c r="G83" s="38">
        <v>80</v>
      </c>
      <c r="H83" s="39">
        <v>0</v>
      </c>
      <c r="I83" s="35">
        <v>424</v>
      </c>
      <c r="J83" s="37">
        <v>5009</v>
      </c>
      <c r="K83" s="25"/>
      <c r="L83" s="34">
        <v>7632.49</v>
      </c>
      <c r="M83" s="35">
        <v>1448.08</v>
      </c>
      <c r="N83" s="40"/>
      <c r="O83" s="37">
        <v>455.63</v>
      </c>
      <c r="P83" s="38">
        <v>842.72</v>
      </c>
      <c r="Q83" s="39">
        <v>362</v>
      </c>
      <c r="R83" s="35">
        <v>3551.38</v>
      </c>
      <c r="S83" s="37">
        <v>4077.3428560500006</v>
      </c>
      <c r="T83" s="25"/>
      <c r="U83" s="34">
        <v>5300</v>
      </c>
      <c r="V83" s="35">
        <v>9300</v>
      </c>
      <c r="W83" s="36"/>
      <c r="X83" s="37">
        <v>1000</v>
      </c>
      <c r="Y83" s="38">
        <v>1000</v>
      </c>
      <c r="Z83" s="41">
        <v>700</v>
      </c>
      <c r="AA83" s="35">
        <v>5300</v>
      </c>
      <c r="AB83" s="37">
        <v>0</v>
      </c>
      <c r="AC83" s="25"/>
      <c r="AD83" s="34">
        <v>0</v>
      </c>
      <c r="AE83" s="35">
        <v>0</v>
      </c>
      <c r="AF83" s="36"/>
      <c r="AG83" s="37"/>
      <c r="AH83" s="38"/>
      <c r="AI83" s="42"/>
      <c r="AJ83" s="35"/>
      <c r="AK83" s="37">
        <v>0</v>
      </c>
      <c r="AL83" s="25"/>
      <c r="AM83" s="18">
        <f t="shared" si="8"/>
        <v>16649.621541</v>
      </c>
      <c r="AN83" s="18">
        <f t="shared" si="9"/>
        <v>11368.08</v>
      </c>
      <c r="AO83" s="18">
        <f t="shared" si="10"/>
        <v>0</v>
      </c>
      <c r="AP83" s="18">
        <f t="shared" si="11"/>
        <v>1615.63</v>
      </c>
      <c r="AQ83" s="18">
        <f t="shared" si="12"/>
        <v>1922.72</v>
      </c>
      <c r="AR83" s="18">
        <f t="shared" si="13"/>
        <v>1062</v>
      </c>
      <c r="AS83" s="18">
        <f t="shared" si="14"/>
        <v>9275.380000000001</v>
      </c>
      <c r="AT83" s="18">
        <f t="shared" si="15"/>
        <v>9086.3428560499997</v>
      </c>
      <c r="AU83" s="43">
        <v>4621</v>
      </c>
      <c r="AV83" s="44" t="s">
        <v>513</v>
      </c>
      <c r="AW83" s="18" t="s">
        <v>514</v>
      </c>
      <c r="AX83" s="45"/>
      <c r="AY83" s="33"/>
      <c r="AZ83" s="46" t="s">
        <v>72</v>
      </c>
      <c r="BA83" s="33" t="s">
        <v>73</v>
      </c>
      <c r="BB83" s="46" t="s">
        <v>245</v>
      </c>
      <c r="BC83" s="46" t="s">
        <v>246</v>
      </c>
      <c r="BD83" s="47">
        <v>2</v>
      </c>
      <c r="BE83" s="47">
        <v>1</v>
      </c>
    </row>
    <row r="84" spans="1:57" x14ac:dyDescent="0.2">
      <c r="A84" s="32" t="s">
        <v>515</v>
      </c>
      <c r="B84" s="33" t="s">
        <v>516</v>
      </c>
      <c r="C84" s="34">
        <v>3045.847424</v>
      </c>
      <c r="D84" s="35">
        <v>0</v>
      </c>
      <c r="E84" s="36">
        <v>1453.9</v>
      </c>
      <c r="F84" s="37">
        <v>30</v>
      </c>
      <c r="G84" s="38">
        <v>0</v>
      </c>
      <c r="H84" s="39">
        <v>0</v>
      </c>
      <c r="I84" s="35"/>
      <c r="J84" s="37">
        <v>2413.52</v>
      </c>
      <c r="K84" s="25"/>
      <c r="L84" s="34">
        <v>4257.63</v>
      </c>
      <c r="M84" s="35">
        <v>0</v>
      </c>
      <c r="N84" s="40">
        <v>2446.16</v>
      </c>
      <c r="O84" s="37">
        <v>347.3</v>
      </c>
      <c r="P84" s="38">
        <v>0</v>
      </c>
      <c r="Q84" s="39">
        <v>0</v>
      </c>
      <c r="R84" s="35"/>
      <c r="S84" s="37">
        <v>6283.217314754942</v>
      </c>
      <c r="T84" s="25"/>
      <c r="U84" s="34">
        <v>2500</v>
      </c>
      <c r="V84" s="35">
        <v>0</v>
      </c>
      <c r="W84" s="36">
        <v>2000</v>
      </c>
      <c r="X84" s="37"/>
      <c r="Y84" s="38">
        <v>0</v>
      </c>
      <c r="Z84" s="41">
        <v>0</v>
      </c>
      <c r="AA84" s="35"/>
      <c r="AB84" s="37">
        <v>0</v>
      </c>
      <c r="AC84" s="25"/>
      <c r="AD84" s="34">
        <v>0</v>
      </c>
      <c r="AE84" s="35">
        <v>0</v>
      </c>
      <c r="AF84" s="36">
        <v>0</v>
      </c>
      <c r="AG84" s="37"/>
      <c r="AH84" s="38"/>
      <c r="AI84" s="42"/>
      <c r="AJ84" s="35"/>
      <c r="AK84" s="37">
        <v>0</v>
      </c>
      <c r="AL84" s="25"/>
      <c r="AM84" s="18">
        <f t="shared" si="8"/>
        <v>9803.4774240000006</v>
      </c>
      <c r="AN84" s="18">
        <f t="shared" si="9"/>
        <v>0</v>
      </c>
      <c r="AO84" s="18">
        <f t="shared" si="10"/>
        <v>5900.0599999999995</v>
      </c>
      <c r="AP84" s="18">
        <f t="shared" si="11"/>
        <v>377.3</v>
      </c>
      <c r="AQ84" s="18">
        <f t="shared" si="12"/>
        <v>0</v>
      </c>
      <c r="AR84" s="18">
        <f t="shared" si="13"/>
        <v>0</v>
      </c>
      <c r="AS84" s="18">
        <f t="shared" si="14"/>
        <v>0</v>
      </c>
      <c r="AT84" s="18">
        <f t="shared" si="15"/>
        <v>8696.7373147549424</v>
      </c>
      <c r="AU84" s="43">
        <v>3765</v>
      </c>
      <c r="AV84" s="44" t="s">
        <v>517</v>
      </c>
      <c r="AW84" s="18" t="s">
        <v>518</v>
      </c>
      <c r="AX84" s="45"/>
      <c r="AY84" s="33"/>
      <c r="AZ84" s="46" t="s">
        <v>146</v>
      </c>
      <c r="BA84" s="33" t="s">
        <v>147</v>
      </c>
      <c r="BB84" s="46" t="s">
        <v>162</v>
      </c>
      <c r="BC84" s="46" t="s">
        <v>163</v>
      </c>
      <c r="BD84" s="47">
        <v>2</v>
      </c>
      <c r="BE84" s="47">
        <v>1</v>
      </c>
    </row>
    <row r="85" spans="1:57" x14ac:dyDescent="0.2">
      <c r="A85" s="32" t="s">
        <v>519</v>
      </c>
      <c r="B85" s="33" t="s">
        <v>520</v>
      </c>
      <c r="C85" s="34">
        <v>2947.7241400000003</v>
      </c>
      <c r="D85" s="35">
        <v>0</v>
      </c>
      <c r="E85" s="36"/>
      <c r="F85" s="37">
        <v>395</v>
      </c>
      <c r="G85" s="38">
        <v>2045</v>
      </c>
      <c r="H85" s="39">
        <v>190</v>
      </c>
      <c r="I85" s="35">
        <v>1390</v>
      </c>
      <c r="J85" s="37">
        <v>6607</v>
      </c>
      <c r="K85" s="25"/>
      <c r="L85" s="34">
        <v>7903.88</v>
      </c>
      <c r="M85" s="35">
        <v>151.35</v>
      </c>
      <c r="N85" s="40"/>
      <c r="O85" s="37">
        <v>237.6</v>
      </c>
      <c r="P85" s="38">
        <v>3595.32</v>
      </c>
      <c r="Q85" s="39">
        <v>175.69</v>
      </c>
      <c r="R85" s="35">
        <v>273.8</v>
      </c>
      <c r="S85" s="37">
        <v>3453.5468800303984</v>
      </c>
      <c r="T85" s="25"/>
      <c r="U85" s="34">
        <v>12000</v>
      </c>
      <c r="V85" s="35">
        <v>0</v>
      </c>
      <c r="W85" s="36"/>
      <c r="X85" s="37">
        <v>2000</v>
      </c>
      <c r="Y85" s="38">
        <v>6000</v>
      </c>
      <c r="Z85" s="41">
        <v>0</v>
      </c>
      <c r="AA85" s="35">
        <v>700</v>
      </c>
      <c r="AB85" s="37">
        <v>1925</v>
      </c>
      <c r="AC85" s="25"/>
      <c r="AD85" s="34">
        <v>0</v>
      </c>
      <c r="AE85" s="35">
        <v>0</v>
      </c>
      <c r="AF85" s="36"/>
      <c r="AG85" s="37"/>
      <c r="AH85" s="38"/>
      <c r="AI85" s="42"/>
      <c r="AJ85" s="35"/>
      <c r="AK85" s="37">
        <v>0</v>
      </c>
      <c r="AL85" s="25"/>
      <c r="AM85" s="18">
        <f t="shared" si="8"/>
        <v>22851.604140000003</v>
      </c>
      <c r="AN85" s="18">
        <f t="shared" si="9"/>
        <v>151.35</v>
      </c>
      <c r="AO85" s="18">
        <f t="shared" si="10"/>
        <v>0</v>
      </c>
      <c r="AP85" s="18">
        <f t="shared" si="11"/>
        <v>2632.6</v>
      </c>
      <c r="AQ85" s="18">
        <f t="shared" si="12"/>
        <v>11640.32</v>
      </c>
      <c r="AR85" s="18">
        <f t="shared" si="13"/>
        <v>365.69</v>
      </c>
      <c r="AS85" s="18">
        <f t="shared" si="14"/>
        <v>2363.8000000000002</v>
      </c>
      <c r="AT85" s="18">
        <f t="shared" si="15"/>
        <v>11985.546880030399</v>
      </c>
      <c r="AU85" s="43">
        <v>4128</v>
      </c>
      <c r="AV85" s="44" t="s">
        <v>521</v>
      </c>
      <c r="AW85" s="18" t="s">
        <v>522</v>
      </c>
      <c r="AX85" s="45"/>
      <c r="AY85" s="33"/>
      <c r="AZ85" s="46" t="s">
        <v>90</v>
      </c>
      <c r="BA85" s="33" t="s">
        <v>91</v>
      </c>
      <c r="BB85" s="46" t="s">
        <v>314</v>
      </c>
      <c r="BC85" s="46" t="s">
        <v>315</v>
      </c>
      <c r="BD85" s="47">
        <v>2</v>
      </c>
      <c r="BE85" s="47">
        <v>1</v>
      </c>
    </row>
    <row r="86" spans="1:57" x14ac:dyDescent="0.2">
      <c r="A86" s="32" t="s">
        <v>523</v>
      </c>
      <c r="B86" s="33" t="s">
        <v>524</v>
      </c>
      <c r="C86" s="34">
        <v>8742.2034870000007</v>
      </c>
      <c r="D86" s="35">
        <v>10197.4</v>
      </c>
      <c r="E86" s="36"/>
      <c r="F86" s="37">
        <v>955</v>
      </c>
      <c r="G86" s="38">
        <v>19790.404000000002</v>
      </c>
      <c r="H86" s="39">
        <v>3850</v>
      </c>
      <c r="I86" s="35">
        <v>2453</v>
      </c>
      <c r="J86" s="37">
        <v>926</v>
      </c>
      <c r="K86" s="25"/>
      <c r="L86" s="34">
        <v>4903.74</v>
      </c>
      <c r="M86" s="35">
        <v>138.02000000000001</v>
      </c>
      <c r="N86" s="40"/>
      <c r="O86" s="37">
        <v>742.87</v>
      </c>
      <c r="P86" s="38">
        <v>11864.650000000001</v>
      </c>
      <c r="Q86" s="39">
        <v>5763.04</v>
      </c>
      <c r="R86" s="35">
        <v>2640.4</v>
      </c>
      <c r="S86" s="37">
        <v>4839.1512528837829</v>
      </c>
      <c r="T86" s="25"/>
      <c r="U86" s="34">
        <v>16800</v>
      </c>
      <c r="V86" s="35">
        <v>5400</v>
      </c>
      <c r="W86" s="36"/>
      <c r="X86" s="37">
        <v>3400</v>
      </c>
      <c r="Y86" s="38">
        <v>45000</v>
      </c>
      <c r="Z86" s="41">
        <v>12900</v>
      </c>
      <c r="AA86" s="35">
        <v>2500</v>
      </c>
      <c r="AB86" s="37">
        <v>30573</v>
      </c>
      <c r="AC86" s="25"/>
      <c r="AD86" s="34">
        <v>0</v>
      </c>
      <c r="AE86" s="35">
        <v>0</v>
      </c>
      <c r="AF86" s="36"/>
      <c r="AG86" s="37"/>
      <c r="AH86" s="38"/>
      <c r="AI86" s="42"/>
      <c r="AJ86" s="35"/>
      <c r="AK86" s="37">
        <v>0</v>
      </c>
      <c r="AL86" s="25"/>
      <c r="AM86" s="18">
        <f t="shared" si="8"/>
        <v>30445.943486999997</v>
      </c>
      <c r="AN86" s="18">
        <f t="shared" si="9"/>
        <v>15735.42</v>
      </c>
      <c r="AO86" s="18">
        <f t="shared" si="10"/>
        <v>0</v>
      </c>
      <c r="AP86" s="18">
        <f t="shared" si="11"/>
        <v>5097.87</v>
      </c>
      <c r="AQ86" s="18">
        <f t="shared" si="12"/>
        <v>76655.054000000004</v>
      </c>
      <c r="AR86" s="18">
        <f t="shared" si="13"/>
        <v>22513.040000000001</v>
      </c>
      <c r="AS86" s="18">
        <f t="shared" si="14"/>
        <v>7593.4</v>
      </c>
      <c r="AT86" s="18">
        <f t="shared" si="15"/>
        <v>36338.151252883785</v>
      </c>
      <c r="AU86" s="43">
        <v>15066</v>
      </c>
      <c r="AV86" s="44" t="s">
        <v>525</v>
      </c>
      <c r="AW86" s="18" t="s">
        <v>526</v>
      </c>
      <c r="AX86" s="45" t="s">
        <v>527</v>
      </c>
      <c r="AY86" s="33" t="s">
        <v>528</v>
      </c>
      <c r="AZ86" s="46" t="s">
        <v>72</v>
      </c>
      <c r="BA86" s="33" t="s">
        <v>73</v>
      </c>
      <c r="BB86" s="46" t="s">
        <v>122</v>
      </c>
      <c r="BC86" s="46" t="s">
        <v>123</v>
      </c>
      <c r="BD86" s="47">
        <v>1</v>
      </c>
      <c r="BE86" s="47">
        <v>2</v>
      </c>
    </row>
    <row r="87" spans="1:57" x14ac:dyDescent="0.2">
      <c r="A87" s="32" t="s">
        <v>529</v>
      </c>
      <c r="B87" s="33" t="s">
        <v>530</v>
      </c>
      <c r="C87" s="34">
        <v>3434.1533079999999</v>
      </c>
      <c r="D87" s="35">
        <v>0</v>
      </c>
      <c r="E87" s="36"/>
      <c r="F87" s="37">
        <v>865</v>
      </c>
      <c r="G87" s="38">
        <v>1385</v>
      </c>
      <c r="H87" s="39">
        <v>1610</v>
      </c>
      <c r="I87" s="35">
        <v>2015.5</v>
      </c>
      <c r="J87" s="37">
        <v>7818.38</v>
      </c>
      <c r="K87" s="25"/>
      <c r="L87" s="34">
        <v>4227.1099999999997</v>
      </c>
      <c r="M87" s="35">
        <v>60.3</v>
      </c>
      <c r="N87" s="40"/>
      <c r="O87" s="37">
        <v>176.35</v>
      </c>
      <c r="P87" s="38">
        <v>4012.0299999999997</v>
      </c>
      <c r="Q87" s="39">
        <v>364.76</v>
      </c>
      <c r="R87" s="35">
        <v>708</v>
      </c>
      <c r="S87" s="37">
        <v>2375.4685155968932</v>
      </c>
      <c r="T87" s="25"/>
      <c r="U87" s="34">
        <v>5600</v>
      </c>
      <c r="V87" s="35">
        <v>0</v>
      </c>
      <c r="W87" s="36"/>
      <c r="X87" s="37">
        <v>300</v>
      </c>
      <c r="Y87" s="38">
        <v>730</v>
      </c>
      <c r="Z87" s="41">
        <v>1900</v>
      </c>
      <c r="AA87" s="35">
        <v>1000</v>
      </c>
      <c r="AB87" s="37">
        <v>0</v>
      </c>
      <c r="AC87" s="25"/>
      <c r="AD87" s="34">
        <v>0</v>
      </c>
      <c r="AE87" s="35">
        <v>0</v>
      </c>
      <c r="AF87" s="36"/>
      <c r="AG87" s="37"/>
      <c r="AH87" s="38"/>
      <c r="AI87" s="42"/>
      <c r="AJ87" s="35"/>
      <c r="AK87" s="37">
        <v>0</v>
      </c>
      <c r="AL87" s="25"/>
      <c r="AM87" s="18">
        <f t="shared" si="8"/>
        <v>13261.263308000001</v>
      </c>
      <c r="AN87" s="18">
        <f t="shared" si="9"/>
        <v>60.3</v>
      </c>
      <c r="AO87" s="18">
        <f t="shared" si="10"/>
        <v>0</v>
      </c>
      <c r="AP87" s="18">
        <f t="shared" si="11"/>
        <v>1341.35</v>
      </c>
      <c r="AQ87" s="18">
        <f t="shared" si="12"/>
        <v>6127.03</v>
      </c>
      <c r="AR87" s="18">
        <f t="shared" si="13"/>
        <v>3874.76</v>
      </c>
      <c r="AS87" s="18">
        <f t="shared" si="14"/>
        <v>3723.5</v>
      </c>
      <c r="AT87" s="18">
        <f t="shared" si="15"/>
        <v>10193.848515596894</v>
      </c>
      <c r="AU87" s="43">
        <v>4385</v>
      </c>
      <c r="AV87" s="44" t="s">
        <v>531</v>
      </c>
      <c r="AW87" s="18" t="s">
        <v>532</v>
      </c>
      <c r="AX87" s="45"/>
      <c r="AY87" s="33"/>
      <c r="AZ87" s="46" t="s">
        <v>114</v>
      </c>
      <c r="BA87" s="33" t="s">
        <v>115</v>
      </c>
      <c r="BB87" s="46" t="s">
        <v>334</v>
      </c>
      <c r="BC87" s="46" t="s">
        <v>335</v>
      </c>
      <c r="BD87" s="47">
        <v>2</v>
      </c>
      <c r="BE87" s="47">
        <v>1</v>
      </c>
    </row>
    <row r="88" spans="1:57" x14ac:dyDescent="0.2">
      <c r="A88" s="32" t="s">
        <v>533</v>
      </c>
      <c r="B88" s="33" t="s">
        <v>534</v>
      </c>
      <c r="C88" s="34">
        <v>6012.5263610000002</v>
      </c>
      <c r="D88" s="35">
        <v>1470</v>
      </c>
      <c r="E88" s="36"/>
      <c r="F88" s="37">
        <v>720</v>
      </c>
      <c r="G88" s="38">
        <v>3384.3249999999998</v>
      </c>
      <c r="H88" s="39">
        <v>1763</v>
      </c>
      <c r="I88" s="35">
        <v>1465</v>
      </c>
      <c r="J88" s="37">
        <v>7546.41</v>
      </c>
      <c r="K88" s="25"/>
      <c r="L88" s="34">
        <v>8537.89</v>
      </c>
      <c r="M88" s="35">
        <v>485.3</v>
      </c>
      <c r="N88" s="40"/>
      <c r="O88" s="37">
        <v>4292.47</v>
      </c>
      <c r="P88" s="38">
        <v>0</v>
      </c>
      <c r="Q88" s="39">
        <v>4905.7299999999996</v>
      </c>
      <c r="R88" s="35">
        <v>4175.63</v>
      </c>
      <c r="S88" s="37">
        <v>5122.8110091135131</v>
      </c>
      <c r="T88" s="25"/>
      <c r="U88" s="34">
        <v>20000</v>
      </c>
      <c r="V88" s="35">
        <v>1000</v>
      </c>
      <c r="W88" s="36"/>
      <c r="X88" s="37">
        <v>2000</v>
      </c>
      <c r="Y88" s="38">
        <v>1000</v>
      </c>
      <c r="Z88" s="41">
        <v>6000</v>
      </c>
      <c r="AA88" s="35">
        <v>3000</v>
      </c>
      <c r="AB88" s="37">
        <v>533.52</v>
      </c>
      <c r="AC88" s="25"/>
      <c r="AD88" s="34">
        <v>0</v>
      </c>
      <c r="AE88" s="35">
        <v>0</v>
      </c>
      <c r="AF88" s="36"/>
      <c r="AG88" s="37"/>
      <c r="AH88" s="38"/>
      <c r="AI88" s="42"/>
      <c r="AJ88" s="35"/>
      <c r="AK88" s="37">
        <v>0</v>
      </c>
      <c r="AL88" s="25"/>
      <c r="AM88" s="18">
        <f t="shared" si="8"/>
        <v>34550.416360999996</v>
      </c>
      <c r="AN88" s="18">
        <f t="shared" si="9"/>
        <v>2955.3</v>
      </c>
      <c r="AO88" s="18">
        <f t="shared" si="10"/>
        <v>0</v>
      </c>
      <c r="AP88" s="18">
        <f t="shared" si="11"/>
        <v>7012.47</v>
      </c>
      <c r="AQ88" s="18">
        <f t="shared" si="12"/>
        <v>4384.3249999999998</v>
      </c>
      <c r="AR88" s="18">
        <f t="shared" si="13"/>
        <v>12668.73</v>
      </c>
      <c r="AS88" s="18">
        <f t="shared" si="14"/>
        <v>8640.630000000001</v>
      </c>
      <c r="AT88" s="18">
        <f t="shared" si="15"/>
        <v>13202.741009113513</v>
      </c>
      <c r="AU88" s="43">
        <v>8025</v>
      </c>
      <c r="AV88" s="44" t="s">
        <v>535</v>
      </c>
      <c r="AW88" s="18" t="s">
        <v>536</v>
      </c>
      <c r="AX88" s="45" t="s">
        <v>537</v>
      </c>
      <c r="AY88" s="33" t="s">
        <v>538</v>
      </c>
      <c r="AZ88" s="46" t="s">
        <v>114</v>
      </c>
      <c r="BA88" s="33" t="s">
        <v>115</v>
      </c>
      <c r="BB88" s="46" t="s">
        <v>539</v>
      </c>
      <c r="BC88" s="46" t="s">
        <v>540</v>
      </c>
      <c r="BD88" s="47">
        <v>1</v>
      </c>
      <c r="BE88" s="47">
        <v>2</v>
      </c>
    </row>
    <row r="89" spans="1:57" x14ac:dyDescent="0.2">
      <c r="A89" s="32" t="s">
        <v>541</v>
      </c>
      <c r="B89" s="33" t="s">
        <v>542</v>
      </c>
      <c r="C89" s="34">
        <v>3534.5875900000001</v>
      </c>
      <c r="D89" s="35">
        <v>1212.75</v>
      </c>
      <c r="E89" s="36"/>
      <c r="F89" s="37">
        <v>715</v>
      </c>
      <c r="G89" s="38">
        <v>1244.25</v>
      </c>
      <c r="H89" s="39">
        <v>1195</v>
      </c>
      <c r="I89" s="35">
        <v>1293</v>
      </c>
      <c r="J89" s="37">
        <v>4931.5</v>
      </c>
      <c r="K89" s="25"/>
      <c r="L89" s="34">
        <v>6684.16</v>
      </c>
      <c r="M89" s="35">
        <v>2247.9</v>
      </c>
      <c r="N89" s="40"/>
      <c r="O89" s="37">
        <v>270.3</v>
      </c>
      <c r="P89" s="38">
        <v>7787.82</v>
      </c>
      <c r="Q89" s="39">
        <v>2952.69</v>
      </c>
      <c r="R89" s="35">
        <v>285</v>
      </c>
      <c r="S89" s="37">
        <v>5036.8081587808065</v>
      </c>
      <c r="T89" s="25"/>
      <c r="U89" s="34">
        <v>2980</v>
      </c>
      <c r="V89" s="35">
        <v>1380</v>
      </c>
      <c r="W89" s="36"/>
      <c r="X89" s="37">
        <v>700</v>
      </c>
      <c r="Y89" s="38">
        <v>3180</v>
      </c>
      <c r="Z89" s="41">
        <v>880</v>
      </c>
      <c r="AA89" s="35">
        <v>730</v>
      </c>
      <c r="AB89" s="37">
        <v>300</v>
      </c>
      <c r="AC89" s="25"/>
      <c r="AD89" s="34">
        <v>0</v>
      </c>
      <c r="AE89" s="35">
        <v>0</v>
      </c>
      <c r="AF89" s="36"/>
      <c r="AG89" s="37"/>
      <c r="AH89" s="38"/>
      <c r="AI89" s="42"/>
      <c r="AJ89" s="35"/>
      <c r="AK89" s="37">
        <v>0</v>
      </c>
      <c r="AL89" s="25"/>
      <c r="AM89" s="18">
        <f t="shared" si="8"/>
        <v>13198.747589999999</v>
      </c>
      <c r="AN89" s="18">
        <f t="shared" si="9"/>
        <v>4840.6499999999996</v>
      </c>
      <c r="AO89" s="18">
        <f t="shared" si="10"/>
        <v>0</v>
      </c>
      <c r="AP89" s="18">
        <f t="shared" si="11"/>
        <v>1685.3</v>
      </c>
      <c r="AQ89" s="18">
        <f t="shared" si="12"/>
        <v>12212.07</v>
      </c>
      <c r="AR89" s="18">
        <f t="shared" si="13"/>
        <v>5027.6900000000005</v>
      </c>
      <c r="AS89" s="18">
        <f t="shared" si="14"/>
        <v>2308</v>
      </c>
      <c r="AT89" s="18">
        <f t="shared" si="15"/>
        <v>10268.308158780806</v>
      </c>
      <c r="AU89" s="43">
        <v>3955</v>
      </c>
      <c r="AV89" s="44" t="s">
        <v>543</v>
      </c>
      <c r="AW89" s="18" t="s">
        <v>544</v>
      </c>
      <c r="AX89" s="45"/>
      <c r="AY89" s="33"/>
      <c r="AZ89" s="46" t="s">
        <v>90</v>
      </c>
      <c r="BA89" s="33" t="s">
        <v>91</v>
      </c>
      <c r="BB89" s="46" t="s">
        <v>186</v>
      </c>
      <c r="BC89" s="46" t="s">
        <v>187</v>
      </c>
      <c r="BD89" s="47">
        <v>2</v>
      </c>
      <c r="BE89" s="47">
        <v>1</v>
      </c>
    </row>
    <row r="90" spans="1:57" x14ac:dyDescent="0.2">
      <c r="A90" s="32" t="s">
        <v>545</v>
      </c>
      <c r="B90" s="33" t="s">
        <v>546</v>
      </c>
      <c r="C90" s="34">
        <v>5409.5743390000007</v>
      </c>
      <c r="D90" s="35">
        <v>0</v>
      </c>
      <c r="E90" s="36"/>
      <c r="F90" s="37">
        <v>615</v>
      </c>
      <c r="G90" s="38">
        <v>3505</v>
      </c>
      <c r="H90" s="39">
        <v>710</v>
      </c>
      <c r="I90" s="35">
        <v>3282.4</v>
      </c>
      <c r="J90" s="37">
        <v>5881</v>
      </c>
      <c r="K90" s="25"/>
      <c r="L90" s="34">
        <v>14060.38</v>
      </c>
      <c r="M90" s="35">
        <v>509.21</v>
      </c>
      <c r="N90" s="40"/>
      <c r="O90" s="37">
        <v>233.8</v>
      </c>
      <c r="P90" s="38">
        <v>4390.72</v>
      </c>
      <c r="Q90" s="39">
        <v>5245.46</v>
      </c>
      <c r="R90" s="35">
        <v>2230</v>
      </c>
      <c r="S90" s="37">
        <v>6329.2261303064015</v>
      </c>
      <c r="T90" s="25"/>
      <c r="U90" s="34">
        <v>16686.75</v>
      </c>
      <c r="V90" s="35">
        <v>1000</v>
      </c>
      <c r="W90" s="36"/>
      <c r="X90" s="37">
        <v>1000</v>
      </c>
      <c r="Y90" s="38">
        <v>8000</v>
      </c>
      <c r="Z90" s="41">
        <v>0</v>
      </c>
      <c r="AA90" s="35">
        <v>2000</v>
      </c>
      <c r="AB90" s="37">
        <v>2500</v>
      </c>
      <c r="AC90" s="25"/>
      <c r="AD90" s="34">
        <v>0</v>
      </c>
      <c r="AE90" s="35">
        <v>0</v>
      </c>
      <c r="AF90" s="36"/>
      <c r="AG90" s="37"/>
      <c r="AH90" s="38"/>
      <c r="AI90" s="42"/>
      <c r="AJ90" s="35"/>
      <c r="AK90" s="37">
        <v>0</v>
      </c>
      <c r="AL90" s="25"/>
      <c r="AM90" s="18">
        <f t="shared" si="8"/>
        <v>36156.704338999996</v>
      </c>
      <c r="AN90" s="18">
        <f t="shared" si="9"/>
        <v>1509.21</v>
      </c>
      <c r="AO90" s="18">
        <f t="shared" si="10"/>
        <v>0</v>
      </c>
      <c r="AP90" s="18">
        <f t="shared" si="11"/>
        <v>1848.8</v>
      </c>
      <c r="AQ90" s="18">
        <f t="shared" si="12"/>
        <v>15895.720000000001</v>
      </c>
      <c r="AR90" s="18">
        <f t="shared" si="13"/>
        <v>5955.46</v>
      </c>
      <c r="AS90" s="18">
        <f t="shared" si="14"/>
        <v>7512.4</v>
      </c>
      <c r="AT90" s="18">
        <f t="shared" si="15"/>
        <v>14710.226130306401</v>
      </c>
      <c r="AU90" s="43">
        <v>5736</v>
      </c>
      <c r="AV90" s="44" t="s">
        <v>547</v>
      </c>
      <c r="AW90" s="18" t="s">
        <v>548</v>
      </c>
      <c r="AX90" s="45"/>
      <c r="AY90" s="33"/>
      <c r="AZ90" s="46" t="s">
        <v>114</v>
      </c>
      <c r="BA90" s="33" t="s">
        <v>115</v>
      </c>
      <c r="BB90" s="46" t="s">
        <v>388</v>
      </c>
      <c r="BC90" s="46" t="s">
        <v>389</v>
      </c>
      <c r="BD90" s="47">
        <v>2</v>
      </c>
      <c r="BE90" s="47">
        <v>1</v>
      </c>
    </row>
    <row r="91" spans="1:57" x14ac:dyDescent="0.2">
      <c r="A91" s="32" t="s">
        <v>549</v>
      </c>
      <c r="B91" s="33" t="s">
        <v>550</v>
      </c>
      <c r="C91" s="34">
        <v>64516.380759999993</v>
      </c>
      <c r="D91" s="35">
        <v>25596.29</v>
      </c>
      <c r="E91" s="36"/>
      <c r="F91" s="37">
        <v>18108.52</v>
      </c>
      <c r="G91" s="38">
        <v>61017.67</v>
      </c>
      <c r="H91" s="39">
        <v>59450.32</v>
      </c>
      <c r="I91" s="35">
        <v>19211.25</v>
      </c>
      <c r="J91" s="37">
        <v>241905.41999999998</v>
      </c>
      <c r="K91" s="25"/>
      <c r="L91" s="34">
        <v>53743.99</v>
      </c>
      <c r="M91" s="35">
        <v>16141.94</v>
      </c>
      <c r="N91" s="40"/>
      <c r="O91" s="37">
        <v>7566.5</v>
      </c>
      <c r="P91" s="38">
        <v>6221.42</v>
      </c>
      <c r="Q91" s="39">
        <v>11278.29</v>
      </c>
      <c r="R91" s="35">
        <v>5590.96</v>
      </c>
      <c r="S91" s="37">
        <v>59783.567205011816</v>
      </c>
      <c r="T91" s="25"/>
      <c r="U91" s="34">
        <v>315950</v>
      </c>
      <c r="V91" s="35">
        <v>18743</v>
      </c>
      <c r="W91" s="36"/>
      <c r="X91" s="37">
        <v>56764</v>
      </c>
      <c r="Y91" s="38">
        <v>48196</v>
      </c>
      <c r="Z91" s="41">
        <v>59442</v>
      </c>
      <c r="AA91" s="35">
        <v>36415</v>
      </c>
      <c r="AB91" s="37">
        <v>127779</v>
      </c>
      <c r="AC91" s="25"/>
      <c r="AD91" s="34">
        <v>217567.74</v>
      </c>
      <c r="AE91" s="35">
        <v>0</v>
      </c>
      <c r="AF91" s="36"/>
      <c r="AG91" s="37"/>
      <c r="AH91" s="38"/>
      <c r="AI91" s="42"/>
      <c r="AJ91" s="35"/>
      <c r="AK91" s="37">
        <v>210854</v>
      </c>
      <c r="AL91" s="25"/>
      <c r="AM91" s="18">
        <f t="shared" si="8"/>
        <v>651778.11075999995</v>
      </c>
      <c r="AN91" s="18">
        <f t="shared" si="9"/>
        <v>60481.23</v>
      </c>
      <c r="AO91" s="18">
        <f t="shared" si="10"/>
        <v>0</v>
      </c>
      <c r="AP91" s="18">
        <f t="shared" si="11"/>
        <v>82439.02</v>
      </c>
      <c r="AQ91" s="18">
        <f t="shared" si="12"/>
        <v>115435.09</v>
      </c>
      <c r="AR91" s="18">
        <f t="shared" si="13"/>
        <v>130170.61000000002</v>
      </c>
      <c r="AS91" s="18">
        <f t="shared" si="14"/>
        <v>61217.21</v>
      </c>
      <c r="AT91" s="18">
        <f t="shared" si="15"/>
        <v>640321.98720501177</v>
      </c>
      <c r="AU91" s="43">
        <v>95799</v>
      </c>
      <c r="AV91" s="44" t="s">
        <v>551</v>
      </c>
      <c r="AW91" s="18" t="s">
        <v>552</v>
      </c>
      <c r="AX91" s="45"/>
      <c r="AY91" s="33"/>
      <c r="AZ91" s="46" t="s">
        <v>80</v>
      </c>
      <c r="BA91" s="33" t="s">
        <v>81</v>
      </c>
      <c r="BB91" s="46" t="s">
        <v>553</v>
      </c>
      <c r="BC91" s="46" t="s">
        <v>554</v>
      </c>
      <c r="BD91" s="47">
        <v>1</v>
      </c>
      <c r="BE91" s="47">
        <v>1</v>
      </c>
    </row>
    <row r="92" spans="1:57" x14ac:dyDescent="0.2">
      <c r="A92" s="32" t="s">
        <v>555</v>
      </c>
      <c r="B92" s="33" t="s">
        <v>556</v>
      </c>
      <c r="C92" s="34">
        <v>910.31381199999998</v>
      </c>
      <c r="D92" s="35">
        <v>565</v>
      </c>
      <c r="E92" s="36"/>
      <c r="F92" s="37">
        <v>310</v>
      </c>
      <c r="G92" s="38">
        <v>2137.5</v>
      </c>
      <c r="H92" s="39">
        <v>100</v>
      </c>
      <c r="I92" s="35">
        <v>11700</v>
      </c>
      <c r="J92" s="37">
        <v>1968</v>
      </c>
      <c r="K92" s="25"/>
      <c r="L92" s="34">
        <v>1394.9</v>
      </c>
      <c r="M92" s="35">
        <v>2033.69</v>
      </c>
      <c r="N92" s="40"/>
      <c r="O92" s="37"/>
      <c r="P92" s="38">
        <v>1123.1400000000001</v>
      </c>
      <c r="Q92" s="39">
        <v>1667.05</v>
      </c>
      <c r="R92" s="35">
        <v>855.3</v>
      </c>
      <c r="S92" s="37">
        <v>2354.7070025203157</v>
      </c>
      <c r="T92" s="25"/>
      <c r="U92" s="34">
        <v>7049.7</v>
      </c>
      <c r="V92" s="35">
        <v>0</v>
      </c>
      <c r="W92" s="36"/>
      <c r="X92" s="37">
        <v>744.58</v>
      </c>
      <c r="Y92" s="38">
        <v>3000</v>
      </c>
      <c r="Z92" s="41">
        <v>0</v>
      </c>
      <c r="AA92" s="35"/>
      <c r="AB92" s="37">
        <v>0</v>
      </c>
      <c r="AC92" s="25"/>
      <c r="AD92" s="34">
        <v>0</v>
      </c>
      <c r="AE92" s="35">
        <v>0</v>
      </c>
      <c r="AF92" s="36"/>
      <c r="AG92" s="37"/>
      <c r="AH92" s="38"/>
      <c r="AI92" s="42"/>
      <c r="AJ92" s="35"/>
      <c r="AK92" s="37">
        <v>0</v>
      </c>
      <c r="AL92" s="25"/>
      <c r="AM92" s="18">
        <f t="shared" si="8"/>
        <v>9354.9138120000007</v>
      </c>
      <c r="AN92" s="18">
        <f t="shared" si="9"/>
        <v>2598.69</v>
      </c>
      <c r="AO92" s="18">
        <f t="shared" si="10"/>
        <v>0</v>
      </c>
      <c r="AP92" s="18">
        <f t="shared" si="11"/>
        <v>1054.58</v>
      </c>
      <c r="AQ92" s="18">
        <f t="shared" si="12"/>
        <v>6260.64</v>
      </c>
      <c r="AR92" s="18">
        <f t="shared" si="13"/>
        <v>1767.05</v>
      </c>
      <c r="AS92" s="18">
        <f t="shared" si="14"/>
        <v>12555.3</v>
      </c>
      <c r="AT92" s="18">
        <f t="shared" si="15"/>
        <v>4322.7070025203157</v>
      </c>
      <c r="AU92" s="43">
        <v>1733</v>
      </c>
      <c r="AV92" s="44" t="s">
        <v>557</v>
      </c>
      <c r="AW92" s="18" t="s">
        <v>558</v>
      </c>
      <c r="AX92" s="45"/>
      <c r="AY92" s="33"/>
      <c r="AZ92" s="46" t="s">
        <v>72</v>
      </c>
      <c r="BA92" s="33" t="s">
        <v>73</v>
      </c>
      <c r="BB92" s="46" t="s">
        <v>429</v>
      </c>
      <c r="BC92" s="46" t="s">
        <v>430</v>
      </c>
      <c r="BD92" s="47">
        <v>2</v>
      </c>
      <c r="BE92" s="47">
        <v>1</v>
      </c>
    </row>
    <row r="93" spans="1:57" x14ac:dyDescent="0.2">
      <c r="A93" s="32" t="s">
        <v>559</v>
      </c>
      <c r="B93" s="33" t="s">
        <v>560</v>
      </c>
      <c r="C93" s="34">
        <v>14129.801866</v>
      </c>
      <c r="D93" s="35">
        <v>2925</v>
      </c>
      <c r="E93" s="36"/>
      <c r="F93" s="37">
        <v>3425</v>
      </c>
      <c r="G93" s="38">
        <v>2161.4</v>
      </c>
      <c r="H93" s="39">
        <v>10303</v>
      </c>
      <c r="I93" s="35">
        <v>3769</v>
      </c>
      <c r="J93" s="37">
        <v>19657.689999999999</v>
      </c>
      <c r="K93" s="25"/>
      <c r="L93" s="34">
        <v>10360.810000000001</v>
      </c>
      <c r="M93" s="35">
        <v>2697.84</v>
      </c>
      <c r="N93" s="40"/>
      <c r="O93" s="37">
        <v>2689.59</v>
      </c>
      <c r="P93" s="38">
        <v>3483.72</v>
      </c>
      <c r="Q93" s="39">
        <v>2719.16</v>
      </c>
      <c r="R93" s="35">
        <v>5576.98</v>
      </c>
      <c r="S93" s="37">
        <v>9038.4724646470804</v>
      </c>
      <c r="T93" s="25"/>
      <c r="U93" s="34">
        <v>4875</v>
      </c>
      <c r="V93" s="35">
        <v>9500</v>
      </c>
      <c r="W93" s="36"/>
      <c r="X93" s="37">
        <v>6900</v>
      </c>
      <c r="Y93" s="38">
        <v>8000</v>
      </c>
      <c r="Z93" s="41">
        <v>6000</v>
      </c>
      <c r="AA93" s="35">
        <v>6300</v>
      </c>
      <c r="AB93" s="37">
        <v>2829</v>
      </c>
      <c r="AC93" s="25"/>
      <c r="AD93" s="34">
        <v>0</v>
      </c>
      <c r="AE93" s="35">
        <v>0</v>
      </c>
      <c r="AF93" s="36"/>
      <c r="AG93" s="37"/>
      <c r="AH93" s="38"/>
      <c r="AI93" s="42"/>
      <c r="AJ93" s="35">
        <v>1300</v>
      </c>
      <c r="AK93" s="37">
        <v>0</v>
      </c>
      <c r="AL93" s="25"/>
      <c r="AM93" s="18">
        <f t="shared" si="8"/>
        <v>29365.611865999999</v>
      </c>
      <c r="AN93" s="18">
        <f t="shared" si="9"/>
        <v>15122.84</v>
      </c>
      <c r="AO93" s="18">
        <f t="shared" si="10"/>
        <v>0</v>
      </c>
      <c r="AP93" s="18">
        <f t="shared" si="11"/>
        <v>13014.59</v>
      </c>
      <c r="AQ93" s="18">
        <f t="shared" si="12"/>
        <v>13645.119999999999</v>
      </c>
      <c r="AR93" s="18">
        <f t="shared" si="13"/>
        <v>19022.16</v>
      </c>
      <c r="AS93" s="18">
        <f t="shared" si="14"/>
        <v>16945.98</v>
      </c>
      <c r="AT93" s="18">
        <f t="shared" si="15"/>
        <v>31525.162464647081</v>
      </c>
      <c r="AU93" s="43">
        <v>16655</v>
      </c>
      <c r="AV93" s="44" t="s">
        <v>561</v>
      </c>
      <c r="AW93" s="18" t="s">
        <v>562</v>
      </c>
      <c r="AX93" s="45"/>
      <c r="AY93" s="33"/>
      <c r="AZ93" s="46" t="s">
        <v>72</v>
      </c>
      <c r="BA93" s="33" t="s">
        <v>73</v>
      </c>
      <c r="BB93" s="46" t="s">
        <v>563</v>
      </c>
      <c r="BC93" s="46" t="s">
        <v>564</v>
      </c>
      <c r="BD93" s="47">
        <v>1</v>
      </c>
      <c r="BE93" s="47">
        <v>1</v>
      </c>
    </row>
    <row r="94" spans="1:57" x14ac:dyDescent="0.2">
      <c r="A94" s="32" t="s">
        <v>565</v>
      </c>
      <c r="B94" s="33" t="s">
        <v>566</v>
      </c>
      <c r="C94" s="34">
        <v>28177.874763</v>
      </c>
      <c r="D94" s="35">
        <v>1755</v>
      </c>
      <c r="E94" s="36"/>
      <c r="F94" s="37">
        <v>4237.01</v>
      </c>
      <c r="G94" s="38">
        <v>12119</v>
      </c>
      <c r="H94" s="39">
        <v>13288.45</v>
      </c>
      <c r="I94" s="35">
        <v>9438.5</v>
      </c>
      <c r="J94" s="37">
        <v>56101.919999999998</v>
      </c>
      <c r="K94" s="25"/>
      <c r="L94" s="34">
        <v>58553.56</v>
      </c>
      <c r="M94" s="35">
        <v>378.43</v>
      </c>
      <c r="N94" s="40"/>
      <c r="O94" s="37">
        <v>8060.77</v>
      </c>
      <c r="P94" s="38">
        <v>978.98</v>
      </c>
      <c r="Q94" s="39">
        <v>2111.1999999999998</v>
      </c>
      <c r="R94" s="35">
        <v>2441.4699999999998</v>
      </c>
      <c r="S94" s="37">
        <v>30157.656112158991</v>
      </c>
      <c r="T94" s="25"/>
      <c r="U94" s="34">
        <v>113000</v>
      </c>
      <c r="V94" s="35">
        <v>0</v>
      </c>
      <c r="W94" s="36"/>
      <c r="X94" s="37">
        <v>10000</v>
      </c>
      <c r="Y94" s="38">
        <v>5000</v>
      </c>
      <c r="Z94" s="41">
        <v>13000</v>
      </c>
      <c r="AA94" s="35">
        <v>9000</v>
      </c>
      <c r="AB94" s="37">
        <v>86000</v>
      </c>
      <c r="AC94" s="25"/>
      <c r="AD94" s="34">
        <v>0</v>
      </c>
      <c r="AE94" s="35">
        <v>0</v>
      </c>
      <c r="AF94" s="36"/>
      <c r="AG94" s="37"/>
      <c r="AH94" s="38"/>
      <c r="AI94" s="42"/>
      <c r="AJ94" s="35"/>
      <c r="AK94" s="37">
        <v>0</v>
      </c>
      <c r="AL94" s="25"/>
      <c r="AM94" s="18">
        <f t="shared" si="8"/>
        <v>199731.434763</v>
      </c>
      <c r="AN94" s="18">
        <f t="shared" si="9"/>
        <v>2133.4299999999998</v>
      </c>
      <c r="AO94" s="18">
        <f t="shared" si="10"/>
        <v>0</v>
      </c>
      <c r="AP94" s="18">
        <f t="shared" si="11"/>
        <v>22297.78</v>
      </c>
      <c r="AQ94" s="18">
        <f t="shared" si="12"/>
        <v>18097.98</v>
      </c>
      <c r="AR94" s="18">
        <f t="shared" si="13"/>
        <v>28399.65</v>
      </c>
      <c r="AS94" s="18">
        <f t="shared" si="14"/>
        <v>20879.97</v>
      </c>
      <c r="AT94" s="18">
        <f t="shared" si="15"/>
        <v>172259.576112159</v>
      </c>
      <c r="AU94" s="43">
        <v>28304</v>
      </c>
      <c r="AV94" s="44" t="s">
        <v>567</v>
      </c>
      <c r="AW94" s="18" t="s">
        <v>568</v>
      </c>
      <c r="AX94" s="45"/>
      <c r="AY94" s="33"/>
      <c r="AZ94" s="46" t="s">
        <v>204</v>
      </c>
      <c r="BA94" s="33" t="s">
        <v>205</v>
      </c>
      <c r="BB94" s="46" t="s">
        <v>569</v>
      </c>
      <c r="BC94" s="46" t="s">
        <v>570</v>
      </c>
      <c r="BD94" s="47">
        <v>1</v>
      </c>
      <c r="BE94" s="47">
        <v>1</v>
      </c>
    </row>
    <row r="95" spans="1:57" x14ac:dyDescent="0.2">
      <c r="A95" s="64" t="s">
        <v>571</v>
      </c>
      <c r="B95" s="46" t="s">
        <v>572</v>
      </c>
      <c r="C95" s="34">
        <v>16453.940356000003</v>
      </c>
      <c r="D95" s="35">
        <v>837.3</v>
      </c>
      <c r="E95" s="36"/>
      <c r="F95" s="37">
        <v>3302</v>
      </c>
      <c r="G95" s="38">
        <v>9501.4645</v>
      </c>
      <c r="H95" s="39">
        <v>5440</v>
      </c>
      <c r="I95" s="35">
        <v>7139.5</v>
      </c>
      <c r="J95" s="37">
        <v>16033.88</v>
      </c>
      <c r="K95" s="25"/>
      <c r="L95" s="34">
        <v>18384.440000000002</v>
      </c>
      <c r="M95" s="35">
        <v>680.03</v>
      </c>
      <c r="N95" s="40"/>
      <c r="O95" s="37">
        <v>1661.5</v>
      </c>
      <c r="P95" s="38">
        <v>5979.9699999999993</v>
      </c>
      <c r="Q95" s="39">
        <v>1247.03</v>
      </c>
      <c r="R95" s="35">
        <v>2735.07</v>
      </c>
      <c r="S95" s="37">
        <v>17225.757595929947</v>
      </c>
      <c r="T95" s="25"/>
      <c r="U95" s="34">
        <v>35217.74</v>
      </c>
      <c r="V95" s="35">
        <v>1716.66</v>
      </c>
      <c r="W95" s="36"/>
      <c r="X95" s="37">
        <v>4446.1899999999996</v>
      </c>
      <c r="Y95" s="38">
        <v>18636.04</v>
      </c>
      <c r="Z95" s="41">
        <v>5552</v>
      </c>
      <c r="AA95" s="35">
        <v>10105.25</v>
      </c>
      <c r="AB95" s="37">
        <v>14782.98</v>
      </c>
      <c r="AC95" s="25"/>
      <c r="AD95" s="34">
        <v>8409.4</v>
      </c>
      <c r="AE95" s="35">
        <v>0</v>
      </c>
      <c r="AF95" s="36"/>
      <c r="AG95" s="37"/>
      <c r="AH95" s="38"/>
      <c r="AI95" s="42"/>
      <c r="AJ95" s="35"/>
      <c r="AK95" s="37">
        <v>0</v>
      </c>
      <c r="AL95" s="25"/>
      <c r="AM95" s="18">
        <f t="shared" si="8"/>
        <v>78465.520356000008</v>
      </c>
      <c r="AN95" s="18">
        <f t="shared" si="9"/>
        <v>3233.99</v>
      </c>
      <c r="AO95" s="18">
        <f t="shared" si="10"/>
        <v>0</v>
      </c>
      <c r="AP95" s="18">
        <f t="shared" si="11"/>
        <v>9409.6899999999987</v>
      </c>
      <c r="AQ95" s="18">
        <f t="shared" si="12"/>
        <v>34117.474500000004</v>
      </c>
      <c r="AR95" s="18">
        <f t="shared" si="13"/>
        <v>12239.029999999999</v>
      </c>
      <c r="AS95" s="18">
        <f t="shared" si="14"/>
        <v>19979.82</v>
      </c>
      <c r="AT95" s="18">
        <f t="shared" si="15"/>
        <v>48042.617595929943</v>
      </c>
      <c r="AU95" s="43">
        <v>17633</v>
      </c>
      <c r="AV95" s="44" t="s">
        <v>573</v>
      </c>
      <c r="AW95" s="18" t="s">
        <v>574</v>
      </c>
      <c r="AX95" s="45" t="s">
        <v>88</v>
      </c>
      <c r="AY95" s="33" t="s">
        <v>89</v>
      </c>
      <c r="AZ95" s="46" t="s">
        <v>90</v>
      </c>
      <c r="BA95" s="33" t="s">
        <v>91</v>
      </c>
      <c r="BB95" s="46" t="s">
        <v>92</v>
      </c>
      <c r="BC95" s="46" t="s">
        <v>93</v>
      </c>
      <c r="BD95" s="47">
        <v>1</v>
      </c>
      <c r="BE95" s="47">
        <v>2</v>
      </c>
    </row>
    <row r="96" spans="1:57" x14ac:dyDescent="0.2">
      <c r="A96" s="32" t="s">
        <v>575</v>
      </c>
      <c r="B96" s="33" t="s">
        <v>576</v>
      </c>
      <c r="C96" s="34">
        <v>5911.1262559999996</v>
      </c>
      <c r="D96" s="35">
        <v>3848.44</v>
      </c>
      <c r="E96" s="36"/>
      <c r="F96" s="37">
        <v>1942.92</v>
      </c>
      <c r="G96" s="38">
        <v>8751.5499999999993</v>
      </c>
      <c r="H96" s="39">
        <v>4520</v>
      </c>
      <c r="I96" s="35">
        <v>8523</v>
      </c>
      <c r="J96" s="37">
        <v>15696</v>
      </c>
      <c r="K96" s="25"/>
      <c r="L96" s="34">
        <v>8395.64</v>
      </c>
      <c r="M96" s="35">
        <v>97.72</v>
      </c>
      <c r="N96" s="40"/>
      <c r="O96" s="37">
        <v>1649.19</v>
      </c>
      <c r="P96" s="38">
        <v>1792.18</v>
      </c>
      <c r="Q96" s="39">
        <v>35.94</v>
      </c>
      <c r="R96" s="35">
        <v>510.16</v>
      </c>
      <c r="S96" s="37">
        <v>8898.7698104193059</v>
      </c>
      <c r="T96" s="25"/>
      <c r="U96" s="34">
        <v>31894.6</v>
      </c>
      <c r="V96" s="35">
        <v>0</v>
      </c>
      <c r="W96" s="36"/>
      <c r="X96" s="37">
        <v>1753.8</v>
      </c>
      <c r="Y96" s="38">
        <v>5262.08</v>
      </c>
      <c r="Z96" s="41">
        <v>3070.16</v>
      </c>
      <c r="AA96" s="35">
        <v>3026</v>
      </c>
      <c r="AB96" s="37">
        <v>19684</v>
      </c>
      <c r="AC96" s="25"/>
      <c r="AD96" s="34">
        <v>365.26</v>
      </c>
      <c r="AE96" s="35">
        <v>0</v>
      </c>
      <c r="AF96" s="36"/>
      <c r="AG96" s="37">
        <v>365.26</v>
      </c>
      <c r="AH96" s="38"/>
      <c r="AI96" s="42"/>
      <c r="AJ96" s="35"/>
      <c r="AK96" s="37">
        <v>0</v>
      </c>
      <c r="AL96" s="25"/>
      <c r="AM96" s="18">
        <f t="shared" si="8"/>
        <v>46566.626256000003</v>
      </c>
      <c r="AN96" s="18">
        <f t="shared" si="9"/>
        <v>3946.16</v>
      </c>
      <c r="AO96" s="18">
        <f t="shared" si="10"/>
        <v>0</v>
      </c>
      <c r="AP96" s="18">
        <f t="shared" si="11"/>
        <v>5711.17</v>
      </c>
      <c r="AQ96" s="18">
        <f t="shared" si="12"/>
        <v>15805.81</v>
      </c>
      <c r="AR96" s="18">
        <f t="shared" si="13"/>
        <v>7626.1</v>
      </c>
      <c r="AS96" s="18">
        <f t="shared" si="14"/>
        <v>12059.16</v>
      </c>
      <c r="AT96" s="18">
        <f t="shared" si="15"/>
        <v>44278.769810419304</v>
      </c>
      <c r="AU96" s="43">
        <v>17752</v>
      </c>
      <c r="AV96" s="44" t="s">
        <v>577</v>
      </c>
      <c r="AW96" s="18" t="s">
        <v>578</v>
      </c>
      <c r="AX96" s="45" t="s">
        <v>579</v>
      </c>
      <c r="AY96" s="33" t="s">
        <v>580</v>
      </c>
      <c r="AZ96" s="46" t="s">
        <v>136</v>
      </c>
      <c r="BA96" s="33" t="s">
        <v>137</v>
      </c>
      <c r="BB96" s="46" t="s">
        <v>581</v>
      </c>
      <c r="BC96" s="46" t="s">
        <v>582</v>
      </c>
      <c r="BD96" s="47">
        <v>1</v>
      </c>
      <c r="BE96" s="47">
        <v>2</v>
      </c>
    </row>
    <row r="97" spans="1:57" x14ac:dyDescent="0.2">
      <c r="A97" s="32" t="s">
        <v>583</v>
      </c>
      <c r="B97" s="33" t="s">
        <v>584</v>
      </c>
      <c r="C97" s="34">
        <v>16594.565777000003</v>
      </c>
      <c r="D97" s="35">
        <v>50</v>
      </c>
      <c r="E97" s="36"/>
      <c r="F97" s="37">
        <v>2296.1999999999998</v>
      </c>
      <c r="G97" s="38">
        <v>20940.32</v>
      </c>
      <c r="H97" s="39">
        <v>9280</v>
      </c>
      <c r="I97" s="35">
        <v>27318.799999999999</v>
      </c>
      <c r="J97" s="37">
        <v>32761.989999999998</v>
      </c>
      <c r="K97" s="25"/>
      <c r="L97" s="34">
        <v>16197.41</v>
      </c>
      <c r="M97" s="35">
        <v>381.54</v>
      </c>
      <c r="N97" s="40"/>
      <c r="O97" s="37">
        <v>491.6</v>
      </c>
      <c r="P97" s="38">
        <v>744.88</v>
      </c>
      <c r="Q97" s="39">
        <v>1080.95</v>
      </c>
      <c r="R97" s="35">
        <v>2109.98</v>
      </c>
      <c r="S97" s="37">
        <v>12654.440820553689</v>
      </c>
      <c r="T97" s="25"/>
      <c r="U97" s="34">
        <v>44500</v>
      </c>
      <c r="V97" s="35">
        <v>0</v>
      </c>
      <c r="W97" s="36"/>
      <c r="X97" s="37">
        <v>3600</v>
      </c>
      <c r="Y97" s="38">
        <v>16500</v>
      </c>
      <c r="Z97" s="41">
        <v>7000</v>
      </c>
      <c r="AA97" s="35">
        <v>14000</v>
      </c>
      <c r="AB97" s="37">
        <v>32500</v>
      </c>
      <c r="AC97" s="25"/>
      <c r="AD97" s="34">
        <v>0</v>
      </c>
      <c r="AE97" s="35">
        <v>0</v>
      </c>
      <c r="AF97" s="36"/>
      <c r="AG97" s="37"/>
      <c r="AH97" s="38"/>
      <c r="AI97" s="42"/>
      <c r="AJ97" s="35"/>
      <c r="AK97" s="37">
        <v>0</v>
      </c>
      <c r="AL97" s="25"/>
      <c r="AM97" s="18">
        <f t="shared" si="8"/>
        <v>77291.975777000014</v>
      </c>
      <c r="AN97" s="18">
        <f t="shared" si="9"/>
        <v>431.54</v>
      </c>
      <c r="AO97" s="18">
        <f t="shared" si="10"/>
        <v>0</v>
      </c>
      <c r="AP97" s="18">
        <f t="shared" si="11"/>
        <v>6387.7999999999993</v>
      </c>
      <c r="AQ97" s="18">
        <f t="shared" si="12"/>
        <v>38185.199999999997</v>
      </c>
      <c r="AR97" s="18">
        <f t="shared" si="13"/>
        <v>17360.95</v>
      </c>
      <c r="AS97" s="18">
        <f t="shared" si="14"/>
        <v>43428.78</v>
      </c>
      <c r="AT97" s="18">
        <f t="shared" si="15"/>
        <v>77916.43082055368</v>
      </c>
      <c r="AU97" s="43">
        <v>28531</v>
      </c>
      <c r="AV97" s="44" t="s">
        <v>585</v>
      </c>
      <c r="AW97" s="18" t="s">
        <v>586</v>
      </c>
      <c r="AX97" s="45"/>
      <c r="AY97" s="33"/>
      <c r="AZ97" s="46" t="s">
        <v>90</v>
      </c>
      <c r="BA97" s="33" t="s">
        <v>91</v>
      </c>
      <c r="BB97" s="46" t="s">
        <v>414</v>
      </c>
      <c r="BC97" s="46" t="s">
        <v>415</v>
      </c>
      <c r="BD97" s="47">
        <v>1</v>
      </c>
      <c r="BE97" s="47">
        <v>1</v>
      </c>
    </row>
    <row r="98" spans="1:57" x14ac:dyDescent="0.2">
      <c r="A98" s="32" t="s">
        <v>587</v>
      </c>
      <c r="B98" s="33" t="s">
        <v>588</v>
      </c>
      <c r="C98" s="34">
        <v>7932.8980369999999</v>
      </c>
      <c r="D98" s="35">
        <v>4098.95</v>
      </c>
      <c r="E98" s="36"/>
      <c r="F98" s="37">
        <v>2080</v>
      </c>
      <c r="G98" s="38">
        <v>4254.76</v>
      </c>
      <c r="H98" s="39">
        <v>433.6</v>
      </c>
      <c r="I98" s="35">
        <v>5905</v>
      </c>
      <c r="J98" s="37">
        <v>9760</v>
      </c>
      <c r="K98" s="25"/>
      <c r="L98" s="34">
        <v>19051.189999999999</v>
      </c>
      <c r="M98" s="35">
        <v>8131.24</v>
      </c>
      <c r="N98" s="40"/>
      <c r="O98" s="37">
        <v>4013.54</v>
      </c>
      <c r="P98" s="38">
        <v>9358.0499999999993</v>
      </c>
      <c r="Q98" s="39">
        <v>731.27</v>
      </c>
      <c r="R98" s="35">
        <v>2498.38</v>
      </c>
      <c r="S98" s="37">
        <v>9302.0611591250599</v>
      </c>
      <c r="T98" s="25"/>
      <c r="U98" s="34">
        <v>15000</v>
      </c>
      <c r="V98" s="35">
        <v>5500</v>
      </c>
      <c r="W98" s="36"/>
      <c r="X98" s="37">
        <v>3200</v>
      </c>
      <c r="Y98" s="38">
        <v>6300</v>
      </c>
      <c r="Z98" s="41">
        <v>0</v>
      </c>
      <c r="AA98" s="35">
        <v>7200</v>
      </c>
      <c r="AB98" s="37">
        <v>4000</v>
      </c>
      <c r="AC98" s="25"/>
      <c r="AD98" s="34">
        <v>0</v>
      </c>
      <c r="AE98" s="35">
        <v>0</v>
      </c>
      <c r="AF98" s="36"/>
      <c r="AG98" s="37"/>
      <c r="AH98" s="38"/>
      <c r="AI98" s="42"/>
      <c r="AJ98" s="35"/>
      <c r="AK98" s="37">
        <v>0</v>
      </c>
      <c r="AL98" s="25"/>
      <c r="AM98" s="18">
        <f t="shared" si="8"/>
        <v>41984.088037000001</v>
      </c>
      <c r="AN98" s="18">
        <f t="shared" si="9"/>
        <v>17730.189999999999</v>
      </c>
      <c r="AO98" s="18">
        <f t="shared" si="10"/>
        <v>0</v>
      </c>
      <c r="AP98" s="18">
        <f t="shared" si="11"/>
        <v>9293.5400000000009</v>
      </c>
      <c r="AQ98" s="18">
        <f t="shared" si="12"/>
        <v>19912.809999999998</v>
      </c>
      <c r="AR98" s="18">
        <f t="shared" si="13"/>
        <v>1164.8699999999999</v>
      </c>
      <c r="AS98" s="18">
        <f t="shared" si="14"/>
        <v>15603.380000000001</v>
      </c>
      <c r="AT98" s="18">
        <f t="shared" si="15"/>
        <v>23062.06115912506</v>
      </c>
      <c r="AU98" s="43">
        <v>10933</v>
      </c>
      <c r="AV98" s="44" t="s">
        <v>589</v>
      </c>
      <c r="AW98" s="18" t="s">
        <v>590</v>
      </c>
      <c r="AX98" s="45"/>
      <c r="AY98" s="33"/>
      <c r="AZ98" s="46" t="s">
        <v>98</v>
      </c>
      <c r="BA98" s="33" t="s">
        <v>99</v>
      </c>
      <c r="BB98" s="46" t="s">
        <v>100</v>
      </c>
      <c r="BC98" s="46" t="s">
        <v>101</v>
      </c>
      <c r="BD98" s="47">
        <v>1</v>
      </c>
      <c r="BE98" s="47">
        <v>1</v>
      </c>
    </row>
    <row r="99" spans="1:57" x14ac:dyDescent="0.2">
      <c r="A99" s="32" t="s">
        <v>591</v>
      </c>
      <c r="B99" s="33" t="s">
        <v>592</v>
      </c>
      <c r="C99" s="34">
        <v>13269.385957</v>
      </c>
      <c r="D99" s="35">
        <v>0</v>
      </c>
      <c r="E99" s="36"/>
      <c r="F99" s="37">
        <v>935</v>
      </c>
      <c r="G99" s="38">
        <v>19089.5</v>
      </c>
      <c r="H99" s="39">
        <v>4595</v>
      </c>
      <c r="I99" s="35">
        <v>6752</v>
      </c>
      <c r="J99" s="37">
        <v>39590.839999999997</v>
      </c>
      <c r="K99" s="25"/>
      <c r="L99" s="34">
        <v>16428.399999999998</v>
      </c>
      <c r="M99" s="35">
        <v>679</v>
      </c>
      <c r="N99" s="40"/>
      <c r="O99" s="37">
        <v>833.49</v>
      </c>
      <c r="P99" s="38">
        <v>14285.04</v>
      </c>
      <c r="Q99" s="39">
        <v>3077.47</v>
      </c>
      <c r="R99" s="35">
        <v>3610.28</v>
      </c>
      <c r="S99" s="37">
        <v>14756.964387840528</v>
      </c>
      <c r="T99" s="25"/>
      <c r="U99" s="34">
        <v>47997.33</v>
      </c>
      <c r="V99" s="35">
        <v>1716.66</v>
      </c>
      <c r="W99" s="36"/>
      <c r="X99" s="37">
        <v>6722.44</v>
      </c>
      <c r="Y99" s="38">
        <v>28883.58</v>
      </c>
      <c r="Z99" s="41">
        <v>8396</v>
      </c>
      <c r="AA99" s="35">
        <v>13270.75</v>
      </c>
      <c r="AB99" s="37">
        <v>20560.32</v>
      </c>
      <c r="AC99" s="25"/>
      <c r="AD99" s="34">
        <v>0</v>
      </c>
      <c r="AE99" s="35">
        <v>0</v>
      </c>
      <c r="AF99" s="36"/>
      <c r="AG99" s="37"/>
      <c r="AH99" s="38"/>
      <c r="AI99" s="42"/>
      <c r="AJ99" s="35"/>
      <c r="AK99" s="37">
        <v>0</v>
      </c>
      <c r="AL99" s="25"/>
      <c r="AM99" s="18">
        <f t="shared" si="8"/>
        <v>77695.115957000002</v>
      </c>
      <c r="AN99" s="18">
        <f t="shared" si="9"/>
        <v>2395.66</v>
      </c>
      <c r="AO99" s="18">
        <f t="shared" si="10"/>
        <v>0</v>
      </c>
      <c r="AP99" s="18">
        <f t="shared" si="11"/>
        <v>8490.93</v>
      </c>
      <c r="AQ99" s="18">
        <f t="shared" si="12"/>
        <v>62258.12</v>
      </c>
      <c r="AR99" s="18">
        <f t="shared" si="13"/>
        <v>16068.47</v>
      </c>
      <c r="AS99" s="18">
        <f t="shared" si="14"/>
        <v>23633.03</v>
      </c>
      <c r="AT99" s="18">
        <f t="shared" si="15"/>
        <v>74908.124387840522</v>
      </c>
      <c r="AU99" s="43">
        <v>27329</v>
      </c>
      <c r="AV99" s="44" t="s">
        <v>86</v>
      </c>
      <c r="AW99" s="18" t="s">
        <v>87</v>
      </c>
      <c r="AX99" s="45" t="s">
        <v>88</v>
      </c>
      <c r="AY99" s="33" t="s">
        <v>89</v>
      </c>
      <c r="AZ99" s="46" t="s">
        <v>90</v>
      </c>
      <c r="BA99" s="33" t="s">
        <v>91</v>
      </c>
      <c r="BB99" s="46" t="s">
        <v>92</v>
      </c>
      <c r="BC99" s="46" t="s">
        <v>93</v>
      </c>
      <c r="BD99" s="47">
        <v>1</v>
      </c>
      <c r="BE99" s="47">
        <v>2</v>
      </c>
    </row>
    <row r="100" spans="1:57" x14ac:dyDescent="0.2">
      <c r="A100" s="32" t="s">
        <v>593</v>
      </c>
      <c r="B100" s="33" t="s">
        <v>594</v>
      </c>
      <c r="C100" s="34">
        <v>33930.511725999997</v>
      </c>
      <c r="D100" s="35">
        <v>82826.34</v>
      </c>
      <c r="E100" s="36"/>
      <c r="F100" s="37">
        <v>2376.9699999999998</v>
      </c>
      <c r="G100" s="38">
        <v>8421</v>
      </c>
      <c r="H100" s="39">
        <v>6096</v>
      </c>
      <c r="I100" s="35">
        <v>15922</v>
      </c>
      <c r="J100" s="37">
        <v>100942.29000000001</v>
      </c>
      <c r="K100" s="25"/>
      <c r="L100" s="34">
        <v>13858.279999999999</v>
      </c>
      <c r="M100" s="35">
        <v>358.88</v>
      </c>
      <c r="N100" s="40"/>
      <c r="O100" s="37">
        <v>6167.05</v>
      </c>
      <c r="P100" s="38">
        <v>461.5</v>
      </c>
      <c r="Q100" s="39">
        <v>539.78</v>
      </c>
      <c r="R100" s="35">
        <v>916.95</v>
      </c>
      <c r="S100" s="37">
        <v>11289.38937997904</v>
      </c>
      <c r="T100" s="25"/>
      <c r="U100" s="34">
        <v>109385.26</v>
      </c>
      <c r="V100" s="35">
        <v>0</v>
      </c>
      <c r="W100" s="36"/>
      <c r="X100" s="37">
        <v>8678.32</v>
      </c>
      <c r="Y100" s="38">
        <v>0</v>
      </c>
      <c r="Z100" s="41">
        <v>0</v>
      </c>
      <c r="AA100" s="35"/>
      <c r="AB100" s="37">
        <v>40938.44</v>
      </c>
      <c r="AC100" s="25"/>
      <c r="AD100" s="34">
        <v>0</v>
      </c>
      <c r="AE100" s="35">
        <v>0</v>
      </c>
      <c r="AF100" s="36"/>
      <c r="AG100" s="37"/>
      <c r="AH100" s="38"/>
      <c r="AI100" s="42"/>
      <c r="AJ100" s="35"/>
      <c r="AK100" s="37">
        <v>0</v>
      </c>
      <c r="AL100" s="25"/>
      <c r="AM100" s="18">
        <f t="shared" si="8"/>
        <v>157174.05172599998</v>
      </c>
      <c r="AN100" s="18">
        <f t="shared" si="9"/>
        <v>83185.22</v>
      </c>
      <c r="AO100" s="18">
        <f t="shared" si="10"/>
        <v>0</v>
      </c>
      <c r="AP100" s="18">
        <f t="shared" si="11"/>
        <v>17222.34</v>
      </c>
      <c r="AQ100" s="18">
        <f t="shared" si="12"/>
        <v>8882.5</v>
      </c>
      <c r="AR100" s="18">
        <f t="shared" si="13"/>
        <v>6635.78</v>
      </c>
      <c r="AS100" s="18">
        <f t="shared" si="14"/>
        <v>16838.95</v>
      </c>
      <c r="AT100" s="18">
        <f t="shared" si="15"/>
        <v>153170.11937997903</v>
      </c>
      <c r="AU100" s="43">
        <v>20109</v>
      </c>
      <c r="AV100" s="44" t="s">
        <v>255</v>
      </c>
      <c r="AW100" s="18" t="s">
        <v>595</v>
      </c>
      <c r="AX100" s="45" t="s">
        <v>257</v>
      </c>
      <c r="AY100" s="33" t="s">
        <v>258</v>
      </c>
      <c r="AZ100" s="46" t="s">
        <v>128</v>
      </c>
      <c r="BA100" s="33" t="s">
        <v>129</v>
      </c>
      <c r="BB100" s="46" t="s">
        <v>377</v>
      </c>
      <c r="BC100" s="46" t="s">
        <v>378</v>
      </c>
      <c r="BD100" s="47">
        <v>1</v>
      </c>
      <c r="BE100" s="47">
        <v>2</v>
      </c>
    </row>
    <row r="101" spans="1:57" x14ac:dyDescent="0.2">
      <c r="A101" s="32" t="s">
        <v>596</v>
      </c>
      <c r="B101" s="33" t="s">
        <v>597</v>
      </c>
      <c r="C101" s="34">
        <v>669.06617200000005</v>
      </c>
      <c r="D101" s="35">
        <v>4000</v>
      </c>
      <c r="E101" s="36"/>
      <c r="F101" s="37">
        <v>150</v>
      </c>
      <c r="G101" s="38">
        <v>1060</v>
      </c>
      <c r="H101" s="39">
        <v>1260</v>
      </c>
      <c r="I101" s="35">
        <v>3649</v>
      </c>
      <c r="J101" s="37">
        <v>3352</v>
      </c>
      <c r="K101" s="25"/>
      <c r="L101" s="34">
        <v>1651.17</v>
      </c>
      <c r="M101" s="35">
        <v>2643.63</v>
      </c>
      <c r="N101" s="40"/>
      <c r="O101" s="37">
        <v>173.4</v>
      </c>
      <c r="P101" s="38">
        <v>2192.67</v>
      </c>
      <c r="Q101" s="39">
        <v>1872.06</v>
      </c>
      <c r="R101" s="35">
        <v>2181.75</v>
      </c>
      <c r="S101" s="37">
        <v>3543.0926002372889</v>
      </c>
      <c r="T101" s="25"/>
      <c r="U101" s="34">
        <v>0</v>
      </c>
      <c r="V101" s="35">
        <v>2000</v>
      </c>
      <c r="W101" s="36"/>
      <c r="X101" s="37"/>
      <c r="Y101" s="38">
        <v>2000</v>
      </c>
      <c r="Z101" s="41">
        <v>2000</v>
      </c>
      <c r="AA101" s="35">
        <v>2000</v>
      </c>
      <c r="AB101" s="37">
        <v>3529.3</v>
      </c>
      <c r="AC101" s="25"/>
      <c r="AD101" s="34">
        <v>0</v>
      </c>
      <c r="AE101" s="35">
        <v>0</v>
      </c>
      <c r="AF101" s="36"/>
      <c r="AG101" s="37"/>
      <c r="AH101" s="38"/>
      <c r="AI101" s="42"/>
      <c r="AJ101" s="35"/>
      <c r="AK101" s="37">
        <v>0</v>
      </c>
      <c r="AL101" s="25"/>
      <c r="AM101" s="18">
        <f t="shared" si="8"/>
        <v>2320.2361719999999</v>
      </c>
      <c r="AN101" s="18">
        <f t="shared" si="9"/>
        <v>8643.630000000001</v>
      </c>
      <c r="AO101" s="18">
        <f t="shared" si="10"/>
        <v>0</v>
      </c>
      <c r="AP101" s="18">
        <f t="shared" si="11"/>
        <v>323.39999999999998</v>
      </c>
      <c r="AQ101" s="18">
        <f t="shared" si="12"/>
        <v>5252.67</v>
      </c>
      <c r="AR101" s="18">
        <f t="shared" si="13"/>
        <v>5132.0599999999995</v>
      </c>
      <c r="AS101" s="18">
        <f t="shared" si="14"/>
        <v>7830.75</v>
      </c>
      <c r="AT101" s="18">
        <f t="shared" si="15"/>
        <v>10424.39260023729</v>
      </c>
      <c r="AU101" s="43">
        <v>2832</v>
      </c>
      <c r="AV101" s="44" t="s">
        <v>598</v>
      </c>
      <c r="AW101" s="18" t="s">
        <v>599</v>
      </c>
      <c r="AX101" s="45" t="s">
        <v>346</v>
      </c>
      <c r="AY101" s="33" t="s">
        <v>347</v>
      </c>
      <c r="AZ101" s="46" t="s">
        <v>72</v>
      </c>
      <c r="BA101" s="33" t="s">
        <v>73</v>
      </c>
      <c r="BB101" s="46" t="s">
        <v>340</v>
      </c>
      <c r="BC101" s="46" t="s">
        <v>341</v>
      </c>
      <c r="BD101" s="47">
        <v>1</v>
      </c>
      <c r="BE101" s="47">
        <v>2</v>
      </c>
    </row>
    <row r="102" spans="1:57" x14ac:dyDescent="0.2">
      <c r="A102" s="32" t="s">
        <v>600</v>
      </c>
      <c r="B102" s="33" t="s">
        <v>601</v>
      </c>
      <c r="C102" s="34">
        <v>13870.936635</v>
      </c>
      <c r="D102" s="35">
        <v>5805</v>
      </c>
      <c r="E102" s="36"/>
      <c r="F102" s="37">
        <v>5835</v>
      </c>
      <c r="G102" s="38">
        <v>6751.8879999999999</v>
      </c>
      <c r="H102" s="39">
        <v>7375</v>
      </c>
      <c r="I102" s="35">
        <v>9351</v>
      </c>
      <c r="J102" s="37">
        <v>42980.229999999996</v>
      </c>
      <c r="K102" s="25"/>
      <c r="L102" s="34">
        <v>22237.949999999997</v>
      </c>
      <c r="M102" s="35">
        <v>4401.55</v>
      </c>
      <c r="N102" s="40"/>
      <c r="O102" s="37">
        <v>1810.94</v>
      </c>
      <c r="P102" s="38">
        <v>5268.47</v>
      </c>
      <c r="Q102" s="39">
        <v>2736.13</v>
      </c>
      <c r="R102" s="35">
        <v>2342.98</v>
      </c>
      <c r="S102" s="37">
        <v>10011.677550109016</v>
      </c>
      <c r="T102" s="25"/>
      <c r="U102" s="34">
        <v>44000</v>
      </c>
      <c r="V102" s="35">
        <v>17000</v>
      </c>
      <c r="W102" s="36"/>
      <c r="X102" s="37">
        <v>7000</v>
      </c>
      <c r="Y102" s="38">
        <v>17000</v>
      </c>
      <c r="Z102" s="41">
        <v>32000</v>
      </c>
      <c r="AA102" s="35">
        <v>14000</v>
      </c>
      <c r="AB102" s="37">
        <v>24000</v>
      </c>
      <c r="AC102" s="25"/>
      <c r="AD102" s="34">
        <v>0</v>
      </c>
      <c r="AE102" s="35">
        <v>0</v>
      </c>
      <c r="AF102" s="36"/>
      <c r="AG102" s="37"/>
      <c r="AH102" s="38"/>
      <c r="AI102" s="42"/>
      <c r="AJ102" s="35"/>
      <c r="AK102" s="37">
        <v>0</v>
      </c>
      <c r="AL102" s="25"/>
      <c r="AM102" s="18">
        <f t="shared" si="8"/>
        <v>80108.886635000003</v>
      </c>
      <c r="AN102" s="18">
        <f t="shared" si="9"/>
        <v>27206.55</v>
      </c>
      <c r="AO102" s="18">
        <f t="shared" si="10"/>
        <v>0</v>
      </c>
      <c r="AP102" s="18">
        <f t="shared" si="11"/>
        <v>14645.94</v>
      </c>
      <c r="AQ102" s="18">
        <f t="shared" si="12"/>
        <v>29020.358</v>
      </c>
      <c r="AR102" s="18">
        <f t="shared" si="13"/>
        <v>42111.13</v>
      </c>
      <c r="AS102" s="18">
        <f t="shared" si="14"/>
        <v>25693.98</v>
      </c>
      <c r="AT102" s="18">
        <f t="shared" si="15"/>
        <v>76991.907550109012</v>
      </c>
      <c r="AU102" s="43">
        <v>23687</v>
      </c>
      <c r="AV102" s="44" t="s">
        <v>602</v>
      </c>
      <c r="AW102" s="18" t="s">
        <v>603</v>
      </c>
      <c r="AX102" s="45"/>
      <c r="AY102" s="33"/>
      <c r="AZ102" s="46" t="s">
        <v>72</v>
      </c>
      <c r="BA102" s="33" t="s">
        <v>73</v>
      </c>
      <c r="BB102" s="46" t="s">
        <v>74</v>
      </c>
      <c r="BC102" s="46" t="s">
        <v>75</v>
      </c>
      <c r="BD102" s="47">
        <v>2</v>
      </c>
      <c r="BE102" s="47">
        <v>1</v>
      </c>
    </row>
    <row r="103" spans="1:57" x14ac:dyDescent="0.2">
      <c r="A103" s="32" t="s">
        <v>604</v>
      </c>
      <c r="B103" s="33" t="s">
        <v>605</v>
      </c>
      <c r="C103" s="34">
        <v>5788.0397850000008</v>
      </c>
      <c r="D103" s="35">
        <v>0</v>
      </c>
      <c r="E103" s="36"/>
      <c r="F103" s="37">
        <v>1138</v>
      </c>
      <c r="G103" s="38">
        <v>2295</v>
      </c>
      <c r="H103" s="39">
        <v>645</v>
      </c>
      <c r="I103" s="35">
        <v>6595</v>
      </c>
      <c r="J103" s="37">
        <v>8323.92</v>
      </c>
      <c r="K103" s="25"/>
      <c r="L103" s="34">
        <v>14163.980000000001</v>
      </c>
      <c r="M103" s="35">
        <v>2029.62</v>
      </c>
      <c r="N103" s="40"/>
      <c r="O103" s="37">
        <v>248.15</v>
      </c>
      <c r="P103" s="38">
        <v>689.45</v>
      </c>
      <c r="Q103" s="39">
        <v>4255.72</v>
      </c>
      <c r="R103" s="35">
        <v>4035.87</v>
      </c>
      <c r="S103" s="37">
        <v>10956.026604020892</v>
      </c>
      <c r="T103" s="25"/>
      <c r="U103" s="34">
        <v>13056</v>
      </c>
      <c r="V103" s="35">
        <v>1536</v>
      </c>
      <c r="W103" s="36"/>
      <c r="X103" s="37">
        <v>3840</v>
      </c>
      <c r="Y103" s="38">
        <v>2304</v>
      </c>
      <c r="Z103" s="41">
        <v>5760</v>
      </c>
      <c r="AA103" s="35">
        <v>5760</v>
      </c>
      <c r="AB103" s="37">
        <v>2304</v>
      </c>
      <c r="AC103" s="25"/>
      <c r="AD103" s="34">
        <v>0</v>
      </c>
      <c r="AE103" s="35">
        <v>0</v>
      </c>
      <c r="AF103" s="36"/>
      <c r="AG103" s="37"/>
      <c r="AH103" s="38"/>
      <c r="AI103" s="42"/>
      <c r="AJ103" s="35"/>
      <c r="AK103" s="37">
        <v>0</v>
      </c>
      <c r="AL103" s="25"/>
      <c r="AM103" s="18">
        <f t="shared" si="8"/>
        <v>33008.019785000004</v>
      </c>
      <c r="AN103" s="18">
        <f t="shared" si="9"/>
        <v>3565.62</v>
      </c>
      <c r="AO103" s="18">
        <f t="shared" si="10"/>
        <v>0</v>
      </c>
      <c r="AP103" s="18">
        <f t="shared" si="11"/>
        <v>5226.1499999999996</v>
      </c>
      <c r="AQ103" s="18">
        <f t="shared" si="12"/>
        <v>5288.45</v>
      </c>
      <c r="AR103" s="18">
        <f t="shared" si="13"/>
        <v>10660.720000000001</v>
      </c>
      <c r="AS103" s="18">
        <f t="shared" si="14"/>
        <v>16390.87</v>
      </c>
      <c r="AT103" s="18">
        <f t="shared" si="15"/>
        <v>21583.946604020894</v>
      </c>
      <c r="AU103" s="43">
        <v>4715</v>
      </c>
      <c r="AV103" s="44" t="s">
        <v>606</v>
      </c>
      <c r="AW103" s="18" t="s">
        <v>607</v>
      </c>
      <c r="AX103" s="45"/>
      <c r="AY103" s="33"/>
      <c r="AZ103" s="46" t="s">
        <v>114</v>
      </c>
      <c r="BA103" s="33" t="s">
        <v>115</v>
      </c>
      <c r="BB103" s="46" t="s">
        <v>388</v>
      </c>
      <c r="BC103" s="46" t="s">
        <v>389</v>
      </c>
      <c r="BD103" s="47">
        <v>2</v>
      </c>
      <c r="BE103" s="47">
        <v>1</v>
      </c>
    </row>
    <row r="104" spans="1:57" x14ac:dyDescent="0.2">
      <c r="A104" s="32" t="s">
        <v>608</v>
      </c>
      <c r="B104" s="33" t="s">
        <v>609</v>
      </c>
      <c r="C104" s="34">
        <v>4069.3812940000003</v>
      </c>
      <c r="D104" s="35">
        <v>22265.5</v>
      </c>
      <c r="E104" s="36"/>
      <c r="F104" s="37">
        <v>802</v>
      </c>
      <c r="G104" s="38">
        <v>7577</v>
      </c>
      <c r="H104" s="39">
        <v>1695</v>
      </c>
      <c r="I104" s="35">
        <v>1965</v>
      </c>
      <c r="J104" s="37">
        <v>14119.01</v>
      </c>
      <c r="K104" s="25"/>
      <c r="L104" s="34">
        <v>9232.98</v>
      </c>
      <c r="M104" s="35">
        <v>14135.3</v>
      </c>
      <c r="N104" s="40"/>
      <c r="O104" s="37">
        <v>673</v>
      </c>
      <c r="P104" s="38">
        <v>10419.02</v>
      </c>
      <c r="Q104" s="134">
        <v>5034.6899999999996</v>
      </c>
      <c r="R104" s="131">
        <v>3519.24</v>
      </c>
      <c r="S104" s="37">
        <v>7440.5975870641132</v>
      </c>
      <c r="T104" s="25"/>
      <c r="U104" s="34">
        <v>16100</v>
      </c>
      <c r="V104" s="35">
        <v>8000</v>
      </c>
      <c r="W104" s="36"/>
      <c r="X104" s="37">
        <v>3300</v>
      </c>
      <c r="Y104" s="38">
        <v>8000</v>
      </c>
      <c r="Z104" s="41">
        <v>3300</v>
      </c>
      <c r="AA104" s="35">
        <v>3300</v>
      </c>
      <c r="AB104" s="37">
        <v>6000</v>
      </c>
      <c r="AC104" s="25"/>
      <c r="AD104" s="34">
        <v>0</v>
      </c>
      <c r="AE104" s="35">
        <v>0</v>
      </c>
      <c r="AF104" s="36"/>
      <c r="AG104" s="37"/>
      <c r="AH104" s="38">
        <v>30000</v>
      </c>
      <c r="AI104" s="42"/>
      <c r="AJ104" s="35"/>
      <c r="AK104" s="37">
        <v>0</v>
      </c>
      <c r="AL104" s="25"/>
      <c r="AM104" s="18">
        <f t="shared" si="8"/>
        <v>29402.361293999998</v>
      </c>
      <c r="AN104" s="18">
        <f t="shared" si="9"/>
        <v>44400.800000000003</v>
      </c>
      <c r="AO104" s="18">
        <f t="shared" si="10"/>
        <v>0</v>
      </c>
      <c r="AP104" s="18">
        <f t="shared" si="11"/>
        <v>4775</v>
      </c>
      <c r="AQ104" s="18">
        <f t="shared" si="12"/>
        <v>55996.020000000004</v>
      </c>
      <c r="AR104" s="18">
        <f t="shared" si="13"/>
        <v>10029.689999999999</v>
      </c>
      <c r="AS104" s="18">
        <f t="shared" si="14"/>
        <v>8784.24</v>
      </c>
      <c r="AT104" s="18">
        <f t="shared" si="15"/>
        <v>27559.607587064114</v>
      </c>
      <c r="AU104" s="43">
        <v>9872</v>
      </c>
      <c r="AV104" s="44" t="s">
        <v>610</v>
      </c>
      <c r="AW104" s="18" t="s">
        <v>611</v>
      </c>
      <c r="AX104" s="45"/>
      <c r="AY104" s="33"/>
      <c r="AZ104" s="46" t="s">
        <v>136</v>
      </c>
      <c r="BA104" s="33" t="s">
        <v>137</v>
      </c>
      <c r="BB104" s="46" t="s">
        <v>612</v>
      </c>
      <c r="BC104" s="46" t="s">
        <v>613</v>
      </c>
      <c r="BD104" s="47">
        <v>1</v>
      </c>
      <c r="BE104" s="47">
        <v>1</v>
      </c>
    </row>
    <row r="105" spans="1:57" x14ac:dyDescent="0.2">
      <c r="A105" s="32" t="s">
        <v>614</v>
      </c>
      <c r="B105" s="33" t="s">
        <v>615</v>
      </c>
      <c r="C105" s="34">
        <v>11218.946397</v>
      </c>
      <c r="D105" s="35">
        <v>2127</v>
      </c>
      <c r="E105" s="36"/>
      <c r="F105" s="37">
        <v>2202</v>
      </c>
      <c r="G105" s="38">
        <v>7339.1959999999999</v>
      </c>
      <c r="H105" s="39">
        <v>1835</v>
      </c>
      <c r="I105" s="35">
        <v>5945</v>
      </c>
      <c r="J105" s="37">
        <v>39038.5</v>
      </c>
      <c r="K105" s="25"/>
      <c r="L105" s="34">
        <v>13169.990000000002</v>
      </c>
      <c r="M105" s="35">
        <v>308.14999999999998</v>
      </c>
      <c r="N105" s="40"/>
      <c r="O105" s="37">
        <v>4657.3999999999996</v>
      </c>
      <c r="P105" s="38">
        <v>434.58</v>
      </c>
      <c r="Q105" s="39">
        <v>459.6</v>
      </c>
      <c r="R105" s="35">
        <v>300.70999999999998</v>
      </c>
      <c r="S105" s="37">
        <v>13949.566596341601</v>
      </c>
      <c r="T105" s="25"/>
      <c r="U105" s="34">
        <v>81401.84</v>
      </c>
      <c r="V105" s="35">
        <v>0</v>
      </c>
      <c r="W105" s="36"/>
      <c r="X105" s="37">
        <v>6465.84</v>
      </c>
      <c r="Y105" s="38">
        <v>0</v>
      </c>
      <c r="Z105" s="41">
        <v>0</v>
      </c>
      <c r="AA105" s="35"/>
      <c r="AB105" s="37">
        <v>31848.800000000003</v>
      </c>
      <c r="AC105" s="25"/>
      <c r="AD105" s="34">
        <v>0</v>
      </c>
      <c r="AE105" s="35">
        <v>0</v>
      </c>
      <c r="AF105" s="36"/>
      <c r="AG105" s="37"/>
      <c r="AH105" s="38"/>
      <c r="AI105" s="42"/>
      <c r="AJ105" s="35"/>
      <c r="AK105" s="37">
        <v>0</v>
      </c>
      <c r="AL105" s="25"/>
      <c r="AM105" s="18">
        <f t="shared" si="8"/>
        <v>105790.77639700001</v>
      </c>
      <c r="AN105" s="18">
        <f t="shared" si="9"/>
        <v>2435.15</v>
      </c>
      <c r="AO105" s="18">
        <f t="shared" si="10"/>
        <v>0</v>
      </c>
      <c r="AP105" s="18">
        <f t="shared" si="11"/>
        <v>13325.24</v>
      </c>
      <c r="AQ105" s="18">
        <f t="shared" si="12"/>
        <v>7773.7759999999998</v>
      </c>
      <c r="AR105" s="18">
        <f t="shared" si="13"/>
        <v>2294.6</v>
      </c>
      <c r="AS105" s="18">
        <f t="shared" si="14"/>
        <v>6245.71</v>
      </c>
      <c r="AT105" s="18">
        <f t="shared" si="15"/>
        <v>84836.866596341599</v>
      </c>
      <c r="AU105" s="43">
        <v>14479</v>
      </c>
      <c r="AV105" s="44" t="s">
        <v>255</v>
      </c>
      <c r="AW105" s="18" t="s">
        <v>616</v>
      </c>
      <c r="AX105" s="45" t="s">
        <v>257</v>
      </c>
      <c r="AY105" s="33" t="s">
        <v>258</v>
      </c>
      <c r="AZ105" s="46" t="s">
        <v>128</v>
      </c>
      <c r="BA105" s="33" t="s">
        <v>129</v>
      </c>
      <c r="BB105" s="46" t="s">
        <v>259</v>
      </c>
      <c r="BC105" s="46" t="s">
        <v>260</v>
      </c>
      <c r="BD105" s="47">
        <v>1</v>
      </c>
      <c r="BE105" s="47">
        <v>2</v>
      </c>
    </row>
    <row r="106" spans="1:57" x14ac:dyDescent="0.2">
      <c r="A106" s="32" t="s">
        <v>617</v>
      </c>
      <c r="B106" s="33" t="s">
        <v>618</v>
      </c>
      <c r="C106" s="34">
        <v>2684.3084560000002</v>
      </c>
      <c r="D106" s="35">
        <v>4994.1499999999996</v>
      </c>
      <c r="E106" s="36"/>
      <c r="F106" s="37">
        <v>1479</v>
      </c>
      <c r="G106" s="38">
        <v>1554.4</v>
      </c>
      <c r="H106" s="39">
        <v>550</v>
      </c>
      <c r="I106" s="35">
        <v>4130</v>
      </c>
      <c r="J106" s="37">
        <v>3202</v>
      </c>
      <c r="K106" s="25"/>
      <c r="L106" s="34">
        <v>3482.42</v>
      </c>
      <c r="M106" s="35">
        <v>1870.46</v>
      </c>
      <c r="N106" s="40"/>
      <c r="O106" s="37">
        <v>782.18</v>
      </c>
      <c r="P106" s="38">
        <v>2100.16</v>
      </c>
      <c r="Q106" s="39">
        <v>190.41</v>
      </c>
      <c r="R106" s="35">
        <v>597.04999999999995</v>
      </c>
      <c r="S106" s="37">
        <v>6795.2387344115323</v>
      </c>
      <c r="T106" s="25"/>
      <c r="U106" s="34">
        <v>3210</v>
      </c>
      <c r="V106" s="35">
        <v>3210</v>
      </c>
      <c r="W106" s="36"/>
      <c r="X106" s="37">
        <v>1380</v>
      </c>
      <c r="Y106" s="38">
        <v>3210</v>
      </c>
      <c r="Z106" s="41">
        <v>0</v>
      </c>
      <c r="AA106" s="35">
        <v>1140</v>
      </c>
      <c r="AB106" s="37">
        <v>1000</v>
      </c>
      <c r="AC106" s="25"/>
      <c r="AD106" s="34">
        <v>0</v>
      </c>
      <c r="AE106" s="35">
        <v>0</v>
      </c>
      <c r="AF106" s="36"/>
      <c r="AG106" s="37"/>
      <c r="AH106" s="38"/>
      <c r="AI106" s="42"/>
      <c r="AJ106" s="35"/>
      <c r="AK106" s="37">
        <v>0</v>
      </c>
      <c r="AL106" s="25"/>
      <c r="AM106" s="18">
        <f t="shared" si="8"/>
        <v>9376.7284560000007</v>
      </c>
      <c r="AN106" s="18">
        <f t="shared" si="9"/>
        <v>10074.61</v>
      </c>
      <c r="AO106" s="18">
        <f t="shared" si="10"/>
        <v>0</v>
      </c>
      <c r="AP106" s="18">
        <f t="shared" si="11"/>
        <v>3641.18</v>
      </c>
      <c r="AQ106" s="18">
        <f t="shared" si="12"/>
        <v>6864.5599999999995</v>
      </c>
      <c r="AR106" s="18">
        <f t="shared" si="13"/>
        <v>740.41</v>
      </c>
      <c r="AS106" s="18">
        <f t="shared" si="14"/>
        <v>5867.05</v>
      </c>
      <c r="AT106" s="18">
        <f t="shared" si="15"/>
        <v>10997.238734411532</v>
      </c>
      <c r="AU106" s="43">
        <v>4978</v>
      </c>
      <c r="AV106" s="44" t="s">
        <v>619</v>
      </c>
      <c r="AW106" s="18" t="s">
        <v>620</v>
      </c>
      <c r="AX106" s="45"/>
      <c r="AY106" s="33"/>
      <c r="AZ106" s="46" t="s">
        <v>98</v>
      </c>
      <c r="BA106" s="33" t="s">
        <v>99</v>
      </c>
      <c r="BB106" s="46" t="s">
        <v>287</v>
      </c>
      <c r="BC106" s="46" t="s">
        <v>288</v>
      </c>
      <c r="BD106" s="47">
        <v>1</v>
      </c>
      <c r="BE106" s="47">
        <v>1</v>
      </c>
    </row>
    <row r="107" spans="1:57" x14ac:dyDescent="0.2">
      <c r="A107" s="32" t="s">
        <v>621</v>
      </c>
      <c r="B107" s="33" t="s">
        <v>622</v>
      </c>
      <c r="C107" s="34">
        <v>323.67966000000001</v>
      </c>
      <c r="D107" s="35">
        <v>2328.15</v>
      </c>
      <c r="E107" s="36"/>
      <c r="F107" s="37">
        <v>130</v>
      </c>
      <c r="G107" s="38">
        <v>15</v>
      </c>
      <c r="H107" s="39">
        <v>220</v>
      </c>
      <c r="I107" s="35">
        <v>510</v>
      </c>
      <c r="J107" s="37">
        <v>316</v>
      </c>
      <c r="K107" s="25"/>
      <c r="L107" s="34">
        <v>807.7</v>
      </c>
      <c r="M107" s="35">
        <v>1441.55</v>
      </c>
      <c r="N107" s="40"/>
      <c r="O107" s="37">
        <v>376.42</v>
      </c>
      <c r="P107" s="38">
        <v>351.8</v>
      </c>
      <c r="Q107" s="39">
        <v>93.1</v>
      </c>
      <c r="R107" s="35">
        <v>1492.25</v>
      </c>
      <c r="S107" s="37">
        <v>4965.1197345220071</v>
      </c>
      <c r="T107" s="25"/>
      <c r="U107" s="34">
        <v>25</v>
      </c>
      <c r="V107" s="35">
        <v>500</v>
      </c>
      <c r="W107" s="36"/>
      <c r="X107" s="37"/>
      <c r="Y107" s="38">
        <v>375</v>
      </c>
      <c r="Z107" s="41">
        <v>0</v>
      </c>
      <c r="AA107" s="35">
        <v>500</v>
      </c>
      <c r="AB107" s="37">
        <v>425</v>
      </c>
      <c r="AC107" s="25"/>
      <c r="AD107" s="34">
        <v>0</v>
      </c>
      <c r="AE107" s="35">
        <v>0</v>
      </c>
      <c r="AF107" s="36"/>
      <c r="AG107" s="37"/>
      <c r="AH107" s="38"/>
      <c r="AI107" s="42"/>
      <c r="AJ107" s="35"/>
      <c r="AK107" s="37">
        <v>0</v>
      </c>
      <c r="AL107" s="25"/>
      <c r="AM107" s="18">
        <f t="shared" si="8"/>
        <v>1156.3796600000001</v>
      </c>
      <c r="AN107" s="18">
        <f t="shared" si="9"/>
        <v>4269.7</v>
      </c>
      <c r="AO107" s="18">
        <f t="shared" si="10"/>
        <v>0</v>
      </c>
      <c r="AP107" s="18">
        <f t="shared" si="11"/>
        <v>506.42</v>
      </c>
      <c r="AQ107" s="18">
        <f t="shared" si="12"/>
        <v>741.8</v>
      </c>
      <c r="AR107" s="18">
        <f t="shared" si="13"/>
        <v>313.10000000000002</v>
      </c>
      <c r="AS107" s="18">
        <f t="shared" si="14"/>
        <v>2502.25</v>
      </c>
      <c r="AT107" s="18">
        <f t="shared" si="15"/>
        <v>5706.1197345220071</v>
      </c>
      <c r="AU107" s="43">
        <v>1227</v>
      </c>
      <c r="AV107" s="44" t="s">
        <v>623</v>
      </c>
      <c r="AW107" s="18" t="s">
        <v>624</v>
      </c>
      <c r="AX107" s="45"/>
      <c r="AY107" s="33"/>
      <c r="AZ107" s="46" t="s">
        <v>80</v>
      </c>
      <c r="BA107" s="33" t="s">
        <v>81</v>
      </c>
      <c r="BB107" s="46" t="s">
        <v>482</v>
      </c>
      <c r="BC107" s="46" t="s">
        <v>483</v>
      </c>
      <c r="BD107" s="47">
        <v>2</v>
      </c>
      <c r="BE107" s="47">
        <v>1</v>
      </c>
    </row>
    <row r="108" spans="1:57" x14ac:dyDescent="0.2">
      <c r="A108" s="48" t="s">
        <v>625</v>
      </c>
      <c r="B108" s="33" t="s">
        <v>626</v>
      </c>
      <c r="C108" s="34">
        <v>4410.8280130000003</v>
      </c>
      <c r="D108" s="35">
        <v>0</v>
      </c>
      <c r="E108" s="36">
        <v>0</v>
      </c>
      <c r="F108" s="37">
        <v>60</v>
      </c>
      <c r="G108" s="38">
        <v>0</v>
      </c>
      <c r="H108" s="39">
        <v>0</v>
      </c>
      <c r="I108" s="35"/>
      <c r="J108" s="37">
        <v>8748</v>
      </c>
      <c r="K108" s="25"/>
      <c r="L108" s="34">
        <v>14328.42</v>
      </c>
      <c r="M108" s="35">
        <v>0</v>
      </c>
      <c r="N108" s="40">
        <v>157.65</v>
      </c>
      <c r="O108" s="37">
        <v>310.8</v>
      </c>
      <c r="P108" s="38">
        <v>0</v>
      </c>
      <c r="Q108" s="39">
        <v>0</v>
      </c>
      <c r="R108" s="35"/>
      <c r="S108" s="37">
        <v>7818.3497530745235</v>
      </c>
      <c r="T108" s="25"/>
      <c r="U108" s="34">
        <v>7500</v>
      </c>
      <c r="V108" s="35">
        <v>0</v>
      </c>
      <c r="W108" s="36">
        <v>0</v>
      </c>
      <c r="X108" s="37"/>
      <c r="Y108" s="38">
        <v>0</v>
      </c>
      <c r="Z108" s="41">
        <v>0</v>
      </c>
      <c r="AA108" s="35"/>
      <c r="AB108" s="37">
        <v>1840</v>
      </c>
      <c r="AC108" s="25"/>
      <c r="AD108" s="34">
        <v>0</v>
      </c>
      <c r="AE108" s="35">
        <v>0</v>
      </c>
      <c r="AF108" s="36">
        <v>0</v>
      </c>
      <c r="AG108" s="37"/>
      <c r="AH108" s="38"/>
      <c r="AI108" s="42"/>
      <c r="AJ108" s="35"/>
      <c r="AK108" s="37">
        <v>0</v>
      </c>
      <c r="AL108" s="25"/>
      <c r="AM108" s="18">
        <f t="shared" si="8"/>
        <v>26239.248012999997</v>
      </c>
      <c r="AN108" s="18">
        <f t="shared" si="9"/>
        <v>0</v>
      </c>
      <c r="AO108" s="18">
        <f t="shared" si="10"/>
        <v>157.65</v>
      </c>
      <c r="AP108" s="18">
        <f t="shared" si="11"/>
        <v>370.8</v>
      </c>
      <c r="AQ108" s="18">
        <f t="shared" si="12"/>
        <v>0</v>
      </c>
      <c r="AR108" s="18">
        <f t="shared" si="13"/>
        <v>0</v>
      </c>
      <c r="AS108" s="18">
        <f t="shared" si="14"/>
        <v>0</v>
      </c>
      <c r="AT108" s="18">
        <f t="shared" si="15"/>
        <v>18406.349753074523</v>
      </c>
      <c r="AU108" s="43">
        <v>5820</v>
      </c>
      <c r="AV108" s="44" t="s">
        <v>627</v>
      </c>
      <c r="AW108" s="18" t="s">
        <v>628</v>
      </c>
      <c r="AX108" s="45" t="s">
        <v>172</v>
      </c>
      <c r="AY108" s="33" t="s">
        <v>173</v>
      </c>
      <c r="AZ108" s="46" t="s">
        <v>146</v>
      </c>
      <c r="BA108" s="33" t="s">
        <v>147</v>
      </c>
      <c r="BB108" s="46" t="s">
        <v>174</v>
      </c>
      <c r="BC108" s="46" t="s">
        <v>175</v>
      </c>
      <c r="BD108" s="47">
        <v>1</v>
      </c>
      <c r="BE108" s="47">
        <v>2</v>
      </c>
    </row>
    <row r="109" spans="1:57" x14ac:dyDescent="0.2">
      <c r="A109" s="32" t="s">
        <v>629</v>
      </c>
      <c r="B109" s="33" t="s">
        <v>630</v>
      </c>
      <c r="C109" s="34">
        <v>19651.580428000001</v>
      </c>
      <c r="D109" s="35">
        <v>1240</v>
      </c>
      <c r="E109" s="36"/>
      <c r="F109" s="37">
        <v>920</v>
      </c>
      <c r="G109" s="38">
        <v>1515</v>
      </c>
      <c r="H109" s="39">
        <v>4808</v>
      </c>
      <c r="I109" s="35">
        <v>6597</v>
      </c>
      <c r="J109" s="37">
        <v>59012</v>
      </c>
      <c r="K109" s="25"/>
      <c r="L109" s="34">
        <v>12143.6</v>
      </c>
      <c r="M109" s="35">
        <v>1007.07</v>
      </c>
      <c r="N109" s="40"/>
      <c r="O109" s="37">
        <v>633.97</v>
      </c>
      <c r="P109" s="38">
        <v>2562.7399999999998</v>
      </c>
      <c r="Q109" s="39">
        <v>1131.76</v>
      </c>
      <c r="R109" s="35">
        <v>773.1</v>
      </c>
      <c r="S109" s="37">
        <v>16413.122213039322</v>
      </c>
      <c r="T109" s="25"/>
      <c r="U109" s="34">
        <v>45208.57</v>
      </c>
      <c r="V109" s="35">
        <v>6843.09</v>
      </c>
      <c r="W109" s="36"/>
      <c r="X109" s="37">
        <v>3153.07</v>
      </c>
      <c r="Y109" s="38">
        <v>4875.16</v>
      </c>
      <c r="Z109" s="41">
        <v>4792</v>
      </c>
      <c r="AA109" s="35">
        <v>6438.04</v>
      </c>
      <c r="AB109" s="37">
        <v>48149.5</v>
      </c>
      <c r="AC109" s="25"/>
      <c r="AD109" s="34">
        <v>0</v>
      </c>
      <c r="AE109" s="35">
        <v>0</v>
      </c>
      <c r="AF109" s="36"/>
      <c r="AG109" s="37"/>
      <c r="AH109" s="38"/>
      <c r="AI109" s="42"/>
      <c r="AJ109" s="35"/>
      <c r="AK109" s="37">
        <v>0</v>
      </c>
      <c r="AL109" s="25"/>
      <c r="AM109" s="18">
        <f t="shared" si="8"/>
        <v>77003.750427999999</v>
      </c>
      <c r="AN109" s="18">
        <f t="shared" si="9"/>
        <v>9090.16</v>
      </c>
      <c r="AO109" s="18">
        <f t="shared" si="10"/>
        <v>0</v>
      </c>
      <c r="AP109" s="18">
        <f t="shared" si="11"/>
        <v>4707.04</v>
      </c>
      <c r="AQ109" s="18">
        <f t="shared" si="12"/>
        <v>8952.9</v>
      </c>
      <c r="AR109" s="18">
        <f t="shared" si="13"/>
        <v>10731.76</v>
      </c>
      <c r="AS109" s="18">
        <f t="shared" si="14"/>
        <v>13808.14</v>
      </c>
      <c r="AT109" s="18">
        <f t="shared" si="15"/>
        <v>123574.62221303931</v>
      </c>
      <c r="AU109" s="43">
        <v>34245</v>
      </c>
      <c r="AV109" s="44" t="s">
        <v>631</v>
      </c>
      <c r="AW109" s="18" t="s">
        <v>632</v>
      </c>
      <c r="AX109" s="45" t="s">
        <v>352</v>
      </c>
      <c r="AY109" s="33" t="s">
        <v>353</v>
      </c>
      <c r="AZ109" s="46" t="s">
        <v>98</v>
      </c>
      <c r="BA109" s="33" t="s">
        <v>99</v>
      </c>
      <c r="BB109" s="46" t="s">
        <v>354</v>
      </c>
      <c r="BC109" s="46" t="s">
        <v>355</v>
      </c>
      <c r="BD109" s="47">
        <v>1</v>
      </c>
      <c r="BE109" s="47">
        <v>2</v>
      </c>
    </row>
    <row r="110" spans="1:57" x14ac:dyDescent="0.2">
      <c r="A110" s="32" t="s">
        <v>633</v>
      </c>
      <c r="B110" s="33" t="s">
        <v>634</v>
      </c>
      <c r="C110" s="34">
        <v>4302.2492359999997</v>
      </c>
      <c r="D110" s="35">
        <v>0</v>
      </c>
      <c r="E110" s="36"/>
      <c r="F110" s="37">
        <v>756.84</v>
      </c>
      <c r="G110" s="38">
        <v>0</v>
      </c>
      <c r="H110" s="39">
        <v>50</v>
      </c>
      <c r="I110" s="35">
        <v>240</v>
      </c>
      <c r="J110" s="37">
        <v>8540.32</v>
      </c>
      <c r="K110" s="25"/>
      <c r="L110" s="34">
        <v>6107.6299999999992</v>
      </c>
      <c r="M110" s="35">
        <v>78.650000000000006</v>
      </c>
      <c r="N110" s="40"/>
      <c r="O110" s="37">
        <v>140.25</v>
      </c>
      <c r="P110" s="38">
        <v>97.35</v>
      </c>
      <c r="Q110" s="39">
        <v>168.82</v>
      </c>
      <c r="R110" s="35">
        <v>304.92</v>
      </c>
      <c r="S110" s="37">
        <v>4239.3500654664094</v>
      </c>
      <c r="T110" s="25"/>
      <c r="U110" s="34">
        <v>10541.41</v>
      </c>
      <c r="V110" s="35">
        <v>0</v>
      </c>
      <c r="W110" s="36"/>
      <c r="X110" s="37">
        <v>3200</v>
      </c>
      <c r="Y110" s="38">
        <v>0</v>
      </c>
      <c r="Z110" s="41">
        <v>0</v>
      </c>
      <c r="AA110" s="35"/>
      <c r="AB110" s="37">
        <v>840</v>
      </c>
      <c r="AC110" s="25"/>
      <c r="AD110" s="34">
        <v>0</v>
      </c>
      <c r="AE110" s="35">
        <v>0</v>
      </c>
      <c r="AF110" s="36"/>
      <c r="AG110" s="37"/>
      <c r="AH110" s="38"/>
      <c r="AI110" s="42"/>
      <c r="AJ110" s="35"/>
      <c r="AK110" s="37">
        <v>0</v>
      </c>
      <c r="AL110" s="25"/>
      <c r="AM110" s="18">
        <f t="shared" si="8"/>
        <v>20951.289236000001</v>
      </c>
      <c r="AN110" s="18">
        <f t="shared" si="9"/>
        <v>78.650000000000006</v>
      </c>
      <c r="AO110" s="18">
        <f t="shared" si="10"/>
        <v>0</v>
      </c>
      <c r="AP110" s="18">
        <f t="shared" si="11"/>
        <v>4097.09</v>
      </c>
      <c r="AQ110" s="18">
        <f t="shared" si="12"/>
        <v>97.35</v>
      </c>
      <c r="AR110" s="18">
        <f t="shared" si="13"/>
        <v>218.82</v>
      </c>
      <c r="AS110" s="18">
        <f t="shared" si="14"/>
        <v>544.92000000000007</v>
      </c>
      <c r="AT110" s="18">
        <f t="shared" si="15"/>
        <v>13619.670065466409</v>
      </c>
      <c r="AU110" s="43">
        <v>6339</v>
      </c>
      <c r="AV110" s="44" t="s">
        <v>635</v>
      </c>
      <c r="AW110" s="18" t="s">
        <v>636</v>
      </c>
      <c r="AX110" s="45"/>
      <c r="AY110" s="33"/>
      <c r="AZ110" s="46" t="s">
        <v>204</v>
      </c>
      <c r="BA110" s="33" t="s">
        <v>205</v>
      </c>
      <c r="BB110" s="46" t="s">
        <v>305</v>
      </c>
      <c r="BC110" s="46" t="s">
        <v>637</v>
      </c>
      <c r="BD110" s="47">
        <v>1</v>
      </c>
      <c r="BE110" s="47">
        <v>1</v>
      </c>
    </row>
    <row r="111" spans="1:57" x14ac:dyDescent="0.2">
      <c r="A111" s="32" t="s">
        <v>638</v>
      </c>
      <c r="B111" s="33" t="s">
        <v>639</v>
      </c>
      <c r="C111" s="34">
        <v>16186.853193999999</v>
      </c>
      <c r="D111" s="35">
        <v>0</v>
      </c>
      <c r="E111" s="36">
        <v>35925.53</v>
      </c>
      <c r="F111" s="37">
        <v>73</v>
      </c>
      <c r="G111" s="38">
        <v>0</v>
      </c>
      <c r="H111" s="39">
        <v>0</v>
      </c>
      <c r="I111" s="35"/>
      <c r="J111" s="37">
        <v>5965</v>
      </c>
      <c r="K111" s="25"/>
      <c r="L111" s="34">
        <v>17702.62</v>
      </c>
      <c r="M111" s="35">
        <v>0</v>
      </c>
      <c r="N111" s="40">
        <v>2437.41</v>
      </c>
      <c r="O111" s="37">
        <v>398.75</v>
      </c>
      <c r="P111" s="38">
        <v>0</v>
      </c>
      <c r="Q111" s="39">
        <v>2616.25</v>
      </c>
      <c r="R111" s="35"/>
      <c r="S111" s="37">
        <v>6403.2599999999993</v>
      </c>
      <c r="T111" s="25"/>
      <c r="U111" s="34">
        <v>17583</v>
      </c>
      <c r="V111" s="35">
        <v>0</v>
      </c>
      <c r="W111" s="36">
        <v>11412</v>
      </c>
      <c r="X111" s="37">
        <v>176</v>
      </c>
      <c r="Y111" s="38">
        <v>0</v>
      </c>
      <c r="Z111" s="41">
        <v>1182</v>
      </c>
      <c r="AA111" s="35"/>
      <c r="AB111" s="37">
        <v>0</v>
      </c>
      <c r="AC111" s="25"/>
      <c r="AD111" s="34">
        <v>0</v>
      </c>
      <c r="AE111" s="35">
        <v>0</v>
      </c>
      <c r="AF111" s="36">
        <v>0</v>
      </c>
      <c r="AG111" s="37"/>
      <c r="AH111" s="38"/>
      <c r="AI111" s="42"/>
      <c r="AJ111" s="35"/>
      <c r="AK111" s="37">
        <v>0</v>
      </c>
      <c r="AL111" s="25"/>
      <c r="AM111" s="18">
        <f t="shared" si="8"/>
        <v>51472.473193999991</v>
      </c>
      <c r="AN111" s="18">
        <f t="shared" si="9"/>
        <v>0</v>
      </c>
      <c r="AO111" s="18">
        <f t="shared" si="10"/>
        <v>49774.94</v>
      </c>
      <c r="AP111" s="18">
        <f t="shared" si="11"/>
        <v>647.75</v>
      </c>
      <c r="AQ111" s="18">
        <f t="shared" si="12"/>
        <v>0</v>
      </c>
      <c r="AR111" s="18">
        <f t="shared" si="13"/>
        <v>3798.25</v>
      </c>
      <c r="AS111" s="18">
        <f t="shared" si="14"/>
        <v>0</v>
      </c>
      <c r="AT111" s="18">
        <f t="shared" si="15"/>
        <v>12368.259999999998</v>
      </c>
      <c r="AU111" s="43">
        <v>6026</v>
      </c>
      <c r="AV111" s="44" t="s">
        <v>640</v>
      </c>
      <c r="AW111" s="18" t="s">
        <v>641</v>
      </c>
      <c r="AX111" s="45" t="s">
        <v>642</v>
      </c>
      <c r="AY111" s="33" t="s">
        <v>643</v>
      </c>
      <c r="AZ111" s="46" t="s">
        <v>146</v>
      </c>
      <c r="BA111" s="33" t="s">
        <v>147</v>
      </c>
      <c r="BB111" s="46" t="s">
        <v>221</v>
      </c>
      <c r="BC111" s="46" t="s">
        <v>222</v>
      </c>
      <c r="BD111" s="47">
        <v>1</v>
      </c>
      <c r="BE111" s="47">
        <v>2</v>
      </c>
    </row>
    <row r="112" spans="1:57" x14ac:dyDescent="0.2">
      <c r="A112" s="32" t="s">
        <v>644</v>
      </c>
      <c r="B112" s="33" t="s">
        <v>645</v>
      </c>
      <c r="C112" s="34">
        <v>2160.0080469999998</v>
      </c>
      <c r="D112" s="35">
        <v>4291.6000000000004</v>
      </c>
      <c r="E112" s="36"/>
      <c r="F112" s="37">
        <v>160</v>
      </c>
      <c r="G112" s="38">
        <v>200</v>
      </c>
      <c r="H112" s="39">
        <v>0</v>
      </c>
      <c r="I112" s="35">
        <v>885</v>
      </c>
      <c r="J112" s="37">
        <v>3688</v>
      </c>
      <c r="K112" s="25"/>
      <c r="L112" s="34">
        <v>5900.23</v>
      </c>
      <c r="M112" s="35">
        <v>3533.35</v>
      </c>
      <c r="N112" s="40"/>
      <c r="O112" s="37">
        <v>59.55</v>
      </c>
      <c r="P112" s="38">
        <v>196.6</v>
      </c>
      <c r="Q112" s="39">
        <v>155.26</v>
      </c>
      <c r="R112" s="35">
        <v>56.37</v>
      </c>
      <c r="S112" s="37">
        <v>2782.3390915070786</v>
      </c>
      <c r="T112" s="25"/>
      <c r="U112" s="34">
        <v>15000</v>
      </c>
      <c r="V112" s="35">
        <v>10000</v>
      </c>
      <c r="W112" s="36"/>
      <c r="X112" s="37"/>
      <c r="Y112" s="38">
        <v>0</v>
      </c>
      <c r="Z112" s="41">
        <v>0</v>
      </c>
      <c r="AA112" s="35"/>
      <c r="AB112" s="37">
        <v>3000</v>
      </c>
      <c r="AC112" s="25"/>
      <c r="AD112" s="34">
        <v>0</v>
      </c>
      <c r="AE112" s="35">
        <v>0</v>
      </c>
      <c r="AF112" s="36"/>
      <c r="AG112" s="37"/>
      <c r="AH112" s="38"/>
      <c r="AI112" s="42"/>
      <c r="AJ112" s="35"/>
      <c r="AK112" s="37">
        <v>0</v>
      </c>
      <c r="AL112" s="25"/>
      <c r="AM112" s="18">
        <f t="shared" si="8"/>
        <v>23060.238046999999</v>
      </c>
      <c r="AN112" s="18">
        <f t="shared" si="9"/>
        <v>17824.95</v>
      </c>
      <c r="AO112" s="18">
        <f t="shared" si="10"/>
        <v>0</v>
      </c>
      <c r="AP112" s="18">
        <f t="shared" si="11"/>
        <v>219.55</v>
      </c>
      <c r="AQ112" s="18">
        <f t="shared" si="12"/>
        <v>396.6</v>
      </c>
      <c r="AR112" s="18">
        <f t="shared" si="13"/>
        <v>155.26</v>
      </c>
      <c r="AS112" s="18">
        <f t="shared" si="14"/>
        <v>941.37</v>
      </c>
      <c r="AT112" s="18">
        <f t="shared" si="15"/>
        <v>9470.3390915070777</v>
      </c>
      <c r="AU112" s="43">
        <v>3726</v>
      </c>
      <c r="AV112" s="44" t="s">
        <v>646</v>
      </c>
      <c r="AW112" s="18" t="s">
        <v>647</v>
      </c>
      <c r="AX112" s="45"/>
      <c r="AY112" s="33"/>
      <c r="AZ112" s="46" t="s">
        <v>80</v>
      </c>
      <c r="BA112" s="33" t="s">
        <v>81</v>
      </c>
      <c r="BB112" s="46" t="s">
        <v>648</v>
      </c>
      <c r="BC112" s="46" t="s">
        <v>649</v>
      </c>
      <c r="BD112" s="47">
        <v>2</v>
      </c>
      <c r="BE112" s="47">
        <v>1</v>
      </c>
    </row>
    <row r="113" spans="1:57" x14ac:dyDescent="0.2">
      <c r="A113" s="32" t="s">
        <v>650</v>
      </c>
      <c r="B113" s="33" t="s">
        <v>651</v>
      </c>
      <c r="C113" s="34">
        <v>883.21934399999998</v>
      </c>
      <c r="D113" s="35">
        <v>0</v>
      </c>
      <c r="E113" s="36"/>
      <c r="F113" s="37">
        <v>20</v>
      </c>
      <c r="G113" s="38">
        <v>4855</v>
      </c>
      <c r="H113" s="39">
        <v>805</v>
      </c>
      <c r="I113" s="35">
        <v>7</v>
      </c>
      <c r="J113" s="37">
        <v>1487</v>
      </c>
      <c r="K113" s="25"/>
      <c r="L113" s="34">
        <v>853.51</v>
      </c>
      <c r="M113" s="35">
        <v>142.6</v>
      </c>
      <c r="N113" s="40"/>
      <c r="O113" s="37">
        <v>129.80000000000001</v>
      </c>
      <c r="P113" s="38">
        <v>4902.8</v>
      </c>
      <c r="Q113" s="39">
        <v>2450.2199999999998</v>
      </c>
      <c r="R113" s="35">
        <v>201.5</v>
      </c>
      <c r="S113" s="37">
        <v>1985.0272443917506</v>
      </c>
      <c r="T113" s="25"/>
      <c r="U113" s="34">
        <v>0</v>
      </c>
      <c r="V113" s="35">
        <v>0</v>
      </c>
      <c r="W113" s="36"/>
      <c r="X113" s="37"/>
      <c r="Y113" s="38">
        <v>4500</v>
      </c>
      <c r="Z113" s="41">
        <v>1500</v>
      </c>
      <c r="AA113" s="35"/>
      <c r="AB113" s="37">
        <v>0</v>
      </c>
      <c r="AC113" s="25"/>
      <c r="AD113" s="34">
        <v>0</v>
      </c>
      <c r="AE113" s="35">
        <v>0</v>
      </c>
      <c r="AF113" s="36"/>
      <c r="AG113" s="37"/>
      <c r="AH113" s="38"/>
      <c r="AI113" s="42"/>
      <c r="AJ113" s="35"/>
      <c r="AK113" s="37">
        <v>0</v>
      </c>
      <c r="AL113" s="25"/>
      <c r="AM113" s="18">
        <f t="shared" si="8"/>
        <v>1736.7293439999999</v>
      </c>
      <c r="AN113" s="18">
        <f t="shared" si="9"/>
        <v>142.6</v>
      </c>
      <c r="AO113" s="18">
        <f t="shared" si="10"/>
        <v>0</v>
      </c>
      <c r="AP113" s="18">
        <f t="shared" si="11"/>
        <v>149.80000000000001</v>
      </c>
      <c r="AQ113" s="18">
        <f t="shared" si="12"/>
        <v>14257.8</v>
      </c>
      <c r="AR113" s="18">
        <f t="shared" si="13"/>
        <v>4755.2199999999993</v>
      </c>
      <c r="AS113" s="18">
        <f t="shared" si="14"/>
        <v>208.5</v>
      </c>
      <c r="AT113" s="18">
        <f t="shared" si="15"/>
        <v>3472.0272443917506</v>
      </c>
      <c r="AU113" s="43">
        <v>2187</v>
      </c>
      <c r="AV113" s="44" t="s">
        <v>652</v>
      </c>
      <c r="AW113" s="18" t="s">
        <v>653</v>
      </c>
      <c r="AX113" s="45"/>
      <c r="AY113" s="33"/>
      <c r="AZ113" s="46" t="s">
        <v>80</v>
      </c>
      <c r="BA113" s="33" t="s">
        <v>81</v>
      </c>
      <c r="BB113" s="46" t="s">
        <v>398</v>
      </c>
      <c r="BC113" s="46" t="s">
        <v>399</v>
      </c>
      <c r="BD113" s="47">
        <v>2</v>
      </c>
      <c r="BE113" s="47">
        <v>1</v>
      </c>
    </row>
    <row r="114" spans="1:57" x14ac:dyDescent="0.2">
      <c r="A114" s="32" t="s">
        <v>654</v>
      </c>
      <c r="B114" s="33" t="s">
        <v>655</v>
      </c>
      <c r="C114" s="34">
        <v>382.221251</v>
      </c>
      <c r="D114" s="35">
        <v>70</v>
      </c>
      <c r="E114" s="36">
        <v>0</v>
      </c>
      <c r="F114" s="37"/>
      <c r="G114" s="38">
        <v>670</v>
      </c>
      <c r="H114" s="39">
        <v>0</v>
      </c>
      <c r="I114" s="35">
        <v>420</v>
      </c>
      <c r="J114" s="37">
        <v>1021</v>
      </c>
      <c r="K114" s="25"/>
      <c r="L114" s="34">
        <v>769.84999999999991</v>
      </c>
      <c r="M114" s="35">
        <v>457.45</v>
      </c>
      <c r="N114" s="40">
        <v>40.5</v>
      </c>
      <c r="O114" s="37">
        <v>104.85</v>
      </c>
      <c r="P114" s="38">
        <v>280.5</v>
      </c>
      <c r="Q114" s="39">
        <v>1318.55</v>
      </c>
      <c r="R114" s="35">
        <v>431</v>
      </c>
      <c r="S114" s="37">
        <v>1248.0126186057416</v>
      </c>
      <c r="T114" s="25"/>
      <c r="U114" s="34">
        <v>0</v>
      </c>
      <c r="V114" s="35">
        <v>500</v>
      </c>
      <c r="W114" s="36">
        <v>0</v>
      </c>
      <c r="X114" s="37"/>
      <c r="Y114" s="38">
        <v>0</v>
      </c>
      <c r="Z114" s="41">
        <v>0</v>
      </c>
      <c r="AA114" s="35"/>
      <c r="AB114" s="37">
        <v>200</v>
      </c>
      <c r="AC114" s="25"/>
      <c r="AD114" s="34">
        <v>0</v>
      </c>
      <c r="AE114" s="35">
        <v>0</v>
      </c>
      <c r="AF114" s="36">
        <v>0</v>
      </c>
      <c r="AG114" s="37"/>
      <c r="AH114" s="38"/>
      <c r="AI114" s="42"/>
      <c r="AJ114" s="35"/>
      <c r="AK114" s="37">
        <v>0</v>
      </c>
      <c r="AL114" s="25"/>
      <c r="AM114" s="18">
        <f t="shared" si="8"/>
        <v>1152.0712509999998</v>
      </c>
      <c r="AN114" s="18">
        <f t="shared" si="9"/>
        <v>1027.45</v>
      </c>
      <c r="AO114" s="18">
        <f t="shared" si="10"/>
        <v>40.5</v>
      </c>
      <c r="AP114" s="18">
        <f t="shared" si="11"/>
        <v>104.85</v>
      </c>
      <c r="AQ114" s="18">
        <f t="shared" si="12"/>
        <v>950.5</v>
      </c>
      <c r="AR114" s="18">
        <f t="shared" si="13"/>
        <v>1318.55</v>
      </c>
      <c r="AS114" s="18">
        <f t="shared" si="14"/>
        <v>851</v>
      </c>
      <c r="AT114" s="18">
        <f t="shared" si="15"/>
        <v>2469.0126186057414</v>
      </c>
      <c r="AU114" s="43">
        <v>842</v>
      </c>
      <c r="AV114" s="44" t="s">
        <v>656</v>
      </c>
      <c r="AW114" s="18" t="s">
        <v>657</v>
      </c>
      <c r="AX114" s="45"/>
      <c r="AY114" s="33"/>
      <c r="AZ114" s="46" t="s">
        <v>80</v>
      </c>
      <c r="BA114" s="33" t="s">
        <v>81</v>
      </c>
      <c r="BB114" s="46" t="s">
        <v>482</v>
      </c>
      <c r="BC114" s="46" t="s">
        <v>483</v>
      </c>
      <c r="BD114" s="47">
        <v>1</v>
      </c>
      <c r="BE114" s="47">
        <v>1</v>
      </c>
    </row>
    <row r="115" spans="1:57" x14ac:dyDescent="0.2">
      <c r="A115" s="32" t="s">
        <v>658</v>
      </c>
      <c r="B115" s="33" t="s">
        <v>659</v>
      </c>
      <c r="C115" s="34">
        <v>5533.1356319999986</v>
      </c>
      <c r="D115" s="35">
        <v>1769.7</v>
      </c>
      <c r="E115" s="36"/>
      <c r="F115" s="37">
        <v>405</v>
      </c>
      <c r="G115" s="38">
        <v>6639.24</v>
      </c>
      <c r="H115" s="39">
        <v>680</v>
      </c>
      <c r="I115" s="35">
        <v>1691</v>
      </c>
      <c r="J115" s="37">
        <v>8340</v>
      </c>
      <c r="K115" s="25"/>
      <c r="L115" s="34">
        <v>6983.1</v>
      </c>
      <c r="M115" s="35">
        <v>2645.32</v>
      </c>
      <c r="N115" s="40"/>
      <c r="O115" s="37">
        <v>2064.5</v>
      </c>
      <c r="P115" s="38">
        <v>2502.1999999999998</v>
      </c>
      <c r="Q115" s="39">
        <v>2221.16</v>
      </c>
      <c r="R115" s="35">
        <v>2061.6</v>
      </c>
      <c r="S115" s="37">
        <v>10735.425982596598</v>
      </c>
      <c r="T115" s="25"/>
      <c r="U115" s="34">
        <v>7000</v>
      </c>
      <c r="V115" s="35">
        <v>6000</v>
      </c>
      <c r="W115" s="36"/>
      <c r="X115" s="37">
        <v>300</v>
      </c>
      <c r="Y115" s="38">
        <v>8000</v>
      </c>
      <c r="Z115" s="41">
        <v>3800</v>
      </c>
      <c r="AA115" s="35">
        <v>5000</v>
      </c>
      <c r="AB115" s="37">
        <v>1000</v>
      </c>
      <c r="AC115" s="25"/>
      <c r="AD115" s="34">
        <v>0</v>
      </c>
      <c r="AE115" s="35">
        <v>0</v>
      </c>
      <c r="AF115" s="36"/>
      <c r="AG115" s="37"/>
      <c r="AH115" s="38"/>
      <c r="AI115" s="42"/>
      <c r="AJ115" s="35"/>
      <c r="AK115" s="37">
        <v>0</v>
      </c>
      <c r="AL115" s="25"/>
      <c r="AM115" s="18">
        <f t="shared" si="8"/>
        <v>19516.235632</v>
      </c>
      <c r="AN115" s="18">
        <f t="shared" si="9"/>
        <v>10415.02</v>
      </c>
      <c r="AO115" s="18">
        <f t="shared" si="10"/>
        <v>0</v>
      </c>
      <c r="AP115" s="18">
        <f t="shared" si="11"/>
        <v>2769.5</v>
      </c>
      <c r="AQ115" s="18">
        <f t="shared" si="12"/>
        <v>17141.440000000002</v>
      </c>
      <c r="AR115" s="18">
        <f t="shared" si="13"/>
        <v>6701.16</v>
      </c>
      <c r="AS115" s="18">
        <f t="shared" si="14"/>
        <v>8752.6</v>
      </c>
      <c r="AT115" s="18">
        <f t="shared" si="15"/>
        <v>20075.4259825966</v>
      </c>
      <c r="AU115" s="43">
        <v>12122</v>
      </c>
      <c r="AV115" s="44" t="s">
        <v>660</v>
      </c>
      <c r="AW115" s="18" t="s">
        <v>661</v>
      </c>
      <c r="AX115" s="45"/>
      <c r="AY115" s="33"/>
      <c r="AZ115" s="46" t="s">
        <v>80</v>
      </c>
      <c r="BA115" s="33" t="s">
        <v>81</v>
      </c>
      <c r="BB115" s="46" t="s">
        <v>482</v>
      </c>
      <c r="BC115" s="46" t="s">
        <v>483</v>
      </c>
      <c r="BD115" s="47">
        <v>1</v>
      </c>
      <c r="BE115" s="47">
        <v>1</v>
      </c>
    </row>
    <row r="116" spans="1:57" x14ac:dyDescent="0.2">
      <c r="A116" s="32" t="s">
        <v>662</v>
      </c>
      <c r="B116" s="33" t="s">
        <v>663</v>
      </c>
      <c r="C116" s="34">
        <v>10138.641701999999</v>
      </c>
      <c r="D116" s="35">
        <v>3636.49</v>
      </c>
      <c r="E116" s="36"/>
      <c r="F116" s="37">
        <v>1430</v>
      </c>
      <c r="G116" s="38">
        <v>3676.85</v>
      </c>
      <c r="H116" s="39">
        <v>1025</v>
      </c>
      <c r="I116" s="35">
        <v>4215</v>
      </c>
      <c r="J116" s="37">
        <v>14268</v>
      </c>
      <c r="K116" s="25"/>
      <c r="L116" s="34">
        <v>30749.24</v>
      </c>
      <c r="M116" s="35">
        <v>16642.490000000002</v>
      </c>
      <c r="N116" s="40"/>
      <c r="O116" s="37">
        <v>546.70000000000005</v>
      </c>
      <c r="P116" s="38">
        <v>20212.39</v>
      </c>
      <c r="Q116" s="39">
        <v>710.23</v>
      </c>
      <c r="R116" s="35">
        <v>7567.97</v>
      </c>
      <c r="S116" s="37">
        <v>14700.316003660861</v>
      </c>
      <c r="T116" s="25"/>
      <c r="U116" s="34">
        <v>37594</v>
      </c>
      <c r="V116" s="35">
        <v>19402</v>
      </c>
      <c r="W116" s="36"/>
      <c r="X116" s="37">
        <v>2500</v>
      </c>
      <c r="Y116" s="38">
        <v>24254</v>
      </c>
      <c r="Z116" s="41">
        <v>2500</v>
      </c>
      <c r="AA116" s="35">
        <v>5370</v>
      </c>
      <c r="AB116" s="37">
        <v>22900</v>
      </c>
      <c r="AC116" s="25"/>
      <c r="AD116" s="34">
        <v>0</v>
      </c>
      <c r="AE116" s="35">
        <v>0</v>
      </c>
      <c r="AF116" s="36"/>
      <c r="AG116" s="37"/>
      <c r="AH116" s="38"/>
      <c r="AI116" s="42"/>
      <c r="AJ116" s="35"/>
      <c r="AK116" s="37">
        <v>0</v>
      </c>
      <c r="AL116" s="25"/>
      <c r="AM116" s="18">
        <f t="shared" si="8"/>
        <v>78481.881701999999</v>
      </c>
      <c r="AN116" s="18">
        <f t="shared" si="9"/>
        <v>39680.980000000003</v>
      </c>
      <c r="AO116" s="18">
        <f t="shared" si="10"/>
        <v>0</v>
      </c>
      <c r="AP116" s="18">
        <f t="shared" si="11"/>
        <v>4476.7</v>
      </c>
      <c r="AQ116" s="18">
        <f t="shared" si="12"/>
        <v>48143.24</v>
      </c>
      <c r="AR116" s="18">
        <f t="shared" si="13"/>
        <v>4235.2299999999996</v>
      </c>
      <c r="AS116" s="18">
        <f t="shared" si="14"/>
        <v>17152.97</v>
      </c>
      <c r="AT116" s="18">
        <f t="shared" si="15"/>
        <v>51868.316003660861</v>
      </c>
      <c r="AU116" s="43">
        <v>14615</v>
      </c>
      <c r="AV116" s="44" t="s">
        <v>664</v>
      </c>
      <c r="AW116" s="18" t="s">
        <v>665</v>
      </c>
      <c r="AX116" s="45"/>
      <c r="AY116" s="33"/>
      <c r="AZ116" s="46" t="s">
        <v>80</v>
      </c>
      <c r="BA116" s="33" t="s">
        <v>81</v>
      </c>
      <c r="BB116" s="46" t="s">
        <v>82</v>
      </c>
      <c r="BC116" s="46" t="s">
        <v>83</v>
      </c>
      <c r="BD116" s="47">
        <v>1</v>
      </c>
      <c r="BE116" s="47">
        <v>1</v>
      </c>
    </row>
    <row r="117" spans="1:57" x14ac:dyDescent="0.2">
      <c r="A117" s="32" t="s">
        <v>251</v>
      </c>
      <c r="B117" s="33" t="s">
        <v>666</v>
      </c>
      <c r="C117" s="34"/>
      <c r="D117" s="35">
        <v>0</v>
      </c>
      <c r="E117" s="36"/>
      <c r="F117" s="37"/>
      <c r="G117" s="38">
        <v>0</v>
      </c>
      <c r="H117" s="39">
        <v>0</v>
      </c>
      <c r="I117" s="35"/>
      <c r="J117" s="37">
        <v>0</v>
      </c>
      <c r="K117" s="25"/>
      <c r="L117" s="34"/>
      <c r="M117" s="35">
        <v>0</v>
      </c>
      <c r="N117" s="40"/>
      <c r="O117" s="37"/>
      <c r="P117" s="38">
        <v>0</v>
      </c>
      <c r="Q117" s="39">
        <v>0</v>
      </c>
      <c r="R117" s="35"/>
      <c r="S117" s="37">
        <v>0</v>
      </c>
      <c r="T117" s="25"/>
      <c r="U117" s="34"/>
      <c r="V117" s="35">
        <v>0</v>
      </c>
      <c r="W117" s="36"/>
      <c r="X117" s="37"/>
      <c r="Y117" s="38">
        <v>0</v>
      </c>
      <c r="Z117" s="39">
        <v>0</v>
      </c>
      <c r="AA117" s="35"/>
      <c r="AB117" s="37">
        <v>0</v>
      </c>
      <c r="AC117" s="25"/>
      <c r="AD117" s="34"/>
      <c r="AE117" s="35">
        <v>0</v>
      </c>
      <c r="AF117" s="36"/>
      <c r="AG117" s="37"/>
      <c r="AH117" s="38"/>
      <c r="AI117" s="42"/>
      <c r="AJ117" s="35"/>
      <c r="AK117" s="37">
        <v>0</v>
      </c>
      <c r="AL117" s="25"/>
      <c r="AM117" s="18">
        <f t="shared" si="8"/>
        <v>0</v>
      </c>
      <c r="AN117" s="18">
        <f t="shared" si="9"/>
        <v>0</v>
      </c>
      <c r="AO117" s="18">
        <f t="shared" si="10"/>
        <v>0</v>
      </c>
      <c r="AP117" s="18">
        <f t="shared" si="11"/>
        <v>0</v>
      </c>
      <c r="AQ117" s="18">
        <f t="shared" si="12"/>
        <v>0</v>
      </c>
      <c r="AR117" s="18">
        <f t="shared" si="13"/>
        <v>0</v>
      </c>
      <c r="AS117" s="18">
        <f t="shared" si="14"/>
        <v>0</v>
      </c>
      <c r="AT117" s="18">
        <f t="shared" si="15"/>
        <v>0</v>
      </c>
      <c r="AU117" s="43">
        <v>6887</v>
      </c>
      <c r="AV117" s="44" t="s">
        <v>249</v>
      </c>
      <c r="AW117" s="18" t="s">
        <v>250</v>
      </c>
      <c r="AX117" s="45" t="s">
        <v>251</v>
      </c>
      <c r="AY117" s="33" t="s">
        <v>252</v>
      </c>
      <c r="AZ117" s="46" t="s">
        <v>204</v>
      </c>
      <c r="BA117" s="33" t="s">
        <v>205</v>
      </c>
      <c r="BB117" s="46" t="s">
        <v>206</v>
      </c>
      <c r="BC117" s="46" t="s">
        <v>207</v>
      </c>
      <c r="BD117" s="47">
        <v>1</v>
      </c>
      <c r="BE117" s="47">
        <v>2</v>
      </c>
    </row>
    <row r="118" spans="1:57" x14ac:dyDescent="0.2">
      <c r="A118" s="32" t="s">
        <v>667</v>
      </c>
      <c r="B118" s="33" t="s">
        <v>668</v>
      </c>
      <c r="C118" s="34">
        <v>7672.1890730000005</v>
      </c>
      <c r="D118" s="35">
        <v>0</v>
      </c>
      <c r="E118" s="36"/>
      <c r="F118" s="37">
        <v>470</v>
      </c>
      <c r="G118" s="38">
        <v>100</v>
      </c>
      <c r="H118" s="39">
        <v>41060.21</v>
      </c>
      <c r="I118" s="35">
        <v>3741.97</v>
      </c>
      <c r="J118" s="37">
        <v>14979.2</v>
      </c>
      <c r="K118" s="25"/>
      <c r="L118" s="34">
        <v>16647.43</v>
      </c>
      <c r="M118" s="35">
        <v>158.80000000000001</v>
      </c>
      <c r="N118" s="40"/>
      <c r="O118" s="37">
        <v>260.2</v>
      </c>
      <c r="P118" s="38">
        <v>196.2</v>
      </c>
      <c r="Q118" s="39">
        <v>120.85</v>
      </c>
      <c r="R118" s="35">
        <v>141</v>
      </c>
      <c r="S118" s="37">
        <v>9571.3784752090723</v>
      </c>
      <c r="T118" s="25"/>
      <c r="U118" s="34">
        <v>23100</v>
      </c>
      <c r="V118" s="35">
        <v>0</v>
      </c>
      <c r="W118" s="36"/>
      <c r="X118" s="37">
        <v>1500</v>
      </c>
      <c r="Y118" s="38">
        <v>0</v>
      </c>
      <c r="Z118" s="41">
        <v>0</v>
      </c>
      <c r="AA118" s="35">
        <v>1500</v>
      </c>
      <c r="AB118" s="37">
        <v>8000</v>
      </c>
      <c r="AC118" s="25"/>
      <c r="AD118" s="34">
        <v>0</v>
      </c>
      <c r="AE118" s="35">
        <v>0</v>
      </c>
      <c r="AF118" s="36"/>
      <c r="AG118" s="37"/>
      <c r="AH118" s="38"/>
      <c r="AI118" s="42"/>
      <c r="AJ118" s="35"/>
      <c r="AK118" s="37">
        <v>0</v>
      </c>
      <c r="AL118" s="25"/>
      <c r="AM118" s="18">
        <f t="shared" si="8"/>
        <v>47419.619073000002</v>
      </c>
      <c r="AN118" s="18">
        <f t="shared" si="9"/>
        <v>158.80000000000001</v>
      </c>
      <c r="AO118" s="18">
        <f t="shared" si="10"/>
        <v>0</v>
      </c>
      <c r="AP118" s="18">
        <f t="shared" si="11"/>
        <v>2230.1999999999998</v>
      </c>
      <c r="AQ118" s="18">
        <f t="shared" si="12"/>
        <v>296.2</v>
      </c>
      <c r="AR118" s="18">
        <f t="shared" si="13"/>
        <v>41181.06</v>
      </c>
      <c r="AS118" s="18">
        <f t="shared" si="14"/>
        <v>5382.9699999999993</v>
      </c>
      <c r="AT118" s="18">
        <f t="shared" si="15"/>
        <v>32550.578475209073</v>
      </c>
      <c r="AU118" s="43">
        <v>4326</v>
      </c>
      <c r="AV118" s="44" t="s">
        <v>249</v>
      </c>
      <c r="AW118" s="18" t="s">
        <v>250</v>
      </c>
      <c r="AX118" s="45" t="s">
        <v>251</v>
      </c>
      <c r="AY118" s="33" t="s">
        <v>252</v>
      </c>
      <c r="AZ118" s="46" t="s">
        <v>204</v>
      </c>
      <c r="BA118" s="33" t="s">
        <v>205</v>
      </c>
      <c r="BB118" s="46" t="s">
        <v>206</v>
      </c>
      <c r="BC118" s="46" t="s">
        <v>207</v>
      </c>
      <c r="BD118" s="47">
        <v>1</v>
      </c>
      <c r="BE118" s="47">
        <v>2</v>
      </c>
    </row>
    <row r="119" spans="1:57" x14ac:dyDescent="0.2">
      <c r="A119" s="32" t="s">
        <v>669</v>
      </c>
      <c r="B119" s="33" t="s">
        <v>670</v>
      </c>
      <c r="C119" s="34">
        <v>1986.1813030000001</v>
      </c>
      <c r="D119" s="35">
        <v>3144.68</v>
      </c>
      <c r="E119" s="36"/>
      <c r="F119" s="37"/>
      <c r="G119" s="38">
        <v>95</v>
      </c>
      <c r="H119" s="39">
        <v>7686</v>
      </c>
      <c r="I119" s="35">
        <v>290</v>
      </c>
      <c r="J119" s="37">
        <v>4476</v>
      </c>
      <c r="K119" s="25"/>
      <c r="L119" s="34">
        <v>6398.93</v>
      </c>
      <c r="M119" s="35">
        <v>3384.65</v>
      </c>
      <c r="N119" s="40"/>
      <c r="O119" s="37">
        <v>369.98</v>
      </c>
      <c r="P119" s="38">
        <v>5786.05</v>
      </c>
      <c r="Q119" s="39">
        <v>477.47</v>
      </c>
      <c r="R119" s="35">
        <v>315.95</v>
      </c>
      <c r="S119" s="37">
        <v>7100.622896042938</v>
      </c>
      <c r="T119" s="25"/>
      <c r="U119" s="34">
        <v>4026</v>
      </c>
      <c r="V119" s="35">
        <v>6521</v>
      </c>
      <c r="W119" s="36"/>
      <c r="X119" s="37">
        <v>232</v>
      </c>
      <c r="Y119" s="38">
        <v>1724</v>
      </c>
      <c r="Z119" s="41">
        <v>5074</v>
      </c>
      <c r="AA119" s="35">
        <v>243</v>
      </c>
      <c r="AB119" s="37">
        <v>0</v>
      </c>
      <c r="AC119" s="25"/>
      <c r="AD119" s="34">
        <v>0</v>
      </c>
      <c r="AE119" s="35">
        <v>0</v>
      </c>
      <c r="AF119" s="36"/>
      <c r="AG119" s="37"/>
      <c r="AH119" s="38"/>
      <c r="AI119" s="42"/>
      <c r="AJ119" s="35"/>
      <c r="AK119" s="37">
        <v>0</v>
      </c>
      <c r="AL119" s="25"/>
      <c r="AM119" s="18">
        <f t="shared" si="8"/>
        <v>12411.111303</v>
      </c>
      <c r="AN119" s="18">
        <f t="shared" si="9"/>
        <v>13050.33</v>
      </c>
      <c r="AO119" s="18">
        <f t="shared" si="10"/>
        <v>0</v>
      </c>
      <c r="AP119" s="18">
        <f t="shared" si="11"/>
        <v>601.98</v>
      </c>
      <c r="AQ119" s="18">
        <f t="shared" si="12"/>
        <v>7605.05</v>
      </c>
      <c r="AR119" s="18">
        <f t="shared" si="13"/>
        <v>13237.470000000001</v>
      </c>
      <c r="AS119" s="18">
        <f t="shared" si="14"/>
        <v>848.95</v>
      </c>
      <c r="AT119" s="18">
        <f t="shared" si="15"/>
        <v>11576.622896042938</v>
      </c>
      <c r="AU119" s="43">
        <v>4527</v>
      </c>
      <c r="AV119" s="44" t="s">
        <v>671</v>
      </c>
      <c r="AW119" s="18" t="s">
        <v>672</v>
      </c>
      <c r="AX119" s="45" t="s">
        <v>642</v>
      </c>
      <c r="AY119" s="33" t="s">
        <v>643</v>
      </c>
      <c r="AZ119" s="46" t="s">
        <v>98</v>
      </c>
      <c r="BA119" s="33" t="s">
        <v>99</v>
      </c>
      <c r="BB119" s="46" t="s">
        <v>287</v>
      </c>
      <c r="BC119" s="46" t="s">
        <v>288</v>
      </c>
      <c r="BD119" s="47">
        <v>1</v>
      </c>
      <c r="BE119" s="47">
        <v>2</v>
      </c>
    </row>
    <row r="120" spans="1:57" x14ac:dyDescent="0.2">
      <c r="A120" s="32" t="s">
        <v>673</v>
      </c>
      <c r="B120" s="33" t="s">
        <v>674</v>
      </c>
      <c r="C120" s="34">
        <v>943.554486</v>
      </c>
      <c r="D120" s="35">
        <v>0</v>
      </c>
      <c r="E120" s="36"/>
      <c r="F120" s="37">
        <v>215</v>
      </c>
      <c r="G120" s="38">
        <v>355</v>
      </c>
      <c r="H120" s="39">
        <v>440</v>
      </c>
      <c r="I120" s="35"/>
      <c r="J120" s="37">
        <v>858</v>
      </c>
      <c r="K120" s="25"/>
      <c r="L120" s="34">
        <v>896.6</v>
      </c>
      <c r="M120" s="35">
        <v>89.2</v>
      </c>
      <c r="N120" s="40"/>
      <c r="O120" s="37">
        <v>189.05</v>
      </c>
      <c r="P120" s="38">
        <v>104.5</v>
      </c>
      <c r="Q120" s="39">
        <v>5852.46</v>
      </c>
      <c r="R120" s="35">
        <v>121.05</v>
      </c>
      <c r="S120" s="37">
        <v>3051.9830213643199</v>
      </c>
      <c r="T120" s="25"/>
      <c r="U120" s="34">
        <v>0</v>
      </c>
      <c r="V120" s="35">
        <v>0</v>
      </c>
      <c r="W120" s="36"/>
      <c r="X120" s="37">
        <v>1000</v>
      </c>
      <c r="Y120" s="38">
        <v>0</v>
      </c>
      <c r="Z120" s="41">
        <v>0</v>
      </c>
      <c r="AA120" s="35">
        <v>500</v>
      </c>
      <c r="AB120" s="37">
        <v>500</v>
      </c>
      <c r="AC120" s="25"/>
      <c r="AD120" s="34">
        <v>0</v>
      </c>
      <c r="AE120" s="35">
        <v>0</v>
      </c>
      <c r="AF120" s="36"/>
      <c r="AG120" s="37"/>
      <c r="AH120" s="38"/>
      <c r="AI120" s="42"/>
      <c r="AJ120" s="35"/>
      <c r="AK120" s="37">
        <v>0</v>
      </c>
      <c r="AL120" s="25"/>
      <c r="AM120" s="18">
        <f t="shared" si="8"/>
        <v>1840.1544859999999</v>
      </c>
      <c r="AN120" s="18">
        <f t="shared" si="9"/>
        <v>89.2</v>
      </c>
      <c r="AO120" s="18">
        <f t="shared" si="10"/>
        <v>0</v>
      </c>
      <c r="AP120" s="18">
        <f t="shared" si="11"/>
        <v>1404.05</v>
      </c>
      <c r="AQ120" s="18">
        <f t="shared" si="12"/>
        <v>459.5</v>
      </c>
      <c r="AR120" s="18">
        <f t="shared" si="13"/>
        <v>6292.46</v>
      </c>
      <c r="AS120" s="18">
        <f t="shared" si="14"/>
        <v>621.04999999999995</v>
      </c>
      <c r="AT120" s="18">
        <f t="shared" si="15"/>
        <v>4409.9830213643199</v>
      </c>
      <c r="AU120" s="43">
        <v>1955</v>
      </c>
      <c r="AV120" s="44" t="s">
        <v>675</v>
      </c>
      <c r="AW120" s="18" t="s">
        <v>676</v>
      </c>
      <c r="AX120" s="45"/>
      <c r="AY120" s="33"/>
      <c r="AZ120" s="46" t="s">
        <v>90</v>
      </c>
      <c r="BA120" s="33" t="s">
        <v>91</v>
      </c>
      <c r="BB120" s="46" t="s">
        <v>677</v>
      </c>
      <c r="BC120" s="46" t="s">
        <v>678</v>
      </c>
      <c r="BD120" s="47">
        <v>2</v>
      </c>
      <c r="BE120" s="47">
        <v>1</v>
      </c>
    </row>
    <row r="121" spans="1:57" x14ac:dyDescent="0.2">
      <c r="A121" s="32" t="s">
        <v>679</v>
      </c>
      <c r="B121" s="33" t="s">
        <v>680</v>
      </c>
      <c r="C121" s="34">
        <v>3495.5583440000005</v>
      </c>
      <c r="D121" s="35">
        <v>20</v>
      </c>
      <c r="E121" s="36"/>
      <c r="F121" s="37">
        <v>795</v>
      </c>
      <c r="G121" s="38">
        <v>1066</v>
      </c>
      <c r="H121" s="39">
        <v>750</v>
      </c>
      <c r="I121" s="35">
        <v>282</v>
      </c>
      <c r="J121" s="37">
        <v>10744.1</v>
      </c>
      <c r="K121" s="25"/>
      <c r="L121" s="34">
        <v>7230.05</v>
      </c>
      <c r="M121" s="35">
        <v>86.7</v>
      </c>
      <c r="N121" s="40"/>
      <c r="O121" s="37">
        <v>684.68</v>
      </c>
      <c r="P121" s="38">
        <v>174.1</v>
      </c>
      <c r="Q121" s="39">
        <v>130.13</v>
      </c>
      <c r="R121" s="35">
        <v>102.25</v>
      </c>
      <c r="S121" s="37">
        <v>4145.5676799775656</v>
      </c>
      <c r="T121" s="25"/>
      <c r="U121" s="34">
        <v>27200</v>
      </c>
      <c r="V121" s="35">
        <v>0</v>
      </c>
      <c r="W121" s="36"/>
      <c r="X121" s="37"/>
      <c r="Y121" s="38">
        <v>4000</v>
      </c>
      <c r="Z121" s="41">
        <v>0</v>
      </c>
      <c r="AA121" s="35"/>
      <c r="AB121" s="37">
        <v>8500</v>
      </c>
      <c r="AC121" s="25"/>
      <c r="AD121" s="34">
        <v>0</v>
      </c>
      <c r="AE121" s="35">
        <v>0</v>
      </c>
      <c r="AF121" s="36"/>
      <c r="AG121" s="37"/>
      <c r="AH121" s="38">
        <v>0</v>
      </c>
      <c r="AI121" s="42"/>
      <c r="AJ121" s="35"/>
      <c r="AK121" s="37">
        <v>16107</v>
      </c>
      <c r="AL121" s="25"/>
      <c r="AM121" s="18">
        <f t="shared" si="8"/>
        <v>37925.608344</v>
      </c>
      <c r="AN121" s="18">
        <f t="shared" si="9"/>
        <v>106.7</v>
      </c>
      <c r="AO121" s="18">
        <f t="shared" si="10"/>
        <v>0</v>
      </c>
      <c r="AP121" s="18">
        <f t="shared" si="11"/>
        <v>1479.6799999999998</v>
      </c>
      <c r="AQ121" s="18">
        <f t="shared" si="12"/>
        <v>5240.1000000000004</v>
      </c>
      <c r="AR121" s="18">
        <f t="shared" si="13"/>
        <v>880.13</v>
      </c>
      <c r="AS121" s="18">
        <f t="shared" si="14"/>
        <v>384.25</v>
      </c>
      <c r="AT121" s="18">
        <f t="shared" si="15"/>
        <v>39496.667679977567</v>
      </c>
      <c r="AU121" s="43">
        <v>15251</v>
      </c>
      <c r="AV121" s="44" t="s">
        <v>681</v>
      </c>
      <c r="AW121" s="18" t="s">
        <v>682</v>
      </c>
      <c r="AX121" s="45"/>
      <c r="AY121" s="33"/>
      <c r="AZ121" s="46" t="s">
        <v>98</v>
      </c>
      <c r="BA121" s="33" t="s">
        <v>99</v>
      </c>
      <c r="BB121" s="46" t="s">
        <v>683</v>
      </c>
      <c r="BC121" s="46" t="s">
        <v>684</v>
      </c>
      <c r="BD121" s="47">
        <v>1</v>
      </c>
      <c r="BE121" s="47">
        <v>1</v>
      </c>
    </row>
    <row r="122" spans="1:57" x14ac:dyDescent="0.2">
      <c r="A122" s="32" t="s">
        <v>685</v>
      </c>
      <c r="B122" s="33" t="s">
        <v>686</v>
      </c>
      <c r="C122" s="34">
        <v>1955.1397480000003</v>
      </c>
      <c r="D122" s="35">
        <v>7095</v>
      </c>
      <c r="E122" s="36"/>
      <c r="F122" s="37">
        <v>785</v>
      </c>
      <c r="G122" s="38">
        <v>5624.5</v>
      </c>
      <c r="H122" s="39">
        <v>731</v>
      </c>
      <c r="I122" s="35">
        <v>6612</v>
      </c>
      <c r="J122" s="37">
        <v>3103.1400000000003</v>
      </c>
      <c r="K122" s="25"/>
      <c r="L122" s="34">
        <v>5041.66</v>
      </c>
      <c r="M122" s="35">
        <v>6003.21</v>
      </c>
      <c r="N122" s="40"/>
      <c r="O122" s="37">
        <v>820.2</v>
      </c>
      <c r="P122" s="38">
        <v>4313.2700000000004</v>
      </c>
      <c r="Q122" s="39">
        <v>7158.57</v>
      </c>
      <c r="R122" s="35">
        <v>8044.45</v>
      </c>
      <c r="S122" s="37">
        <v>5186.4945275948821</v>
      </c>
      <c r="T122" s="25"/>
      <c r="U122" s="34">
        <v>500</v>
      </c>
      <c r="V122" s="35">
        <v>0</v>
      </c>
      <c r="W122" s="36"/>
      <c r="X122" s="37">
        <v>1000</v>
      </c>
      <c r="Y122" s="38">
        <v>0</v>
      </c>
      <c r="Z122" s="41">
        <v>0</v>
      </c>
      <c r="AA122" s="35">
        <v>5000</v>
      </c>
      <c r="AB122" s="37">
        <v>2000</v>
      </c>
      <c r="AC122" s="25"/>
      <c r="AD122" s="34">
        <v>0</v>
      </c>
      <c r="AE122" s="35">
        <v>0</v>
      </c>
      <c r="AF122" s="36"/>
      <c r="AG122" s="37"/>
      <c r="AH122" s="38"/>
      <c r="AI122" s="42"/>
      <c r="AJ122" s="35"/>
      <c r="AK122" s="37">
        <v>0</v>
      </c>
      <c r="AL122" s="25"/>
      <c r="AM122" s="18">
        <f t="shared" si="8"/>
        <v>7496.7997480000004</v>
      </c>
      <c r="AN122" s="18">
        <f t="shared" si="9"/>
        <v>13098.21</v>
      </c>
      <c r="AO122" s="18">
        <f t="shared" si="10"/>
        <v>0</v>
      </c>
      <c r="AP122" s="18">
        <f t="shared" si="11"/>
        <v>2605.1999999999998</v>
      </c>
      <c r="AQ122" s="18">
        <f t="shared" si="12"/>
        <v>9937.77</v>
      </c>
      <c r="AR122" s="18">
        <f t="shared" si="13"/>
        <v>7889.57</v>
      </c>
      <c r="AS122" s="18">
        <f t="shared" si="14"/>
        <v>19656.45</v>
      </c>
      <c r="AT122" s="18">
        <f t="shared" si="15"/>
        <v>10289.634527594882</v>
      </c>
      <c r="AU122" s="43">
        <v>6124</v>
      </c>
      <c r="AV122" s="44" t="s">
        <v>687</v>
      </c>
      <c r="AW122" s="18" t="s">
        <v>688</v>
      </c>
      <c r="AX122" s="45"/>
      <c r="AY122" s="33"/>
      <c r="AZ122" s="46" t="s">
        <v>98</v>
      </c>
      <c r="BA122" s="33" t="s">
        <v>99</v>
      </c>
      <c r="BB122" s="46" t="s">
        <v>689</v>
      </c>
      <c r="BC122" s="46" t="s">
        <v>690</v>
      </c>
      <c r="BD122" s="47">
        <v>1</v>
      </c>
      <c r="BE122" s="47">
        <v>1</v>
      </c>
    </row>
    <row r="123" spans="1:57" x14ac:dyDescent="0.2">
      <c r="A123" s="32" t="s">
        <v>691</v>
      </c>
      <c r="B123" s="33" t="s">
        <v>692</v>
      </c>
      <c r="C123" s="34">
        <v>2744.63238</v>
      </c>
      <c r="D123" s="35">
        <v>280</v>
      </c>
      <c r="E123" s="36"/>
      <c r="F123" s="37">
        <v>395</v>
      </c>
      <c r="G123" s="38">
        <v>1925</v>
      </c>
      <c r="H123" s="39">
        <v>1987</v>
      </c>
      <c r="I123" s="35">
        <v>430</v>
      </c>
      <c r="J123" s="37">
        <v>2783</v>
      </c>
      <c r="K123" s="25"/>
      <c r="L123" s="34">
        <v>6562.7</v>
      </c>
      <c r="M123" s="35">
        <v>3703.9</v>
      </c>
      <c r="N123" s="40"/>
      <c r="O123" s="37">
        <v>480.75</v>
      </c>
      <c r="P123" s="38">
        <v>6573.05</v>
      </c>
      <c r="Q123" s="39">
        <v>3284.75</v>
      </c>
      <c r="R123" s="35">
        <v>1127.8</v>
      </c>
      <c r="S123" s="37">
        <v>3674.1127181227384</v>
      </c>
      <c r="T123" s="25"/>
      <c r="U123" s="34">
        <v>6000</v>
      </c>
      <c r="V123" s="35">
        <v>6500</v>
      </c>
      <c r="W123" s="36"/>
      <c r="X123" s="37">
        <v>2500</v>
      </c>
      <c r="Y123" s="38">
        <v>26000</v>
      </c>
      <c r="Z123" s="41">
        <v>11000</v>
      </c>
      <c r="AA123" s="35">
        <v>2500</v>
      </c>
      <c r="AB123" s="37">
        <v>0</v>
      </c>
      <c r="AC123" s="25"/>
      <c r="AD123" s="34">
        <v>0</v>
      </c>
      <c r="AE123" s="35">
        <v>0</v>
      </c>
      <c r="AF123" s="36"/>
      <c r="AG123" s="37"/>
      <c r="AH123" s="38"/>
      <c r="AI123" s="42"/>
      <c r="AJ123" s="35"/>
      <c r="AK123" s="37">
        <v>69094</v>
      </c>
      <c r="AL123" s="25"/>
      <c r="AM123" s="18">
        <f t="shared" si="8"/>
        <v>15307.33238</v>
      </c>
      <c r="AN123" s="18">
        <f t="shared" si="9"/>
        <v>10483.9</v>
      </c>
      <c r="AO123" s="18">
        <f t="shared" si="10"/>
        <v>0</v>
      </c>
      <c r="AP123" s="18">
        <f t="shared" si="11"/>
        <v>3375.75</v>
      </c>
      <c r="AQ123" s="18">
        <f t="shared" si="12"/>
        <v>34498.050000000003</v>
      </c>
      <c r="AR123" s="18">
        <f t="shared" si="13"/>
        <v>16271.75</v>
      </c>
      <c r="AS123" s="18">
        <f t="shared" si="14"/>
        <v>4057.8</v>
      </c>
      <c r="AT123" s="18">
        <f t="shared" si="15"/>
        <v>75551.112718122735</v>
      </c>
      <c r="AU123" s="43">
        <v>6906</v>
      </c>
      <c r="AV123" s="44" t="s">
        <v>693</v>
      </c>
      <c r="AW123" s="18" t="s">
        <v>694</v>
      </c>
      <c r="AX123" s="45"/>
      <c r="AY123" s="33"/>
      <c r="AZ123" s="46" t="s">
        <v>98</v>
      </c>
      <c r="BA123" s="33" t="s">
        <v>99</v>
      </c>
      <c r="BB123" s="46" t="s">
        <v>683</v>
      </c>
      <c r="BC123" s="46" t="s">
        <v>684</v>
      </c>
      <c r="BD123" s="47">
        <v>2</v>
      </c>
      <c r="BE123" s="47">
        <v>1</v>
      </c>
    </row>
    <row r="124" spans="1:57" x14ac:dyDescent="0.2">
      <c r="A124" s="32" t="s">
        <v>695</v>
      </c>
      <c r="B124" s="33" t="s">
        <v>696</v>
      </c>
      <c r="C124" s="34">
        <v>11698.349131999999</v>
      </c>
      <c r="D124" s="35">
        <v>225</v>
      </c>
      <c r="E124" s="36"/>
      <c r="F124" s="37">
        <v>755</v>
      </c>
      <c r="G124" s="38">
        <v>1350</v>
      </c>
      <c r="H124" s="39">
        <v>1535</v>
      </c>
      <c r="I124" s="35">
        <v>769</v>
      </c>
      <c r="J124" s="37">
        <v>20101</v>
      </c>
      <c r="K124" s="25"/>
      <c r="L124" s="34">
        <v>12996.630000000001</v>
      </c>
      <c r="M124" s="35">
        <v>304.2</v>
      </c>
      <c r="N124" s="40"/>
      <c r="O124" s="37">
        <v>800.65</v>
      </c>
      <c r="P124" s="38">
        <v>381.33</v>
      </c>
      <c r="Q124" s="39">
        <v>170.25</v>
      </c>
      <c r="R124" s="35">
        <v>1026.3499999999999</v>
      </c>
      <c r="S124" s="37">
        <v>9423.2068445180885</v>
      </c>
      <c r="T124" s="25"/>
      <c r="U124" s="34">
        <v>22000</v>
      </c>
      <c r="V124" s="35">
        <v>0</v>
      </c>
      <c r="W124" s="36"/>
      <c r="X124" s="37">
        <v>4000</v>
      </c>
      <c r="Y124" s="38">
        <v>6000</v>
      </c>
      <c r="Z124" s="41">
        <v>0</v>
      </c>
      <c r="AA124" s="35">
        <v>4000</v>
      </c>
      <c r="AB124" s="37">
        <v>9900</v>
      </c>
      <c r="AC124" s="25"/>
      <c r="AD124" s="34">
        <v>0</v>
      </c>
      <c r="AE124" s="35">
        <v>0</v>
      </c>
      <c r="AF124" s="36"/>
      <c r="AG124" s="37"/>
      <c r="AH124" s="38"/>
      <c r="AI124" s="42"/>
      <c r="AJ124" s="35"/>
      <c r="AK124" s="37">
        <v>0</v>
      </c>
      <c r="AL124" s="25"/>
      <c r="AM124" s="18">
        <f t="shared" si="8"/>
        <v>46694.979132000008</v>
      </c>
      <c r="AN124" s="18">
        <f t="shared" si="9"/>
        <v>529.20000000000005</v>
      </c>
      <c r="AO124" s="18">
        <f t="shared" si="10"/>
        <v>0</v>
      </c>
      <c r="AP124" s="18">
        <f t="shared" si="11"/>
        <v>5555.65</v>
      </c>
      <c r="AQ124" s="18">
        <f t="shared" si="12"/>
        <v>7731.33</v>
      </c>
      <c r="AR124" s="18">
        <f t="shared" si="13"/>
        <v>1705.25</v>
      </c>
      <c r="AS124" s="18">
        <f t="shared" si="14"/>
        <v>5795.35</v>
      </c>
      <c r="AT124" s="18">
        <f t="shared" si="15"/>
        <v>39424.206844518092</v>
      </c>
      <c r="AU124" s="43">
        <v>14108</v>
      </c>
      <c r="AV124" s="44" t="s">
        <v>697</v>
      </c>
      <c r="AW124" s="18" t="s">
        <v>698</v>
      </c>
      <c r="AX124" s="45"/>
      <c r="AY124" s="33"/>
      <c r="AZ124" s="46" t="s">
        <v>98</v>
      </c>
      <c r="BA124" s="33" t="s">
        <v>99</v>
      </c>
      <c r="BB124" s="46" t="s">
        <v>273</v>
      </c>
      <c r="BC124" s="46" t="s">
        <v>274</v>
      </c>
      <c r="BD124" s="47">
        <v>2</v>
      </c>
      <c r="BE124" s="47">
        <v>1</v>
      </c>
    </row>
    <row r="125" spans="1:57" x14ac:dyDescent="0.2">
      <c r="A125" s="32" t="s">
        <v>699</v>
      </c>
      <c r="B125" s="33" t="s">
        <v>700</v>
      </c>
      <c r="C125" s="34">
        <v>14049.224490000001</v>
      </c>
      <c r="D125" s="35">
        <v>470</v>
      </c>
      <c r="E125" s="36"/>
      <c r="F125" s="37">
        <v>3053</v>
      </c>
      <c r="G125" s="38">
        <v>11533.5</v>
      </c>
      <c r="H125" s="39">
        <v>8884</v>
      </c>
      <c r="I125" s="35">
        <v>6311</v>
      </c>
      <c r="J125" s="37">
        <v>58706.37</v>
      </c>
      <c r="K125" s="25"/>
      <c r="L125" s="34">
        <v>9919.1200000000008</v>
      </c>
      <c r="M125" s="35">
        <v>944.02</v>
      </c>
      <c r="N125" s="40"/>
      <c r="O125" s="37">
        <v>1232.75</v>
      </c>
      <c r="P125" s="38">
        <v>3420.94</v>
      </c>
      <c r="Q125" s="39">
        <v>1468.7</v>
      </c>
      <c r="R125" s="35">
        <v>1323.04</v>
      </c>
      <c r="S125" s="37">
        <v>29353.187710702718</v>
      </c>
      <c r="T125" s="25"/>
      <c r="U125" s="34">
        <v>81100</v>
      </c>
      <c r="V125" s="35">
        <v>10000</v>
      </c>
      <c r="W125" s="36"/>
      <c r="X125" s="37">
        <v>15000</v>
      </c>
      <c r="Y125" s="38">
        <v>41000</v>
      </c>
      <c r="Z125" s="41">
        <v>23000</v>
      </c>
      <c r="AA125" s="35">
        <v>10000</v>
      </c>
      <c r="AB125" s="37">
        <v>16000</v>
      </c>
      <c r="AC125" s="25"/>
      <c r="AD125" s="34">
        <v>0</v>
      </c>
      <c r="AE125" s="35">
        <v>0</v>
      </c>
      <c r="AF125" s="36"/>
      <c r="AG125" s="37"/>
      <c r="AH125" s="38"/>
      <c r="AI125" s="42"/>
      <c r="AJ125" s="35"/>
      <c r="AK125" s="37">
        <v>0</v>
      </c>
      <c r="AL125" s="25"/>
      <c r="AM125" s="18">
        <f t="shared" si="8"/>
        <v>105068.34448999999</v>
      </c>
      <c r="AN125" s="18">
        <f t="shared" si="9"/>
        <v>11414.02</v>
      </c>
      <c r="AO125" s="18">
        <f t="shared" si="10"/>
        <v>0</v>
      </c>
      <c r="AP125" s="18">
        <f t="shared" si="11"/>
        <v>19285.75</v>
      </c>
      <c r="AQ125" s="18">
        <f t="shared" si="12"/>
        <v>55954.44</v>
      </c>
      <c r="AR125" s="18">
        <f t="shared" si="13"/>
        <v>33352.699999999997</v>
      </c>
      <c r="AS125" s="18">
        <f t="shared" si="14"/>
        <v>17634.04</v>
      </c>
      <c r="AT125" s="18">
        <f t="shared" si="15"/>
        <v>104059.55771070272</v>
      </c>
      <c r="AU125" s="43">
        <v>22875</v>
      </c>
      <c r="AV125" s="44" t="s">
        <v>701</v>
      </c>
      <c r="AW125" s="18" t="s">
        <v>702</v>
      </c>
      <c r="AX125" s="45"/>
      <c r="AY125" s="33"/>
      <c r="AZ125" s="46" t="s">
        <v>204</v>
      </c>
      <c r="BA125" s="33" t="s">
        <v>205</v>
      </c>
      <c r="BB125" s="46" t="s">
        <v>569</v>
      </c>
      <c r="BC125" s="46" t="s">
        <v>570</v>
      </c>
      <c r="BD125" s="47">
        <v>1</v>
      </c>
      <c r="BE125" s="47">
        <v>1</v>
      </c>
    </row>
    <row r="126" spans="1:57" x14ac:dyDescent="0.2">
      <c r="A126" s="32" t="s">
        <v>703</v>
      </c>
      <c r="B126" s="33" t="s">
        <v>704</v>
      </c>
      <c r="C126" s="34">
        <v>20996.645521999999</v>
      </c>
      <c r="D126" s="35">
        <v>11780.5</v>
      </c>
      <c r="E126" s="36"/>
      <c r="F126" s="37">
        <v>4261.8500000000004</v>
      </c>
      <c r="G126" s="38">
        <v>15815.877499999999</v>
      </c>
      <c r="H126" s="39">
        <v>10380.6</v>
      </c>
      <c r="I126" s="35">
        <v>4885</v>
      </c>
      <c r="J126" s="37">
        <v>64832.959999999999</v>
      </c>
      <c r="K126" s="25"/>
      <c r="L126" s="34">
        <v>20602.78</v>
      </c>
      <c r="M126" s="35">
        <v>2285.02</v>
      </c>
      <c r="N126" s="40"/>
      <c r="O126" s="37">
        <v>2567.31</v>
      </c>
      <c r="P126" s="38">
        <v>16618.440000000002</v>
      </c>
      <c r="Q126" s="39">
        <v>4247.5</v>
      </c>
      <c r="R126" s="35">
        <v>7494.13</v>
      </c>
      <c r="S126" s="37">
        <v>16210.787799840109</v>
      </c>
      <c r="T126" s="25"/>
      <c r="U126" s="34">
        <v>75311</v>
      </c>
      <c r="V126" s="35">
        <v>15690</v>
      </c>
      <c r="W126" s="36"/>
      <c r="X126" s="37">
        <v>12552</v>
      </c>
      <c r="Y126" s="38">
        <v>29811</v>
      </c>
      <c r="Z126" s="41">
        <v>14120</v>
      </c>
      <c r="AA126" s="35">
        <v>4707</v>
      </c>
      <c r="AB126" s="37">
        <v>52299</v>
      </c>
      <c r="AC126" s="25"/>
      <c r="AD126" s="34">
        <v>271319.19</v>
      </c>
      <c r="AE126" s="35">
        <v>0</v>
      </c>
      <c r="AF126" s="36"/>
      <c r="AG126" s="37"/>
      <c r="AH126" s="38"/>
      <c r="AI126" s="42"/>
      <c r="AJ126" s="35">
        <v>518.28</v>
      </c>
      <c r="AK126" s="37">
        <v>48100</v>
      </c>
      <c r="AL126" s="25"/>
      <c r="AM126" s="18">
        <f t="shared" si="8"/>
        <v>388229.61552199995</v>
      </c>
      <c r="AN126" s="18">
        <f t="shared" si="9"/>
        <v>29755.52</v>
      </c>
      <c r="AO126" s="18">
        <f t="shared" si="10"/>
        <v>0</v>
      </c>
      <c r="AP126" s="18">
        <f t="shared" si="11"/>
        <v>19381.16</v>
      </c>
      <c r="AQ126" s="18">
        <f t="shared" si="12"/>
        <v>62245.317500000005</v>
      </c>
      <c r="AR126" s="18">
        <f t="shared" si="13"/>
        <v>28748.1</v>
      </c>
      <c r="AS126" s="18">
        <f t="shared" si="14"/>
        <v>17604.41</v>
      </c>
      <c r="AT126" s="18">
        <f t="shared" si="15"/>
        <v>181442.74779984012</v>
      </c>
      <c r="AU126" s="43">
        <v>25886</v>
      </c>
      <c r="AV126" s="44" t="s">
        <v>525</v>
      </c>
      <c r="AW126" s="18" t="s">
        <v>526</v>
      </c>
      <c r="AX126" s="45" t="s">
        <v>527</v>
      </c>
      <c r="AY126" s="33" t="s">
        <v>528</v>
      </c>
      <c r="AZ126" s="46" t="s">
        <v>72</v>
      </c>
      <c r="BA126" s="33" t="s">
        <v>73</v>
      </c>
      <c r="BB126" s="46" t="s">
        <v>122</v>
      </c>
      <c r="BC126" s="46" t="s">
        <v>123</v>
      </c>
      <c r="BD126" s="47">
        <v>1</v>
      </c>
      <c r="BE126" s="47">
        <v>2</v>
      </c>
    </row>
    <row r="127" spans="1:57" x14ac:dyDescent="0.2">
      <c r="A127" s="32" t="s">
        <v>705</v>
      </c>
      <c r="B127" s="33" t="s">
        <v>706</v>
      </c>
      <c r="C127" s="34">
        <v>14057.840967</v>
      </c>
      <c r="D127" s="35">
        <v>11843.15</v>
      </c>
      <c r="E127" s="36"/>
      <c r="F127" s="37">
        <v>3456</v>
      </c>
      <c r="G127" s="38">
        <v>22384.345000000001</v>
      </c>
      <c r="H127" s="39">
        <v>3717</v>
      </c>
      <c r="I127" s="35">
        <v>3816.6</v>
      </c>
      <c r="J127" s="37">
        <v>36288.19</v>
      </c>
      <c r="K127" s="25"/>
      <c r="L127" s="34">
        <v>13992.13</v>
      </c>
      <c r="M127" s="35">
        <v>546.15</v>
      </c>
      <c r="N127" s="40"/>
      <c r="O127" s="37">
        <v>586.72</v>
      </c>
      <c r="P127" s="38">
        <v>1066.55</v>
      </c>
      <c r="Q127" s="39">
        <v>771.98</v>
      </c>
      <c r="R127" s="35">
        <v>488.55</v>
      </c>
      <c r="S127" s="37">
        <v>10212.370380694076</v>
      </c>
      <c r="T127" s="25"/>
      <c r="U127" s="34">
        <v>30588.14</v>
      </c>
      <c r="V127" s="35">
        <v>8827.0400000000009</v>
      </c>
      <c r="W127" s="36"/>
      <c r="X127" s="37">
        <v>5028.38</v>
      </c>
      <c r="Y127" s="38">
        <v>31860.37</v>
      </c>
      <c r="Z127" s="41">
        <v>11702.81</v>
      </c>
      <c r="AA127" s="35">
        <v>5561.87</v>
      </c>
      <c r="AB127" s="37">
        <v>8718.14</v>
      </c>
      <c r="AC127" s="25"/>
      <c r="AD127" s="34">
        <v>0</v>
      </c>
      <c r="AE127" s="35">
        <v>0</v>
      </c>
      <c r="AF127" s="36"/>
      <c r="AG127" s="37"/>
      <c r="AH127" s="38"/>
      <c r="AI127" s="42"/>
      <c r="AJ127" s="35"/>
      <c r="AK127" s="37">
        <v>0</v>
      </c>
      <c r="AL127" s="25"/>
      <c r="AM127" s="18">
        <f t="shared" si="8"/>
        <v>58638.110967000001</v>
      </c>
      <c r="AN127" s="18">
        <f t="shared" si="9"/>
        <v>21216.34</v>
      </c>
      <c r="AO127" s="18">
        <f t="shared" si="10"/>
        <v>0</v>
      </c>
      <c r="AP127" s="18">
        <f t="shared" si="11"/>
        <v>9071.1</v>
      </c>
      <c r="AQ127" s="18">
        <f t="shared" si="12"/>
        <v>55311.264999999999</v>
      </c>
      <c r="AR127" s="18">
        <f t="shared" si="13"/>
        <v>16191.789999999999</v>
      </c>
      <c r="AS127" s="18">
        <f t="shared" si="14"/>
        <v>9867.02</v>
      </c>
      <c r="AT127" s="18">
        <f t="shared" si="15"/>
        <v>55218.700380694077</v>
      </c>
      <c r="AU127" s="43">
        <v>19792</v>
      </c>
      <c r="AV127" s="44" t="s">
        <v>707</v>
      </c>
      <c r="AW127" s="18" t="s">
        <v>708</v>
      </c>
      <c r="AX127" s="45" t="s">
        <v>709</v>
      </c>
      <c r="AY127" s="33" t="s">
        <v>710</v>
      </c>
      <c r="AZ127" s="46" t="s">
        <v>136</v>
      </c>
      <c r="BA127" s="33" t="s">
        <v>137</v>
      </c>
      <c r="BB127" s="46" t="s">
        <v>612</v>
      </c>
      <c r="BC127" s="46" t="s">
        <v>613</v>
      </c>
      <c r="BD127" s="47">
        <v>1</v>
      </c>
      <c r="BE127" s="47">
        <v>2</v>
      </c>
    </row>
    <row r="128" spans="1:57" x14ac:dyDescent="0.2">
      <c r="A128" s="32" t="s">
        <v>711</v>
      </c>
      <c r="B128" s="33" t="s">
        <v>712</v>
      </c>
      <c r="C128" s="34">
        <v>4103.0904209999999</v>
      </c>
      <c r="D128" s="35">
        <v>282.55</v>
      </c>
      <c r="E128" s="36"/>
      <c r="F128" s="37">
        <v>965</v>
      </c>
      <c r="G128" s="38">
        <v>994.98</v>
      </c>
      <c r="H128" s="39">
        <v>8174.74</v>
      </c>
      <c r="I128" s="35">
        <v>3475</v>
      </c>
      <c r="J128" s="37">
        <v>16746</v>
      </c>
      <c r="K128" s="25"/>
      <c r="L128" s="34">
        <v>5016.49</v>
      </c>
      <c r="M128" s="35">
        <v>404.25</v>
      </c>
      <c r="N128" s="40"/>
      <c r="O128" s="37">
        <v>3116.25</v>
      </c>
      <c r="P128" s="38">
        <v>153.6</v>
      </c>
      <c r="Q128" s="39">
        <v>10112.25</v>
      </c>
      <c r="R128" s="35">
        <v>2806.02</v>
      </c>
      <c r="S128" s="37">
        <v>8958.5262641224781</v>
      </c>
      <c r="T128" s="25"/>
      <c r="U128" s="34">
        <v>0</v>
      </c>
      <c r="V128" s="35">
        <v>2500</v>
      </c>
      <c r="W128" s="36"/>
      <c r="X128" s="37"/>
      <c r="Y128" s="38">
        <v>0</v>
      </c>
      <c r="Z128" s="41">
        <v>17000</v>
      </c>
      <c r="AA128" s="35">
        <v>7000</v>
      </c>
      <c r="AB128" s="37">
        <v>0</v>
      </c>
      <c r="AC128" s="25"/>
      <c r="AD128" s="34">
        <v>0</v>
      </c>
      <c r="AE128" s="35">
        <v>0</v>
      </c>
      <c r="AF128" s="36"/>
      <c r="AG128" s="37"/>
      <c r="AH128" s="38"/>
      <c r="AI128" s="42"/>
      <c r="AJ128" s="35"/>
      <c r="AK128" s="37">
        <v>0</v>
      </c>
      <c r="AL128" s="25"/>
      <c r="AM128" s="18">
        <f t="shared" si="8"/>
        <v>9119.5804209999988</v>
      </c>
      <c r="AN128" s="18">
        <f t="shared" si="9"/>
        <v>3186.8</v>
      </c>
      <c r="AO128" s="18">
        <f t="shared" si="10"/>
        <v>0</v>
      </c>
      <c r="AP128" s="18">
        <f t="shared" si="11"/>
        <v>4081.25</v>
      </c>
      <c r="AQ128" s="18">
        <f t="shared" si="12"/>
        <v>1148.58</v>
      </c>
      <c r="AR128" s="18">
        <f t="shared" si="13"/>
        <v>35286.99</v>
      </c>
      <c r="AS128" s="18">
        <f t="shared" si="14"/>
        <v>13281.02</v>
      </c>
      <c r="AT128" s="18">
        <f t="shared" si="15"/>
        <v>25704.526264122476</v>
      </c>
      <c r="AU128" s="43">
        <v>8050</v>
      </c>
      <c r="AV128" s="44" t="s">
        <v>713</v>
      </c>
      <c r="AW128" s="18" t="s">
        <v>714</v>
      </c>
      <c r="AX128" s="45"/>
      <c r="AY128" s="33"/>
      <c r="AZ128" s="46" t="s">
        <v>80</v>
      </c>
      <c r="BA128" s="33" t="s">
        <v>81</v>
      </c>
      <c r="BB128" s="46" t="s">
        <v>553</v>
      </c>
      <c r="BC128" s="46" t="s">
        <v>554</v>
      </c>
      <c r="BD128" s="47">
        <v>1</v>
      </c>
      <c r="BE128" s="47">
        <v>1</v>
      </c>
    </row>
    <row r="129" spans="1:57" x14ac:dyDescent="0.2">
      <c r="A129" s="32" t="s">
        <v>715</v>
      </c>
      <c r="B129" s="33" t="s">
        <v>716</v>
      </c>
      <c r="C129" s="34">
        <v>432.87951300000003</v>
      </c>
      <c r="D129" s="35">
        <v>1721</v>
      </c>
      <c r="E129" s="36"/>
      <c r="F129" s="37">
        <v>310</v>
      </c>
      <c r="G129" s="38">
        <v>820</v>
      </c>
      <c r="H129" s="39">
        <v>4155</v>
      </c>
      <c r="I129" s="35">
        <v>2321</v>
      </c>
      <c r="J129" s="37">
        <v>2652</v>
      </c>
      <c r="K129" s="25"/>
      <c r="L129" s="34">
        <v>1863.8899999999999</v>
      </c>
      <c r="M129" s="35">
        <v>1271.1500000000001</v>
      </c>
      <c r="N129" s="40"/>
      <c r="O129" s="37">
        <v>860.84</v>
      </c>
      <c r="P129" s="38">
        <v>883.25</v>
      </c>
      <c r="Q129" s="39">
        <v>3756.18</v>
      </c>
      <c r="R129" s="35">
        <v>604.38</v>
      </c>
      <c r="S129" s="37">
        <v>3682.9293011094437</v>
      </c>
      <c r="T129" s="25"/>
      <c r="U129" s="34">
        <v>1000</v>
      </c>
      <c r="V129" s="35">
        <v>1000</v>
      </c>
      <c r="W129" s="36"/>
      <c r="X129" s="37">
        <v>600</v>
      </c>
      <c r="Y129" s="38">
        <v>1000</v>
      </c>
      <c r="Z129" s="41">
        <v>0</v>
      </c>
      <c r="AA129" s="35">
        <v>600</v>
      </c>
      <c r="AB129" s="37">
        <v>0</v>
      </c>
      <c r="AC129" s="25"/>
      <c r="AD129" s="34">
        <v>0</v>
      </c>
      <c r="AE129" s="35">
        <v>0</v>
      </c>
      <c r="AF129" s="36"/>
      <c r="AG129" s="37"/>
      <c r="AH129" s="38"/>
      <c r="AI129" s="42"/>
      <c r="AJ129" s="35"/>
      <c r="AK129" s="37">
        <v>0</v>
      </c>
      <c r="AL129" s="25"/>
      <c r="AM129" s="18">
        <f t="shared" si="8"/>
        <v>3296.7695129999997</v>
      </c>
      <c r="AN129" s="18">
        <f t="shared" si="9"/>
        <v>3992.15</v>
      </c>
      <c r="AO129" s="18">
        <f t="shared" si="10"/>
        <v>0</v>
      </c>
      <c r="AP129" s="18">
        <f t="shared" si="11"/>
        <v>1770.8400000000001</v>
      </c>
      <c r="AQ129" s="18">
        <f t="shared" si="12"/>
        <v>2703.25</v>
      </c>
      <c r="AR129" s="18">
        <f t="shared" si="13"/>
        <v>7911.18</v>
      </c>
      <c r="AS129" s="18">
        <f t="shared" si="14"/>
        <v>3525.38</v>
      </c>
      <c r="AT129" s="18">
        <f t="shared" si="15"/>
        <v>6334.9293011094433</v>
      </c>
      <c r="AU129" s="43">
        <v>1551</v>
      </c>
      <c r="AV129" s="44" t="s">
        <v>717</v>
      </c>
      <c r="AW129" s="18" t="s">
        <v>718</v>
      </c>
      <c r="AX129" s="45"/>
      <c r="AY129" s="33"/>
      <c r="AZ129" s="46" t="s">
        <v>80</v>
      </c>
      <c r="BA129" s="33" t="s">
        <v>81</v>
      </c>
      <c r="BB129" s="46" t="s">
        <v>398</v>
      </c>
      <c r="BC129" s="46" t="s">
        <v>399</v>
      </c>
      <c r="BD129" s="47">
        <v>2</v>
      </c>
      <c r="BE129" s="47">
        <v>1</v>
      </c>
    </row>
    <row r="130" spans="1:57" x14ac:dyDescent="0.2">
      <c r="A130" s="32" t="s">
        <v>719</v>
      </c>
      <c r="B130" s="33" t="s">
        <v>720</v>
      </c>
      <c r="C130" s="34">
        <v>5007.9894999999997</v>
      </c>
      <c r="D130" s="35">
        <v>0</v>
      </c>
      <c r="E130" s="36"/>
      <c r="F130" s="37">
        <v>190</v>
      </c>
      <c r="G130" s="38">
        <v>320</v>
      </c>
      <c r="H130" s="39">
        <v>465</v>
      </c>
      <c r="I130" s="35">
        <v>1056</v>
      </c>
      <c r="J130" s="37">
        <v>14491.08</v>
      </c>
      <c r="K130" s="25"/>
      <c r="L130" s="34">
        <v>6300.49</v>
      </c>
      <c r="M130" s="35">
        <v>0</v>
      </c>
      <c r="N130" s="40"/>
      <c r="O130" s="37">
        <v>2253.61</v>
      </c>
      <c r="P130" s="38">
        <v>1660.37</v>
      </c>
      <c r="Q130" s="39">
        <v>1606</v>
      </c>
      <c r="R130" s="35">
        <v>1759.44</v>
      </c>
      <c r="S130" s="37">
        <v>6318.1356651131728</v>
      </c>
      <c r="T130" s="25"/>
      <c r="U130" s="34">
        <v>15029.13</v>
      </c>
      <c r="V130" s="35">
        <v>2274.91</v>
      </c>
      <c r="W130" s="36"/>
      <c r="X130" s="37">
        <v>1040.73</v>
      </c>
      <c r="Y130" s="38">
        <v>1625.19</v>
      </c>
      <c r="Z130" s="41">
        <v>1582</v>
      </c>
      <c r="AA130" s="35">
        <v>2118.5</v>
      </c>
      <c r="AB130" s="37">
        <v>15952.9</v>
      </c>
      <c r="AC130" s="25"/>
      <c r="AD130" s="34">
        <v>0</v>
      </c>
      <c r="AE130" s="35">
        <v>0</v>
      </c>
      <c r="AF130" s="36"/>
      <c r="AG130" s="37"/>
      <c r="AH130" s="38"/>
      <c r="AI130" s="42"/>
      <c r="AJ130" s="35"/>
      <c r="AK130" s="37">
        <v>0</v>
      </c>
      <c r="AL130" s="25"/>
      <c r="AM130" s="18">
        <f t="shared" ref="AM130:AM193" si="16">SUM(AD130,U130,L130,C130)</f>
        <v>26337.609499999999</v>
      </c>
      <c r="AN130" s="18">
        <f t="shared" ref="AN130:AN193" si="17">SUM(AE130,V130,M130,D130)</f>
        <v>2274.91</v>
      </c>
      <c r="AO130" s="18">
        <f t="shared" ref="AO130:AO193" si="18">SUM(AF130,W130,N130,E130)</f>
        <v>0</v>
      </c>
      <c r="AP130" s="18">
        <f t="shared" ref="AP130:AP193" si="19">SUM(AG130,X130,O130,F130)</f>
        <v>3484.34</v>
      </c>
      <c r="AQ130" s="18">
        <f t="shared" ref="AQ130:AQ193" si="20">SUM(AH130,Y130,P130,G130)</f>
        <v>3605.56</v>
      </c>
      <c r="AR130" s="18">
        <f t="shared" ref="AR130:AR193" si="21">SUM(AI130,Z130,Q130,H130)</f>
        <v>3653</v>
      </c>
      <c r="AS130" s="18">
        <f t="shared" ref="AS130:AS193" si="22">SUM(AJ130,AA130,R130,I130)</f>
        <v>4933.9400000000005</v>
      </c>
      <c r="AT130" s="18">
        <f t="shared" ref="AT130:AT193" si="23">SUM(AK130,AB130,S130,J130)</f>
        <v>36762.115665113175</v>
      </c>
      <c r="AU130" s="43">
        <v>11416</v>
      </c>
      <c r="AV130" s="44" t="s">
        <v>721</v>
      </c>
      <c r="AW130" s="18" t="s">
        <v>722</v>
      </c>
      <c r="AX130" s="45" t="s">
        <v>352</v>
      </c>
      <c r="AY130" s="33" t="s">
        <v>353</v>
      </c>
      <c r="AZ130" s="46" t="s">
        <v>98</v>
      </c>
      <c r="BA130" s="33" t="s">
        <v>99</v>
      </c>
      <c r="BB130" s="46" t="s">
        <v>354</v>
      </c>
      <c r="BC130" s="46" t="s">
        <v>355</v>
      </c>
      <c r="BD130" s="47">
        <v>1</v>
      </c>
      <c r="BE130" s="47">
        <v>2</v>
      </c>
    </row>
    <row r="131" spans="1:57" x14ac:dyDescent="0.2">
      <c r="A131" s="32" t="s">
        <v>723</v>
      </c>
      <c r="B131" s="33" t="s">
        <v>724</v>
      </c>
      <c r="C131" s="34">
        <v>10945.793966000003</v>
      </c>
      <c r="D131" s="35">
        <v>0</v>
      </c>
      <c r="E131" s="36">
        <v>0</v>
      </c>
      <c r="F131" s="37">
        <v>380</v>
      </c>
      <c r="G131" s="38">
        <v>0</v>
      </c>
      <c r="H131" s="39">
        <v>30</v>
      </c>
      <c r="I131" s="35"/>
      <c r="J131" s="37">
        <v>8301.92</v>
      </c>
      <c r="K131" s="25"/>
      <c r="L131" s="34">
        <v>4634.7</v>
      </c>
      <c r="M131" s="35">
        <v>0</v>
      </c>
      <c r="N131" s="40">
        <v>344.75</v>
      </c>
      <c r="O131" s="37">
        <v>99.9</v>
      </c>
      <c r="P131" s="38">
        <v>0</v>
      </c>
      <c r="Q131" s="39">
        <v>0</v>
      </c>
      <c r="R131" s="35"/>
      <c r="S131" s="37">
        <v>5811.0505834836613</v>
      </c>
      <c r="T131" s="25"/>
      <c r="U131" s="34">
        <v>11457.2</v>
      </c>
      <c r="V131" s="35">
        <v>0</v>
      </c>
      <c r="W131" s="36">
        <v>0</v>
      </c>
      <c r="X131" s="37"/>
      <c r="Y131" s="38">
        <v>0</v>
      </c>
      <c r="Z131" s="41">
        <v>0</v>
      </c>
      <c r="AA131" s="35"/>
      <c r="AB131" s="37">
        <v>1000</v>
      </c>
      <c r="AC131" s="25"/>
      <c r="AD131" s="34">
        <v>0</v>
      </c>
      <c r="AE131" s="35">
        <v>0</v>
      </c>
      <c r="AF131" s="36">
        <v>0</v>
      </c>
      <c r="AG131" s="37"/>
      <c r="AH131" s="38"/>
      <c r="AI131" s="42"/>
      <c r="AJ131" s="35"/>
      <c r="AK131" s="37">
        <v>0</v>
      </c>
      <c r="AL131" s="25"/>
      <c r="AM131" s="18">
        <f t="shared" si="16"/>
        <v>27037.693966000006</v>
      </c>
      <c r="AN131" s="18">
        <f t="shared" si="17"/>
        <v>0</v>
      </c>
      <c r="AO131" s="18">
        <f t="shared" si="18"/>
        <v>344.75</v>
      </c>
      <c r="AP131" s="18">
        <f t="shared" si="19"/>
        <v>479.9</v>
      </c>
      <c r="AQ131" s="18">
        <f t="shared" si="20"/>
        <v>0</v>
      </c>
      <c r="AR131" s="18">
        <f t="shared" si="21"/>
        <v>30</v>
      </c>
      <c r="AS131" s="18">
        <f t="shared" si="22"/>
        <v>0</v>
      </c>
      <c r="AT131" s="18">
        <f t="shared" si="23"/>
        <v>15112.97058348366</v>
      </c>
      <c r="AU131" s="43">
        <v>5704</v>
      </c>
      <c r="AV131" s="44" t="s">
        <v>725</v>
      </c>
      <c r="AW131" s="18" t="s">
        <v>726</v>
      </c>
      <c r="AX131" s="45"/>
      <c r="AY131" s="33"/>
      <c r="AZ131" s="46" t="s">
        <v>146</v>
      </c>
      <c r="BA131" s="33" t="s">
        <v>147</v>
      </c>
      <c r="BB131" s="46" t="s">
        <v>727</v>
      </c>
      <c r="BC131" s="46" t="s">
        <v>728</v>
      </c>
      <c r="BD131" s="47">
        <v>2</v>
      </c>
      <c r="BE131" s="47">
        <v>1</v>
      </c>
    </row>
    <row r="132" spans="1:57" x14ac:dyDescent="0.2">
      <c r="A132" s="32" t="s">
        <v>729</v>
      </c>
      <c r="B132" s="33" t="s">
        <v>730</v>
      </c>
      <c r="C132" s="34">
        <v>388.69094500000006</v>
      </c>
      <c r="D132" s="35">
        <v>0</v>
      </c>
      <c r="E132" s="36"/>
      <c r="F132" s="37"/>
      <c r="G132" s="38">
        <v>900</v>
      </c>
      <c r="H132" s="39">
        <v>0</v>
      </c>
      <c r="I132" s="35"/>
      <c r="J132" s="37">
        <v>1453.85</v>
      </c>
      <c r="K132" s="25"/>
      <c r="L132" s="34">
        <v>1319.47</v>
      </c>
      <c r="M132" s="35">
        <v>52.11</v>
      </c>
      <c r="N132" s="40"/>
      <c r="O132" s="37">
        <v>109.38</v>
      </c>
      <c r="P132" s="38">
        <v>19.3</v>
      </c>
      <c r="Q132" s="39">
        <v>28.07</v>
      </c>
      <c r="R132" s="35">
        <v>13.7</v>
      </c>
      <c r="S132" s="37">
        <v>1838.1894481010704</v>
      </c>
      <c r="T132" s="25"/>
      <c r="U132" s="34">
        <v>2300</v>
      </c>
      <c r="V132" s="35">
        <v>0</v>
      </c>
      <c r="W132" s="36"/>
      <c r="X132" s="37">
        <v>700</v>
      </c>
      <c r="Y132" s="38">
        <v>0</v>
      </c>
      <c r="Z132" s="41">
        <v>0</v>
      </c>
      <c r="AA132" s="35"/>
      <c r="AB132" s="37">
        <v>1000</v>
      </c>
      <c r="AC132" s="25"/>
      <c r="AD132" s="34">
        <v>0</v>
      </c>
      <c r="AE132" s="35">
        <v>0</v>
      </c>
      <c r="AF132" s="36"/>
      <c r="AG132" s="37"/>
      <c r="AH132" s="38"/>
      <c r="AI132" s="42"/>
      <c r="AJ132" s="35"/>
      <c r="AK132" s="37">
        <v>0</v>
      </c>
      <c r="AL132" s="25"/>
      <c r="AM132" s="18">
        <f t="shared" si="16"/>
        <v>4008.1609450000005</v>
      </c>
      <c r="AN132" s="18">
        <f t="shared" si="17"/>
        <v>52.11</v>
      </c>
      <c r="AO132" s="18">
        <f t="shared" si="18"/>
        <v>0</v>
      </c>
      <c r="AP132" s="18">
        <f t="shared" si="19"/>
        <v>809.38</v>
      </c>
      <c r="AQ132" s="18">
        <f t="shared" si="20"/>
        <v>919.3</v>
      </c>
      <c r="AR132" s="18">
        <f t="shared" si="21"/>
        <v>28.07</v>
      </c>
      <c r="AS132" s="18">
        <f t="shared" si="22"/>
        <v>13.7</v>
      </c>
      <c r="AT132" s="18">
        <f t="shared" si="23"/>
        <v>4292.0394481010699</v>
      </c>
      <c r="AU132" s="43">
        <v>1629</v>
      </c>
      <c r="AV132" s="44" t="s">
        <v>731</v>
      </c>
      <c r="AW132" s="18" t="s">
        <v>732</v>
      </c>
      <c r="AX132" s="45"/>
      <c r="AY132" s="33"/>
      <c r="AZ132" s="46" t="s">
        <v>80</v>
      </c>
      <c r="BA132" s="33" t="s">
        <v>81</v>
      </c>
      <c r="BB132" s="46" t="s">
        <v>648</v>
      </c>
      <c r="BC132" s="46" t="s">
        <v>649</v>
      </c>
      <c r="BD132" s="47">
        <v>2</v>
      </c>
      <c r="BE132" s="47">
        <v>1</v>
      </c>
    </row>
    <row r="133" spans="1:57" x14ac:dyDescent="0.2">
      <c r="A133" s="32" t="s">
        <v>733</v>
      </c>
      <c r="B133" s="33" t="s">
        <v>734</v>
      </c>
      <c r="C133" s="34"/>
      <c r="D133" s="35">
        <v>0</v>
      </c>
      <c r="E133" s="36"/>
      <c r="F133" s="37"/>
      <c r="G133" s="38">
        <v>0</v>
      </c>
      <c r="H133" s="39">
        <v>0</v>
      </c>
      <c r="I133" s="35"/>
      <c r="J133" s="37">
        <v>0</v>
      </c>
      <c r="K133" s="25"/>
      <c r="L133" s="34"/>
      <c r="M133" s="35">
        <v>0</v>
      </c>
      <c r="N133" s="40"/>
      <c r="O133" s="37"/>
      <c r="P133" s="38">
        <v>0</v>
      </c>
      <c r="Q133" s="50">
        <v>0</v>
      </c>
      <c r="R133" s="35"/>
      <c r="S133" s="37">
        <v>0</v>
      </c>
      <c r="T133" s="25"/>
      <c r="U133" s="34"/>
      <c r="V133" s="35">
        <v>0</v>
      </c>
      <c r="W133" s="36"/>
      <c r="X133" s="37"/>
      <c r="Y133" s="38">
        <v>0</v>
      </c>
      <c r="Z133" s="39">
        <v>0</v>
      </c>
      <c r="AA133" s="35"/>
      <c r="AB133" s="37">
        <v>0</v>
      </c>
      <c r="AC133" s="25"/>
      <c r="AD133" s="34"/>
      <c r="AE133" s="35">
        <v>0</v>
      </c>
      <c r="AF133" s="36"/>
      <c r="AG133" s="37"/>
      <c r="AH133" s="38"/>
      <c r="AI133" s="42"/>
      <c r="AJ133" s="35"/>
      <c r="AK133" s="37">
        <v>0</v>
      </c>
      <c r="AL133" s="25"/>
      <c r="AM133" s="18">
        <f t="shared" si="16"/>
        <v>0</v>
      </c>
      <c r="AN133" s="18">
        <f t="shared" si="17"/>
        <v>0</v>
      </c>
      <c r="AO133" s="18">
        <f t="shared" si="18"/>
        <v>0</v>
      </c>
      <c r="AP133" s="18">
        <f t="shared" si="19"/>
        <v>0</v>
      </c>
      <c r="AQ133" s="18">
        <f t="shared" si="20"/>
        <v>0</v>
      </c>
      <c r="AR133" s="18">
        <f t="shared" si="21"/>
        <v>0</v>
      </c>
      <c r="AS133" s="18">
        <f t="shared" si="22"/>
        <v>0</v>
      </c>
      <c r="AT133" s="18">
        <f t="shared" si="23"/>
        <v>0</v>
      </c>
      <c r="AU133" s="43">
        <v>27533</v>
      </c>
      <c r="AV133" s="44" t="s">
        <v>735</v>
      </c>
      <c r="AW133" s="18" t="s">
        <v>736</v>
      </c>
      <c r="AX133" s="45" t="s">
        <v>733</v>
      </c>
      <c r="AY133" s="33" t="s">
        <v>737</v>
      </c>
      <c r="AZ133" s="46" t="s">
        <v>204</v>
      </c>
      <c r="BA133" s="33" t="s">
        <v>205</v>
      </c>
      <c r="BB133" s="46" t="s">
        <v>206</v>
      </c>
      <c r="BC133" s="46" t="s">
        <v>207</v>
      </c>
      <c r="BD133" s="47">
        <v>2</v>
      </c>
      <c r="BE133" s="47">
        <v>2</v>
      </c>
    </row>
    <row r="134" spans="1:57" x14ac:dyDescent="0.2">
      <c r="A134" s="32" t="s">
        <v>738</v>
      </c>
      <c r="B134" s="33" t="s">
        <v>739</v>
      </c>
      <c r="C134" s="34">
        <v>15079.242224999998</v>
      </c>
      <c r="D134" s="35">
        <v>3810.76</v>
      </c>
      <c r="E134" s="36"/>
      <c r="F134" s="37">
        <v>1712</v>
      </c>
      <c r="G134" s="38">
        <v>12172.84</v>
      </c>
      <c r="H134" s="39">
        <v>4616</v>
      </c>
      <c r="I134" s="35">
        <v>9071.7000000000007</v>
      </c>
      <c r="J134" s="37">
        <v>81504.100000000006</v>
      </c>
      <c r="K134" s="25"/>
      <c r="L134" s="34">
        <v>6451.4000000000005</v>
      </c>
      <c r="M134" s="35">
        <v>609.47</v>
      </c>
      <c r="N134" s="40"/>
      <c r="O134" s="37">
        <v>601.1</v>
      </c>
      <c r="P134" s="38">
        <v>1907.6499999999999</v>
      </c>
      <c r="Q134" s="39">
        <v>996.66</v>
      </c>
      <c r="R134" s="35">
        <v>2502.6799999999998</v>
      </c>
      <c r="S134" s="37">
        <v>13928.009019428715</v>
      </c>
      <c r="T134" s="25"/>
      <c r="U134" s="34">
        <v>57210</v>
      </c>
      <c r="V134" s="35">
        <v>10715</v>
      </c>
      <c r="W134" s="36"/>
      <c r="X134" s="37">
        <v>4410</v>
      </c>
      <c r="Y134" s="38">
        <v>31165</v>
      </c>
      <c r="Z134" s="41">
        <v>17970</v>
      </c>
      <c r="AA134" s="35">
        <v>12830</v>
      </c>
      <c r="AB134" s="37">
        <v>23000</v>
      </c>
      <c r="AC134" s="25"/>
      <c r="AD134" s="34">
        <v>0</v>
      </c>
      <c r="AE134" s="35">
        <v>0</v>
      </c>
      <c r="AF134" s="36"/>
      <c r="AG134" s="37"/>
      <c r="AH134" s="38"/>
      <c r="AI134" s="42"/>
      <c r="AJ134" s="35"/>
      <c r="AK134" s="37">
        <v>0</v>
      </c>
      <c r="AL134" s="25"/>
      <c r="AM134" s="18">
        <f t="shared" si="16"/>
        <v>78740.642225000003</v>
      </c>
      <c r="AN134" s="18">
        <f t="shared" si="17"/>
        <v>15135.23</v>
      </c>
      <c r="AO134" s="18">
        <f t="shared" si="18"/>
        <v>0</v>
      </c>
      <c r="AP134" s="18">
        <f t="shared" si="19"/>
        <v>6723.1</v>
      </c>
      <c r="AQ134" s="18">
        <f t="shared" si="20"/>
        <v>45245.490000000005</v>
      </c>
      <c r="AR134" s="18">
        <f t="shared" si="21"/>
        <v>23582.66</v>
      </c>
      <c r="AS134" s="18">
        <f t="shared" si="22"/>
        <v>24404.38</v>
      </c>
      <c r="AT134" s="18">
        <f t="shared" si="23"/>
        <v>118432.10901942872</v>
      </c>
      <c r="AU134" s="43">
        <v>21817</v>
      </c>
      <c r="AV134" s="44" t="s">
        <v>735</v>
      </c>
      <c r="AW134" s="18" t="s">
        <v>736</v>
      </c>
      <c r="AX134" s="45" t="s">
        <v>733</v>
      </c>
      <c r="AY134" s="33" t="s">
        <v>740</v>
      </c>
      <c r="AZ134" s="46" t="s">
        <v>204</v>
      </c>
      <c r="BA134" s="33" t="s">
        <v>205</v>
      </c>
      <c r="BB134" s="46" t="s">
        <v>206</v>
      </c>
      <c r="BC134" s="46" t="s">
        <v>207</v>
      </c>
      <c r="BD134" s="47">
        <v>2</v>
      </c>
      <c r="BE134" s="47">
        <v>2</v>
      </c>
    </row>
    <row r="135" spans="1:57" x14ac:dyDescent="0.2">
      <c r="A135" s="32" t="s">
        <v>741</v>
      </c>
      <c r="B135" s="33" t="s">
        <v>742</v>
      </c>
      <c r="C135" s="34">
        <v>5851.255682</v>
      </c>
      <c r="D135" s="35">
        <v>204.7</v>
      </c>
      <c r="E135" s="36"/>
      <c r="F135" s="37">
        <v>4621</v>
      </c>
      <c r="G135" s="38">
        <v>340</v>
      </c>
      <c r="H135" s="39">
        <v>6877</v>
      </c>
      <c r="I135" s="35">
        <v>3278.45</v>
      </c>
      <c r="J135" s="37">
        <v>11189</v>
      </c>
      <c r="K135" s="25"/>
      <c r="L135" s="34">
        <v>21249.49</v>
      </c>
      <c r="M135" s="35">
        <v>447.55</v>
      </c>
      <c r="N135" s="40"/>
      <c r="O135" s="37">
        <v>700.17</v>
      </c>
      <c r="P135" s="38">
        <v>1777.4099999999999</v>
      </c>
      <c r="Q135" s="39">
        <v>4908.3599999999997</v>
      </c>
      <c r="R135" s="35">
        <v>970.5</v>
      </c>
      <c r="S135" s="37">
        <v>10270.459853322262</v>
      </c>
      <c r="T135" s="25"/>
      <c r="U135" s="34">
        <v>14100</v>
      </c>
      <c r="V135" s="35">
        <v>0</v>
      </c>
      <c r="W135" s="36"/>
      <c r="X135" s="37">
        <v>1800</v>
      </c>
      <c r="Y135" s="38">
        <v>2650</v>
      </c>
      <c r="Z135" s="41">
        <v>2100</v>
      </c>
      <c r="AA135" s="35">
        <v>1150</v>
      </c>
      <c r="AB135" s="37">
        <v>0</v>
      </c>
      <c r="AC135" s="25"/>
      <c r="AD135" s="34">
        <v>22673.22</v>
      </c>
      <c r="AE135" s="35">
        <v>0</v>
      </c>
      <c r="AF135" s="36"/>
      <c r="AG135" s="37"/>
      <c r="AH135" s="38">
        <v>0</v>
      </c>
      <c r="AI135" s="42"/>
      <c r="AJ135" s="35"/>
      <c r="AK135" s="37">
        <v>0</v>
      </c>
      <c r="AL135" s="25"/>
      <c r="AM135" s="18">
        <f t="shared" si="16"/>
        <v>63873.965682000009</v>
      </c>
      <c r="AN135" s="18">
        <f t="shared" si="17"/>
        <v>652.25</v>
      </c>
      <c r="AO135" s="18">
        <f t="shared" si="18"/>
        <v>0</v>
      </c>
      <c r="AP135" s="18">
        <f t="shared" si="19"/>
        <v>7121.17</v>
      </c>
      <c r="AQ135" s="18">
        <f t="shared" si="20"/>
        <v>4767.41</v>
      </c>
      <c r="AR135" s="18">
        <f t="shared" si="21"/>
        <v>13885.36</v>
      </c>
      <c r="AS135" s="18">
        <f t="shared" si="22"/>
        <v>5398.95</v>
      </c>
      <c r="AT135" s="18">
        <f t="shared" si="23"/>
        <v>21459.45985332226</v>
      </c>
      <c r="AU135" s="43">
        <v>8745</v>
      </c>
      <c r="AV135" s="44" t="s">
        <v>743</v>
      </c>
      <c r="AW135" s="18" t="s">
        <v>744</v>
      </c>
      <c r="AX135" s="45"/>
      <c r="AY135" s="33"/>
      <c r="AZ135" s="46" t="s">
        <v>114</v>
      </c>
      <c r="BA135" s="33" t="s">
        <v>115</v>
      </c>
      <c r="BB135" s="46" t="s">
        <v>745</v>
      </c>
      <c r="BC135" s="46" t="s">
        <v>746</v>
      </c>
      <c r="BD135" s="47">
        <v>1</v>
      </c>
      <c r="BE135" s="47">
        <v>1</v>
      </c>
    </row>
    <row r="136" spans="1:57" x14ac:dyDescent="0.2">
      <c r="A136" s="32" t="s">
        <v>747</v>
      </c>
      <c r="B136" s="33" t="s">
        <v>748</v>
      </c>
      <c r="C136" s="34">
        <v>1541.1568240000001</v>
      </c>
      <c r="D136" s="35">
        <v>0</v>
      </c>
      <c r="E136" s="36"/>
      <c r="F136" s="37">
        <v>70</v>
      </c>
      <c r="G136" s="38">
        <v>20</v>
      </c>
      <c r="H136" s="39">
        <v>0</v>
      </c>
      <c r="I136" s="35">
        <v>410</v>
      </c>
      <c r="J136" s="37">
        <v>2829</v>
      </c>
      <c r="K136" s="25"/>
      <c r="L136" s="34">
        <v>4238.7700000000004</v>
      </c>
      <c r="M136" s="35">
        <v>52</v>
      </c>
      <c r="N136" s="40"/>
      <c r="O136" s="37">
        <v>120.05</v>
      </c>
      <c r="P136" s="38">
        <v>71.400000000000006</v>
      </c>
      <c r="Q136" s="39">
        <v>110.85</v>
      </c>
      <c r="R136" s="35">
        <v>136.6</v>
      </c>
      <c r="S136" s="37">
        <v>3171.9111792215408</v>
      </c>
      <c r="T136" s="25"/>
      <c r="U136" s="34">
        <v>7000</v>
      </c>
      <c r="V136" s="35">
        <v>0</v>
      </c>
      <c r="W136" s="36"/>
      <c r="X136" s="37">
        <v>600</v>
      </c>
      <c r="Y136" s="38">
        <v>7500</v>
      </c>
      <c r="Z136" s="41">
        <v>0</v>
      </c>
      <c r="AA136" s="35"/>
      <c r="AB136" s="37">
        <v>1000</v>
      </c>
      <c r="AC136" s="25"/>
      <c r="AD136" s="34">
        <v>0</v>
      </c>
      <c r="AE136" s="35">
        <v>0</v>
      </c>
      <c r="AF136" s="36"/>
      <c r="AG136" s="37"/>
      <c r="AH136" s="38"/>
      <c r="AI136" s="42"/>
      <c r="AJ136" s="35"/>
      <c r="AK136" s="37">
        <v>0</v>
      </c>
      <c r="AL136" s="25"/>
      <c r="AM136" s="18">
        <f t="shared" si="16"/>
        <v>12779.926824</v>
      </c>
      <c r="AN136" s="18">
        <f t="shared" si="17"/>
        <v>52</v>
      </c>
      <c r="AO136" s="18">
        <f t="shared" si="18"/>
        <v>0</v>
      </c>
      <c r="AP136" s="18">
        <f t="shared" si="19"/>
        <v>790.05</v>
      </c>
      <c r="AQ136" s="18">
        <f t="shared" si="20"/>
        <v>7591.4</v>
      </c>
      <c r="AR136" s="18">
        <f t="shared" si="21"/>
        <v>110.85</v>
      </c>
      <c r="AS136" s="18">
        <f t="shared" si="22"/>
        <v>546.6</v>
      </c>
      <c r="AT136" s="18">
        <f t="shared" si="23"/>
        <v>7000.9111792215408</v>
      </c>
      <c r="AU136" s="43">
        <v>5054</v>
      </c>
      <c r="AV136" s="44" t="s">
        <v>749</v>
      </c>
      <c r="AW136" s="18" t="s">
        <v>750</v>
      </c>
      <c r="AX136" s="45"/>
      <c r="AY136" s="33"/>
      <c r="AZ136" s="46" t="s">
        <v>98</v>
      </c>
      <c r="BA136" s="33" t="s">
        <v>99</v>
      </c>
      <c r="BB136" s="46" t="s">
        <v>192</v>
      </c>
      <c r="BC136" s="46" t="s">
        <v>193</v>
      </c>
      <c r="BD136" s="47">
        <v>2</v>
      </c>
      <c r="BE136" s="47">
        <v>1</v>
      </c>
    </row>
    <row r="137" spans="1:57" x14ac:dyDescent="0.2">
      <c r="A137" s="32" t="s">
        <v>751</v>
      </c>
      <c r="B137" s="33" t="s">
        <v>752</v>
      </c>
      <c r="C137" s="34">
        <v>15569.032086000001</v>
      </c>
      <c r="D137" s="35">
        <v>1015</v>
      </c>
      <c r="E137" s="36"/>
      <c r="F137" s="37">
        <v>1165</v>
      </c>
      <c r="G137" s="38">
        <v>300</v>
      </c>
      <c r="H137" s="39">
        <v>2645</v>
      </c>
      <c r="I137" s="35">
        <v>280</v>
      </c>
      <c r="J137" s="37">
        <v>12522</v>
      </c>
      <c r="K137" s="25"/>
      <c r="L137" s="34">
        <v>43334.029999999992</v>
      </c>
      <c r="M137" s="35">
        <v>144.02000000000001</v>
      </c>
      <c r="N137" s="40"/>
      <c r="O137" s="37">
        <v>377.42</v>
      </c>
      <c r="P137" s="38">
        <v>172</v>
      </c>
      <c r="Q137" s="39">
        <v>178.1</v>
      </c>
      <c r="R137" s="35">
        <v>165.75</v>
      </c>
      <c r="S137" s="37">
        <v>12206.725466456848</v>
      </c>
      <c r="T137" s="25"/>
      <c r="U137" s="34">
        <v>27000</v>
      </c>
      <c r="V137" s="35">
        <v>0</v>
      </c>
      <c r="W137" s="36"/>
      <c r="X137" s="37">
        <v>1000</v>
      </c>
      <c r="Y137" s="38">
        <v>0</v>
      </c>
      <c r="Z137" s="41">
        <v>0</v>
      </c>
      <c r="AA137" s="35"/>
      <c r="AB137" s="37">
        <v>1000</v>
      </c>
      <c r="AC137" s="25"/>
      <c r="AD137" s="34">
        <v>0</v>
      </c>
      <c r="AE137" s="35">
        <v>0</v>
      </c>
      <c r="AF137" s="36"/>
      <c r="AG137" s="37"/>
      <c r="AH137" s="38"/>
      <c r="AI137" s="42"/>
      <c r="AJ137" s="35"/>
      <c r="AK137" s="37">
        <v>0</v>
      </c>
      <c r="AL137" s="25"/>
      <c r="AM137" s="18">
        <f t="shared" si="16"/>
        <v>85903.062086000005</v>
      </c>
      <c r="AN137" s="18">
        <f t="shared" si="17"/>
        <v>1159.02</v>
      </c>
      <c r="AO137" s="18">
        <f t="shared" si="18"/>
        <v>0</v>
      </c>
      <c r="AP137" s="18">
        <f t="shared" si="19"/>
        <v>2542.42</v>
      </c>
      <c r="AQ137" s="18">
        <f t="shared" si="20"/>
        <v>472</v>
      </c>
      <c r="AR137" s="18">
        <f t="shared" si="21"/>
        <v>2823.1</v>
      </c>
      <c r="AS137" s="18">
        <f t="shared" si="22"/>
        <v>445.75</v>
      </c>
      <c r="AT137" s="18">
        <f t="shared" si="23"/>
        <v>25728.725466456846</v>
      </c>
      <c r="AU137" s="43">
        <v>7496</v>
      </c>
      <c r="AV137" s="44" t="s">
        <v>753</v>
      </c>
      <c r="AW137" s="18" t="s">
        <v>754</v>
      </c>
      <c r="AX137" s="45"/>
      <c r="AY137" s="33"/>
      <c r="AZ137" s="46" t="s">
        <v>90</v>
      </c>
      <c r="BA137" s="33" t="s">
        <v>91</v>
      </c>
      <c r="BB137" s="46" t="s">
        <v>446</v>
      </c>
      <c r="BC137" s="46" t="s">
        <v>447</v>
      </c>
      <c r="BD137" s="47">
        <v>1</v>
      </c>
      <c r="BE137" s="47">
        <v>1</v>
      </c>
    </row>
    <row r="138" spans="1:57" x14ac:dyDescent="0.2">
      <c r="A138" s="32" t="s">
        <v>755</v>
      </c>
      <c r="B138" s="33" t="s">
        <v>756</v>
      </c>
      <c r="C138" s="34">
        <v>3106.9931729999998</v>
      </c>
      <c r="D138" s="35">
        <v>3632.84</v>
      </c>
      <c r="E138" s="36"/>
      <c r="F138" s="37">
        <v>845</v>
      </c>
      <c r="G138" s="38">
        <v>626</v>
      </c>
      <c r="H138" s="39">
        <v>600</v>
      </c>
      <c r="I138" s="35">
        <v>624.5</v>
      </c>
      <c r="J138" s="37">
        <v>5506</v>
      </c>
      <c r="K138" s="25"/>
      <c r="L138" s="34">
        <v>6706.7000000000007</v>
      </c>
      <c r="M138" s="35">
        <v>9776.52</v>
      </c>
      <c r="N138" s="40"/>
      <c r="O138" s="37">
        <v>136.80000000000001</v>
      </c>
      <c r="P138" s="38">
        <v>4084.74</v>
      </c>
      <c r="Q138" s="39">
        <v>219</v>
      </c>
      <c r="R138" s="35">
        <v>185.55</v>
      </c>
      <c r="S138" s="37">
        <v>3116.5771468654734</v>
      </c>
      <c r="T138" s="25"/>
      <c r="U138" s="34">
        <v>5610</v>
      </c>
      <c r="V138" s="35">
        <v>8415</v>
      </c>
      <c r="W138" s="36"/>
      <c r="X138" s="37">
        <v>935</v>
      </c>
      <c r="Y138" s="38">
        <v>3740</v>
      </c>
      <c r="Z138" s="41">
        <v>0</v>
      </c>
      <c r="AA138" s="35"/>
      <c r="AB138" s="37">
        <v>3000</v>
      </c>
      <c r="AC138" s="25"/>
      <c r="AD138" s="34">
        <v>0</v>
      </c>
      <c r="AE138" s="35">
        <v>0</v>
      </c>
      <c r="AF138" s="36"/>
      <c r="AG138" s="37"/>
      <c r="AH138" s="38"/>
      <c r="AI138" s="42"/>
      <c r="AJ138" s="35"/>
      <c r="AK138" s="37">
        <v>0</v>
      </c>
      <c r="AL138" s="25"/>
      <c r="AM138" s="18">
        <f t="shared" si="16"/>
        <v>15423.693173</v>
      </c>
      <c r="AN138" s="18">
        <f t="shared" si="17"/>
        <v>21824.36</v>
      </c>
      <c r="AO138" s="18">
        <f t="shared" si="18"/>
        <v>0</v>
      </c>
      <c r="AP138" s="18">
        <f t="shared" si="19"/>
        <v>1916.8</v>
      </c>
      <c r="AQ138" s="18">
        <f t="shared" si="20"/>
        <v>8450.74</v>
      </c>
      <c r="AR138" s="18">
        <f t="shared" si="21"/>
        <v>819</v>
      </c>
      <c r="AS138" s="18">
        <f t="shared" si="22"/>
        <v>810.05</v>
      </c>
      <c r="AT138" s="18">
        <f t="shared" si="23"/>
        <v>11622.577146865473</v>
      </c>
      <c r="AU138" s="43">
        <v>6244</v>
      </c>
      <c r="AV138" s="44" t="s">
        <v>757</v>
      </c>
      <c r="AW138" s="18" t="s">
        <v>758</v>
      </c>
      <c r="AX138" s="45"/>
      <c r="AY138" s="33"/>
      <c r="AZ138" s="46" t="s">
        <v>136</v>
      </c>
      <c r="BA138" s="33" t="s">
        <v>137</v>
      </c>
      <c r="BB138" s="46" t="s">
        <v>320</v>
      </c>
      <c r="BC138" s="46" t="s">
        <v>321</v>
      </c>
      <c r="BD138" s="47">
        <v>1</v>
      </c>
      <c r="BE138" s="47">
        <v>1</v>
      </c>
    </row>
    <row r="139" spans="1:57" x14ac:dyDescent="0.2">
      <c r="A139" s="32" t="s">
        <v>642</v>
      </c>
      <c r="B139" s="33" t="s">
        <v>759</v>
      </c>
      <c r="C139" s="34"/>
      <c r="D139" s="35">
        <v>0</v>
      </c>
      <c r="E139" s="36"/>
      <c r="F139" s="37"/>
      <c r="G139" s="38">
        <v>0</v>
      </c>
      <c r="H139" s="39">
        <v>0</v>
      </c>
      <c r="I139" s="35"/>
      <c r="J139" s="37">
        <v>0</v>
      </c>
      <c r="K139" s="25"/>
      <c r="L139" s="34"/>
      <c r="M139" s="35">
        <v>0</v>
      </c>
      <c r="N139" s="40"/>
      <c r="O139" s="37"/>
      <c r="P139" s="38">
        <v>0</v>
      </c>
      <c r="Q139" s="50">
        <v>0</v>
      </c>
      <c r="R139" s="35"/>
      <c r="S139" s="37">
        <v>0</v>
      </c>
      <c r="T139" s="25"/>
      <c r="U139" s="34"/>
      <c r="V139" s="35">
        <v>0</v>
      </c>
      <c r="W139" s="36"/>
      <c r="X139" s="37"/>
      <c r="Y139" s="38">
        <v>0</v>
      </c>
      <c r="Z139" s="39">
        <v>0</v>
      </c>
      <c r="AA139" s="35"/>
      <c r="AB139" s="37">
        <v>0</v>
      </c>
      <c r="AC139" s="25"/>
      <c r="AD139" s="34"/>
      <c r="AE139" s="35">
        <v>0</v>
      </c>
      <c r="AF139" s="36"/>
      <c r="AG139" s="37"/>
      <c r="AH139" s="38"/>
      <c r="AI139" s="42"/>
      <c r="AJ139" s="35"/>
      <c r="AK139" s="37">
        <v>0</v>
      </c>
      <c r="AL139" s="25"/>
      <c r="AM139" s="18">
        <f t="shared" si="16"/>
        <v>0</v>
      </c>
      <c r="AN139" s="18">
        <f t="shared" si="17"/>
        <v>0</v>
      </c>
      <c r="AO139" s="18">
        <f t="shared" si="18"/>
        <v>0</v>
      </c>
      <c r="AP139" s="18">
        <f t="shared" si="19"/>
        <v>0</v>
      </c>
      <c r="AQ139" s="18">
        <f t="shared" si="20"/>
        <v>0</v>
      </c>
      <c r="AR139" s="18">
        <f t="shared" si="21"/>
        <v>0</v>
      </c>
      <c r="AS139" s="18">
        <f t="shared" si="22"/>
        <v>0</v>
      </c>
      <c r="AT139" s="18">
        <f t="shared" si="23"/>
        <v>0</v>
      </c>
      <c r="AU139" s="43">
        <v>42167</v>
      </c>
      <c r="AV139" s="44" t="s">
        <v>640</v>
      </c>
      <c r="AW139" s="18" t="s">
        <v>641</v>
      </c>
      <c r="AX139" s="45" t="s">
        <v>642</v>
      </c>
      <c r="AY139" s="33" t="s">
        <v>643</v>
      </c>
      <c r="AZ139" s="46" t="s">
        <v>98</v>
      </c>
      <c r="BA139" s="33" t="s">
        <v>99</v>
      </c>
      <c r="BB139" s="46" t="s">
        <v>287</v>
      </c>
      <c r="BC139" s="46" t="s">
        <v>288</v>
      </c>
      <c r="BD139" s="47">
        <v>1</v>
      </c>
      <c r="BE139" s="47">
        <v>2</v>
      </c>
    </row>
    <row r="140" spans="1:57" x14ac:dyDescent="0.2">
      <c r="A140" s="32" t="s">
        <v>760</v>
      </c>
      <c r="B140" s="33" t="s">
        <v>761</v>
      </c>
      <c r="C140" s="34">
        <v>12355.267083999999</v>
      </c>
      <c r="D140" s="35">
        <v>45558.7</v>
      </c>
      <c r="E140" s="36"/>
      <c r="F140" s="37">
        <v>2533</v>
      </c>
      <c r="G140" s="38">
        <v>17169.809999999998</v>
      </c>
      <c r="H140" s="39">
        <v>1500</v>
      </c>
      <c r="I140" s="35">
        <v>4764</v>
      </c>
      <c r="J140" s="37">
        <v>23552.55</v>
      </c>
      <c r="K140" s="25"/>
      <c r="L140" s="34">
        <v>37668.550000000003</v>
      </c>
      <c r="M140" s="35">
        <v>3529.96</v>
      </c>
      <c r="N140" s="40"/>
      <c r="O140" s="37">
        <v>2480.86</v>
      </c>
      <c r="P140" s="38">
        <v>9934.4500000000007</v>
      </c>
      <c r="Q140" s="39">
        <v>2496.6</v>
      </c>
      <c r="R140" s="35">
        <v>2041.91</v>
      </c>
      <c r="S140" s="37">
        <v>9244.5291920735817</v>
      </c>
      <c r="T140" s="25"/>
      <c r="U140" s="34">
        <v>34605</v>
      </c>
      <c r="V140" s="35">
        <v>32654</v>
      </c>
      <c r="W140" s="36"/>
      <c r="X140" s="37">
        <v>2691</v>
      </c>
      <c r="Y140" s="38">
        <v>23807</v>
      </c>
      <c r="Z140" s="41">
        <v>1965</v>
      </c>
      <c r="AA140" s="35">
        <v>6877</v>
      </c>
      <c r="AB140" s="37">
        <v>15000</v>
      </c>
      <c r="AC140" s="25"/>
      <c r="AD140" s="34">
        <v>0</v>
      </c>
      <c r="AE140" s="35">
        <v>0</v>
      </c>
      <c r="AF140" s="36"/>
      <c r="AG140" s="37"/>
      <c r="AH140" s="38"/>
      <c r="AI140" s="42"/>
      <c r="AJ140" s="35"/>
      <c r="AK140" s="37">
        <v>0</v>
      </c>
      <c r="AL140" s="25"/>
      <c r="AM140" s="18">
        <f t="shared" si="16"/>
        <v>84628.817084000009</v>
      </c>
      <c r="AN140" s="18">
        <f t="shared" si="17"/>
        <v>81742.66</v>
      </c>
      <c r="AO140" s="18">
        <f t="shared" si="18"/>
        <v>0</v>
      </c>
      <c r="AP140" s="18">
        <f t="shared" si="19"/>
        <v>7704.8600000000006</v>
      </c>
      <c r="AQ140" s="18">
        <f t="shared" si="20"/>
        <v>50911.259999999995</v>
      </c>
      <c r="AR140" s="18">
        <f t="shared" si="21"/>
        <v>5961.6</v>
      </c>
      <c r="AS140" s="18">
        <f t="shared" si="22"/>
        <v>13682.91</v>
      </c>
      <c r="AT140" s="18">
        <f t="shared" si="23"/>
        <v>47797.079192073579</v>
      </c>
      <c r="AU140" s="43">
        <v>25318</v>
      </c>
      <c r="AV140" s="44" t="s">
        <v>640</v>
      </c>
      <c r="AW140" s="18" t="s">
        <v>641</v>
      </c>
      <c r="AX140" s="45" t="s">
        <v>642</v>
      </c>
      <c r="AY140" s="33" t="s">
        <v>643</v>
      </c>
      <c r="AZ140" s="46" t="s">
        <v>98</v>
      </c>
      <c r="BA140" s="33" t="s">
        <v>99</v>
      </c>
      <c r="BB140" s="46" t="s">
        <v>287</v>
      </c>
      <c r="BC140" s="46" t="s">
        <v>288</v>
      </c>
      <c r="BD140" s="47">
        <v>1</v>
      </c>
      <c r="BE140" s="47">
        <v>2</v>
      </c>
    </row>
    <row r="141" spans="1:57" x14ac:dyDescent="0.2">
      <c r="A141" s="32" t="s">
        <v>762</v>
      </c>
      <c r="B141" s="33" t="s">
        <v>763</v>
      </c>
      <c r="C141" s="34">
        <v>2343.1816650000001</v>
      </c>
      <c r="D141" s="35">
        <v>0</v>
      </c>
      <c r="E141" s="36"/>
      <c r="F141" s="37">
        <v>31</v>
      </c>
      <c r="G141" s="38">
        <v>0</v>
      </c>
      <c r="H141" s="39">
        <v>80</v>
      </c>
      <c r="I141" s="35"/>
      <c r="J141" s="37">
        <v>3414</v>
      </c>
      <c r="K141" s="25"/>
      <c r="L141" s="34">
        <v>2967.0999999999995</v>
      </c>
      <c r="M141" s="35">
        <v>69.099999999999994</v>
      </c>
      <c r="N141" s="40"/>
      <c r="O141" s="37">
        <v>52.95</v>
      </c>
      <c r="P141" s="38">
        <v>79.05</v>
      </c>
      <c r="Q141" s="39">
        <v>25.6</v>
      </c>
      <c r="R141" s="35">
        <v>42.1</v>
      </c>
      <c r="S141" s="37">
        <v>2967.180547348798</v>
      </c>
      <c r="T141" s="25"/>
      <c r="U141" s="34">
        <v>6100</v>
      </c>
      <c r="V141" s="35">
        <v>0</v>
      </c>
      <c r="W141" s="36"/>
      <c r="X141" s="37">
        <v>600</v>
      </c>
      <c r="Y141" s="38">
        <v>0</v>
      </c>
      <c r="Z141" s="41">
        <v>0</v>
      </c>
      <c r="AA141" s="35"/>
      <c r="AB141" s="37">
        <v>1000</v>
      </c>
      <c r="AC141" s="25"/>
      <c r="AD141" s="34">
        <v>0</v>
      </c>
      <c r="AE141" s="35">
        <v>0</v>
      </c>
      <c r="AF141" s="36"/>
      <c r="AG141" s="37"/>
      <c r="AH141" s="38"/>
      <c r="AI141" s="42"/>
      <c r="AJ141" s="35"/>
      <c r="AK141" s="37">
        <v>0</v>
      </c>
      <c r="AL141" s="25"/>
      <c r="AM141" s="18">
        <f t="shared" si="16"/>
        <v>11410.281664999999</v>
      </c>
      <c r="AN141" s="18">
        <f t="shared" si="17"/>
        <v>69.099999999999994</v>
      </c>
      <c r="AO141" s="18">
        <f t="shared" si="18"/>
        <v>0</v>
      </c>
      <c r="AP141" s="18">
        <f t="shared" si="19"/>
        <v>683.95</v>
      </c>
      <c r="AQ141" s="18">
        <f t="shared" si="20"/>
        <v>79.05</v>
      </c>
      <c r="AR141" s="18">
        <f t="shared" si="21"/>
        <v>105.6</v>
      </c>
      <c r="AS141" s="18">
        <f t="shared" si="22"/>
        <v>42.1</v>
      </c>
      <c r="AT141" s="18">
        <f t="shared" si="23"/>
        <v>7381.1805473487984</v>
      </c>
      <c r="AU141" s="43">
        <v>2963</v>
      </c>
      <c r="AV141" s="44" t="s">
        <v>764</v>
      </c>
      <c r="AW141" s="18" t="s">
        <v>765</v>
      </c>
      <c r="AX141" s="45"/>
      <c r="AY141" s="33"/>
      <c r="AZ141" s="46" t="s">
        <v>98</v>
      </c>
      <c r="BA141" s="33" t="s">
        <v>99</v>
      </c>
      <c r="BB141" s="46" t="s">
        <v>192</v>
      </c>
      <c r="BC141" s="46" t="s">
        <v>193</v>
      </c>
      <c r="BD141" s="47">
        <v>2</v>
      </c>
      <c r="BE141" s="47">
        <v>1</v>
      </c>
    </row>
    <row r="142" spans="1:57" x14ac:dyDescent="0.2">
      <c r="A142" s="32" t="s">
        <v>766</v>
      </c>
      <c r="B142" s="33" t="s">
        <v>767</v>
      </c>
      <c r="C142" s="34">
        <v>5632.3148359999996</v>
      </c>
      <c r="D142" s="35">
        <v>300</v>
      </c>
      <c r="E142" s="36"/>
      <c r="F142" s="37">
        <v>1123</v>
      </c>
      <c r="G142" s="38">
        <v>1540</v>
      </c>
      <c r="H142" s="39">
        <v>270</v>
      </c>
      <c r="I142" s="35"/>
      <c r="J142" s="37">
        <v>1794</v>
      </c>
      <c r="K142" s="25"/>
      <c r="L142" s="34">
        <v>2026.98</v>
      </c>
      <c r="M142" s="35">
        <v>159.19999999999999</v>
      </c>
      <c r="N142" s="40"/>
      <c r="O142" s="37">
        <v>156.44999999999999</v>
      </c>
      <c r="P142" s="38">
        <v>75.650000000000006</v>
      </c>
      <c r="Q142" s="39">
        <v>92.75</v>
      </c>
      <c r="R142" s="35">
        <v>40.4</v>
      </c>
      <c r="S142" s="37">
        <v>3516.6390284779864</v>
      </c>
      <c r="T142" s="25"/>
      <c r="U142" s="34">
        <v>8500</v>
      </c>
      <c r="V142" s="35">
        <v>0</v>
      </c>
      <c r="W142" s="36"/>
      <c r="X142" s="37">
        <v>500</v>
      </c>
      <c r="Y142" s="38">
        <v>0</v>
      </c>
      <c r="Z142" s="41">
        <v>0</v>
      </c>
      <c r="AA142" s="35"/>
      <c r="AB142" s="37">
        <v>0</v>
      </c>
      <c r="AC142" s="25"/>
      <c r="AD142" s="34">
        <v>0</v>
      </c>
      <c r="AE142" s="35">
        <v>0</v>
      </c>
      <c r="AF142" s="36"/>
      <c r="AG142" s="37"/>
      <c r="AH142" s="38"/>
      <c r="AI142" s="42"/>
      <c r="AJ142" s="35"/>
      <c r="AK142" s="37">
        <v>0</v>
      </c>
      <c r="AL142" s="25"/>
      <c r="AM142" s="18">
        <f t="shared" si="16"/>
        <v>16159.294835999999</v>
      </c>
      <c r="AN142" s="18">
        <f t="shared" si="17"/>
        <v>459.2</v>
      </c>
      <c r="AO142" s="18">
        <f t="shared" si="18"/>
        <v>0</v>
      </c>
      <c r="AP142" s="18">
        <f t="shared" si="19"/>
        <v>1779.45</v>
      </c>
      <c r="AQ142" s="18">
        <f t="shared" si="20"/>
        <v>1615.65</v>
      </c>
      <c r="AR142" s="18">
        <f t="shared" si="21"/>
        <v>362.75</v>
      </c>
      <c r="AS142" s="18">
        <f t="shared" si="22"/>
        <v>40.4</v>
      </c>
      <c r="AT142" s="18">
        <f t="shared" si="23"/>
        <v>5310.6390284779864</v>
      </c>
      <c r="AU142" s="43">
        <v>2239</v>
      </c>
      <c r="AV142" s="44" t="s">
        <v>768</v>
      </c>
      <c r="AW142" s="18" t="s">
        <v>769</v>
      </c>
      <c r="AX142" s="45"/>
      <c r="AY142" s="33"/>
      <c r="AZ142" s="46" t="s">
        <v>90</v>
      </c>
      <c r="BA142" s="33" t="s">
        <v>91</v>
      </c>
      <c r="BB142" s="46" t="s">
        <v>314</v>
      </c>
      <c r="BC142" s="46" t="s">
        <v>315</v>
      </c>
      <c r="BD142" s="47">
        <v>2</v>
      </c>
      <c r="BE142" s="47">
        <v>1</v>
      </c>
    </row>
    <row r="143" spans="1:57" x14ac:dyDescent="0.2">
      <c r="A143" s="32" t="s">
        <v>770</v>
      </c>
      <c r="B143" s="33" t="s">
        <v>771</v>
      </c>
      <c r="C143" s="34">
        <v>11131.338564</v>
      </c>
      <c r="D143" s="35">
        <v>0</v>
      </c>
      <c r="E143" s="36"/>
      <c r="F143" s="37">
        <v>1185</v>
      </c>
      <c r="G143" s="38">
        <v>9740</v>
      </c>
      <c r="H143" s="39">
        <v>1185</v>
      </c>
      <c r="I143" s="35">
        <v>7037.75</v>
      </c>
      <c r="J143" s="37">
        <v>12524.44</v>
      </c>
      <c r="K143" s="25"/>
      <c r="L143" s="34">
        <v>7658.66</v>
      </c>
      <c r="M143" s="35">
        <v>91.5</v>
      </c>
      <c r="N143" s="40"/>
      <c r="O143" s="37">
        <v>1456.46</v>
      </c>
      <c r="P143" s="38">
        <v>5678.08</v>
      </c>
      <c r="Q143" s="39">
        <v>280.10000000000002</v>
      </c>
      <c r="R143" s="35">
        <v>1181.05</v>
      </c>
      <c r="S143" s="37">
        <v>7508.3472923430772</v>
      </c>
      <c r="T143" s="25"/>
      <c r="U143" s="34">
        <v>25000</v>
      </c>
      <c r="V143" s="35">
        <v>0</v>
      </c>
      <c r="W143" s="36"/>
      <c r="X143" s="37">
        <v>1000</v>
      </c>
      <c r="Y143" s="38">
        <v>18000</v>
      </c>
      <c r="Z143" s="41">
        <v>2000</v>
      </c>
      <c r="AA143" s="35"/>
      <c r="AB143" s="37">
        <v>10000</v>
      </c>
      <c r="AC143" s="25"/>
      <c r="AD143" s="34">
        <v>0</v>
      </c>
      <c r="AE143" s="35">
        <v>0</v>
      </c>
      <c r="AF143" s="36"/>
      <c r="AG143" s="37"/>
      <c r="AH143" s="38"/>
      <c r="AI143" s="42"/>
      <c r="AJ143" s="35"/>
      <c r="AK143" s="37">
        <v>0</v>
      </c>
      <c r="AL143" s="25"/>
      <c r="AM143" s="18">
        <f t="shared" si="16"/>
        <v>43789.998564000001</v>
      </c>
      <c r="AN143" s="18">
        <f t="shared" si="17"/>
        <v>91.5</v>
      </c>
      <c r="AO143" s="18">
        <f t="shared" si="18"/>
        <v>0</v>
      </c>
      <c r="AP143" s="18">
        <f t="shared" si="19"/>
        <v>3641.46</v>
      </c>
      <c r="AQ143" s="18">
        <f t="shared" si="20"/>
        <v>33418.080000000002</v>
      </c>
      <c r="AR143" s="18">
        <f t="shared" si="21"/>
        <v>3465.1</v>
      </c>
      <c r="AS143" s="18">
        <f t="shared" si="22"/>
        <v>8218.7999999999993</v>
      </c>
      <c r="AT143" s="18">
        <f t="shared" si="23"/>
        <v>30032.787292343077</v>
      </c>
      <c r="AU143" s="43">
        <v>11494</v>
      </c>
      <c r="AV143" s="44" t="s">
        <v>772</v>
      </c>
      <c r="AW143" s="18" t="s">
        <v>773</v>
      </c>
      <c r="AX143" s="45"/>
      <c r="AY143" s="33"/>
      <c r="AZ143" s="46" t="s">
        <v>90</v>
      </c>
      <c r="BA143" s="33" t="s">
        <v>91</v>
      </c>
      <c r="BB143" s="46" t="s">
        <v>186</v>
      </c>
      <c r="BC143" s="46" t="s">
        <v>187</v>
      </c>
      <c r="BD143" s="47">
        <v>2</v>
      </c>
      <c r="BE143" s="47">
        <v>1</v>
      </c>
    </row>
    <row r="144" spans="1:57" x14ac:dyDescent="0.2">
      <c r="A144" s="32" t="s">
        <v>774</v>
      </c>
      <c r="B144" s="33" t="s">
        <v>775</v>
      </c>
      <c r="C144" s="34"/>
      <c r="D144" s="35">
        <v>0</v>
      </c>
      <c r="E144" s="36"/>
      <c r="F144" s="37"/>
      <c r="G144" s="38">
        <v>0</v>
      </c>
      <c r="H144" s="39">
        <v>0</v>
      </c>
      <c r="I144" s="35"/>
      <c r="J144" s="37">
        <v>0</v>
      </c>
      <c r="K144" s="25"/>
      <c r="L144" s="34"/>
      <c r="M144" s="35">
        <v>0</v>
      </c>
      <c r="N144" s="40"/>
      <c r="O144" s="37"/>
      <c r="P144" s="38">
        <v>0</v>
      </c>
      <c r="Q144" s="39">
        <v>0</v>
      </c>
      <c r="R144" s="35"/>
      <c r="S144" s="37">
        <v>1924.6845485405486</v>
      </c>
      <c r="T144" s="25"/>
      <c r="U144" s="34"/>
      <c r="V144" s="35">
        <v>0</v>
      </c>
      <c r="W144" s="36"/>
      <c r="X144" s="37"/>
      <c r="Y144" s="38">
        <v>0</v>
      </c>
      <c r="Z144" s="39">
        <v>0</v>
      </c>
      <c r="AA144" s="35"/>
      <c r="AB144" s="37">
        <v>0</v>
      </c>
      <c r="AC144" s="25"/>
      <c r="AD144" s="34"/>
      <c r="AE144" s="35">
        <v>0</v>
      </c>
      <c r="AF144" s="36"/>
      <c r="AG144" s="37"/>
      <c r="AH144" s="38"/>
      <c r="AI144" s="42"/>
      <c r="AJ144" s="35"/>
      <c r="AK144" s="37">
        <v>0</v>
      </c>
      <c r="AL144" s="25"/>
      <c r="AM144" s="18">
        <f t="shared" si="16"/>
        <v>0</v>
      </c>
      <c r="AN144" s="18">
        <f t="shared" si="17"/>
        <v>0</v>
      </c>
      <c r="AO144" s="18">
        <f t="shared" si="18"/>
        <v>0</v>
      </c>
      <c r="AP144" s="18">
        <f t="shared" si="19"/>
        <v>0</v>
      </c>
      <c r="AQ144" s="18">
        <f t="shared" si="20"/>
        <v>0</v>
      </c>
      <c r="AR144" s="18">
        <f t="shared" si="21"/>
        <v>0</v>
      </c>
      <c r="AS144" s="18">
        <f t="shared" si="22"/>
        <v>0</v>
      </c>
      <c r="AT144" s="18">
        <f t="shared" si="23"/>
        <v>1924.6845485405486</v>
      </c>
      <c r="AU144" s="43">
        <v>15960</v>
      </c>
      <c r="AV144" s="44" t="s">
        <v>776</v>
      </c>
      <c r="AW144" s="18" t="s">
        <v>777</v>
      </c>
      <c r="AX144" s="45" t="s">
        <v>774</v>
      </c>
      <c r="AY144" s="33" t="s">
        <v>778</v>
      </c>
      <c r="AZ144" s="46" t="s">
        <v>146</v>
      </c>
      <c r="BA144" s="33" t="s">
        <v>147</v>
      </c>
      <c r="BB144" s="46" t="s">
        <v>148</v>
      </c>
      <c r="BC144" s="46" t="s">
        <v>149</v>
      </c>
      <c r="BD144" s="47">
        <v>2</v>
      </c>
      <c r="BE144" s="47">
        <v>2</v>
      </c>
    </row>
    <row r="145" spans="1:57" x14ac:dyDescent="0.2">
      <c r="A145" s="32" t="s">
        <v>779</v>
      </c>
      <c r="B145" s="33" t="s">
        <v>780</v>
      </c>
      <c r="C145" s="34">
        <v>14123.154512999999</v>
      </c>
      <c r="D145" s="35">
        <v>0</v>
      </c>
      <c r="E145" s="36">
        <v>5840.2</v>
      </c>
      <c r="F145" s="37">
        <v>180</v>
      </c>
      <c r="G145" s="38">
        <v>0</v>
      </c>
      <c r="H145" s="39">
        <v>10</v>
      </c>
      <c r="I145" s="35"/>
      <c r="J145" s="37">
        <v>11859</v>
      </c>
      <c r="K145" s="25"/>
      <c r="L145" s="34">
        <v>10655</v>
      </c>
      <c r="M145" s="35">
        <v>0</v>
      </c>
      <c r="N145" s="40">
        <v>4009.0999999999995</v>
      </c>
      <c r="O145" s="37">
        <v>598.65</v>
      </c>
      <c r="P145" s="38">
        <v>0</v>
      </c>
      <c r="Q145" s="39">
        <v>0</v>
      </c>
      <c r="R145" s="35"/>
      <c r="S145" s="37">
        <v>3264.12</v>
      </c>
      <c r="T145" s="25"/>
      <c r="U145" s="34">
        <v>17920</v>
      </c>
      <c r="V145" s="35">
        <v>0</v>
      </c>
      <c r="W145" s="36">
        <v>4134</v>
      </c>
      <c r="X145" s="37"/>
      <c r="Y145" s="38">
        <v>0</v>
      </c>
      <c r="Z145" s="41">
        <v>0</v>
      </c>
      <c r="AA145" s="35"/>
      <c r="AB145" s="37">
        <v>10752</v>
      </c>
      <c r="AC145" s="25"/>
      <c r="AD145" s="34">
        <v>0</v>
      </c>
      <c r="AE145" s="35">
        <v>0</v>
      </c>
      <c r="AF145" s="36">
        <v>0</v>
      </c>
      <c r="AG145" s="37"/>
      <c r="AH145" s="38"/>
      <c r="AI145" s="42"/>
      <c r="AJ145" s="35"/>
      <c r="AK145" s="37">
        <v>0</v>
      </c>
      <c r="AL145" s="25"/>
      <c r="AM145" s="18">
        <f t="shared" si="16"/>
        <v>42698.154513000001</v>
      </c>
      <c r="AN145" s="18">
        <f t="shared" si="17"/>
        <v>0</v>
      </c>
      <c r="AO145" s="18">
        <f t="shared" si="18"/>
        <v>13983.3</v>
      </c>
      <c r="AP145" s="18">
        <f t="shared" si="19"/>
        <v>778.65</v>
      </c>
      <c r="AQ145" s="18">
        <f t="shared" si="20"/>
        <v>0</v>
      </c>
      <c r="AR145" s="18">
        <f t="shared" si="21"/>
        <v>10</v>
      </c>
      <c r="AS145" s="18">
        <f t="shared" si="22"/>
        <v>0</v>
      </c>
      <c r="AT145" s="18">
        <f t="shared" si="23"/>
        <v>25875.119999999999</v>
      </c>
      <c r="AU145" s="43">
        <v>5972</v>
      </c>
      <c r="AV145" s="44" t="s">
        <v>776</v>
      </c>
      <c r="AW145" s="18" t="s">
        <v>777</v>
      </c>
      <c r="AX145" s="45" t="s">
        <v>774</v>
      </c>
      <c r="AY145" s="33" t="s">
        <v>778</v>
      </c>
      <c r="AZ145" s="46" t="s">
        <v>146</v>
      </c>
      <c r="BA145" s="33" t="s">
        <v>147</v>
      </c>
      <c r="BB145" s="46" t="s">
        <v>148</v>
      </c>
      <c r="BC145" s="46" t="s">
        <v>149</v>
      </c>
      <c r="BD145" s="47">
        <v>2</v>
      </c>
      <c r="BE145" s="47">
        <v>2</v>
      </c>
    </row>
    <row r="146" spans="1:57" x14ac:dyDescent="0.2">
      <c r="A146" s="32" t="s">
        <v>781</v>
      </c>
      <c r="B146" s="33" t="s">
        <v>782</v>
      </c>
      <c r="C146" s="34">
        <v>697.84880600000008</v>
      </c>
      <c r="D146" s="35">
        <v>0</v>
      </c>
      <c r="E146" s="36">
        <v>2685</v>
      </c>
      <c r="F146" s="37"/>
      <c r="G146" s="38">
        <v>0</v>
      </c>
      <c r="H146" s="39">
        <v>0</v>
      </c>
      <c r="I146" s="35"/>
      <c r="J146" s="37">
        <v>272</v>
      </c>
      <c r="K146" s="25"/>
      <c r="L146" s="34">
        <v>4928.8499999999995</v>
      </c>
      <c r="M146" s="35">
        <v>0</v>
      </c>
      <c r="N146" s="40">
        <v>5710.04</v>
      </c>
      <c r="O146" s="37">
        <v>141.1</v>
      </c>
      <c r="P146" s="38">
        <v>0</v>
      </c>
      <c r="Q146" s="39">
        <v>0</v>
      </c>
      <c r="R146" s="35"/>
      <c r="S146" s="37">
        <v>4132.613012199884</v>
      </c>
      <c r="T146" s="25"/>
      <c r="U146" s="34">
        <v>710</v>
      </c>
      <c r="V146" s="35">
        <v>0</v>
      </c>
      <c r="W146" s="36">
        <v>1284</v>
      </c>
      <c r="X146" s="37"/>
      <c r="Y146" s="38">
        <v>0</v>
      </c>
      <c r="Z146" s="41">
        <v>0</v>
      </c>
      <c r="AA146" s="35"/>
      <c r="AB146" s="37">
        <v>0</v>
      </c>
      <c r="AC146" s="25"/>
      <c r="AD146" s="34">
        <v>0</v>
      </c>
      <c r="AE146" s="35">
        <v>0</v>
      </c>
      <c r="AF146" s="36">
        <v>0</v>
      </c>
      <c r="AG146" s="37"/>
      <c r="AH146" s="38"/>
      <c r="AI146" s="42"/>
      <c r="AJ146" s="35"/>
      <c r="AK146" s="37">
        <v>0</v>
      </c>
      <c r="AL146" s="25"/>
      <c r="AM146" s="18">
        <f t="shared" si="16"/>
        <v>6336.6988059999994</v>
      </c>
      <c r="AN146" s="18">
        <f t="shared" si="17"/>
        <v>0</v>
      </c>
      <c r="AO146" s="18">
        <f t="shared" si="18"/>
        <v>9679.0400000000009</v>
      </c>
      <c r="AP146" s="18">
        <f t="shared" si="19"/>
        <v>141.1</v>
      </c>
      <c r="AQ146" s="18">
        <f t="shared" si="20"/>
        <v>0</v>
      </c>
      <c r="AR146" s="18">
        <f t="shared" si="21"/>
        <v>0</v>
      </c>
      <c r="AS146" s="18">
        <f t="shared" si="22"/>
        <v>0</v>
      </c>
      <c r="AT146" s="18">
        <f t="shared" si="23"/>
        <v>4404.613012199884</v>
      </c>
      <c r="AU146" s="43">
        <v>1825</v>
      </c>
      <c r="AV146" s="44" t="s">
        <v>783</v>
      </c>
      <c r="AW146" s="18" t="s">
        <v>784</v>
      </c>
      <c r="AX146" s="45"/>
      <c r="AY146" s="33"/>
      <c r="AZ146" s="46" t="s">
        <v>146</v>
      </c>
      <c r="BA146" s="33" t="s">
        <v>147</v>
      </c>
      <c r="BB146" s="46" t="s">
        <v>785</v>
      </c>
      <c r="BC146" s="46" t="s">
        <v>786</v>
      </c>
      <c r="BD146" s="47">
        <v>2</v>
      </c>
      <c r="BE146" s="47">
        <v>1</v>
      </c>
    </row>
    <row r="147" spans="1:57" x14ac:dyDescent="0.2">
      <c r="A147" s="32" t="s">
        <v>787</v>
      </c>
      <c r="B147" s="33" t="s">
        <v>788</v>
      </c>
      <c r="C147" s="34">
        <v>9875.758941</v>
      </c>
      <c r="D147" s="35">
        <v>900</v>
      </c>
      <c r="E147" s="36"/>
      <c r="F147" s="37">
        <v>938</v>
      </c>
      <c r="G147" s="38">
        <v>9353</v>
      </c>
      <c r="H147" s="39">
        <v>7402.35</v>
      </c>
      <c r="I147" s="35">
        <v>3921</v>
      </c>
      <c r="J147" s="37">
        <v>27796.84</v>
      </c>
      <c r="K147" s="25"/>
      <c r="L147" s="34">
        <v>11198.41</v>
      </c>
      <c r="M147" s="35">
        <v>213.5</v>
      </c>
      <c r="N147" s="40"/>
      <c r="O147" s="37">
        <v>539.61</v>
      </c>
      <c r="P147" s="38">
        <v>227.15</v>
      </c>
      <c r="Q147" s="39">
        <v>1008.74</v>
      </c>
      <c r="R147" s="35">
        <v>404.07</v>
      </c>
      <c r="S147" s="37">
        <v>9745.7409782150535</v>
      </c>
      <c r="T147" s="25"/>
      <c r="U147" s="34">
        <v>34284.400000000001</v>
      </c>
      <c r="V147" s="35">
        <v>2879.34</v>
      </c>
      <c r="W147" s="36"/>
      <c r="X147" s="37">
        <v>9312.09</v>
      </c>
      <c r="Y147" s="38">
        <v>8048.97</v>
      </c>
      <c r="Z147" s="41">
        <v>11000</v>
      </c>
      <c r="AA147" s="35">
        <v>11698.5</v>
      </c>
      <c r="AB147" s="37">
        <v>28226.119999999995</v>
      </c>
      <c r="AC147" s="25"/>
      <c r="AD147" s="34">
        <v>12925.06</v>
      </c>
      <c r="AE147" s="35">
        <v>0</v>
      </c>
      <c r="AF147" s="36"/>
      <c r="AG147" s="37"/>
      <c r="AH147" s="38"/>
      <c r="AI147" s="42"/>
      <c r="AJ147" s="35"/>
      <c r="AK147" s="37">
        <v>0</v>
      </c>
      <c r="AL147" s="25"/>
      <c r="AM147" s="18">
        <f t="shared" si="16"/>
        <v>68283.628941000003</v>
      </c>
      <c r="AN147" s="18">
        <f t="shared" si="17"/>
        <v>3992.84</v>
      </c>
      <c r="AO147" s="18">
        <f t="shared" si="18"/>
        <v>0</v>
      </c>
      <c r="AP147" s="18">
        <f t="shared" si="19"/>
        <v>10789.7</v>
      </c>
      <c r="AQ147" s="18">
        <f t="shared" si="20"/>
        <v>17629.120000000003</v>
      </c>
      <c r="AR147" s="18">
        <f t="shared" si="21"/>
        <v>19411.09</v>
      </c>
      <c r="AS147" s="18">
        <f t="shared" si="22"/>
        <v>16023.57</v>
      </c>
      <c r="AT147" s="18">
        <f t="shared" si="23"/>
        <v>65768.700978215042</v>
      </c>
      <c r="AU147" s="43">
        <v>18242</v>
      </c>
      <c r="AV147" s="44" t="s">
        <v>277</v>
      </c>
      <c r="AW147" s="18" t="s">
        <v>278</v>
      </c>
      <c r="AX147" s="45" t="s">
        <v>279</v>
      </c>
      <c r="AY147" s="33" t="s">
        <v>280</v>
      </c>
      <c r="AZ147" s="46" t="s">
        <v>128</v>
      </c>
      <c r="BA147" s="33" t="s">
        <v>129</v>
      </c>
      <c r="BB147" s="46" t="s">
        <v>281</v>
      </c>
      <c r="BC147" s="46" t="s">
        <v>282</v>
      </c>
      <c r="BD147" s="47">
        <v>1</v>
      </c>
      <c r="BE147" s="47">
        <v>2</v>
      </c>
    </row>
    <row r="148" spans="1:57" x14ac:dyDescent="0.2">
      <c r="A148" s="32" t="s">
        <v>789</v>
      </c>
      <c r="B148" s="33" t="s">
        <v>790</v>
      </c>
      <c r="C148" s="34">
        <v>1089.900911</v>
      </c>
      <c r="D148" s="35">
        <v>2962.4</v>
      </c>
      <c r="E148" s="36"/>
      <c r="F148" s="37">
        <v>20</v>
      </c>
      <c r="G148" s="38">
        <v>35</v>
      </c>
      <c r="H148" s="39">
        <v>488</v>
      </c>
      <c r="I148" s="35"/>
      <c r="J148" s="37">
        <v>3193</v>
      </c>
      <c r="K148" s="25"/>
      <c r="L148" s="34">
        <v>6137.47</v>
      </c>
      <c r="M148" s="35">
        <v>1361.86</v>
      </c>
      <c r="N148" s="40"/>
      <c r="O148" s="37">
        <v>415.84</v>
      </c>
      <c r="P148" s="38">
        <v>174.7</v>
      </c>
      <c r="Q148" s="39">
        <v>636.82000000000005</v>
      </c>
      <c r="R148" s="35">
        <v>64.3</v>
      </c>
      <c r="S148" s="37">
        <v>2954.1530248038962</v>
      </c>
      <c r="T148" s="25"/>
      <c r="U148" s="34">
        <v>3315</v>
      </c>
      <c r="V148" s="35">
        <v>1325</v>
      </c>
      <c r="W148" s="36"/>
      <c r="X148" s="37">
        <v>1670</v>
      </c>
      <c r="Y148" s="38">
        <v>0</v>
      </c>
      <c r="Z148" s="41">
        <v>0</v>
      </c>
      <c r="AA148" s="35"/>
      <c r="AB148" s="37">
        <v>500</v>
      </c>
      <c r="AC148" s="25"/>
      <c r="AD148" s="34">
        <v>0</v>
      </c>
      <c r="AE148" s="35">
        <v>0</v>
      </c>
      <c r="AF148" s="36"/>
      <c r="AG148" s="37"/>
      <c r="AH148" s="38"/>
      <c r="AI148" s="42"/>
      <c r="AJ148" s="35"/>
      <c r="AK148" s="37">
        <v>0</v>
      </c>
      <c r="AL148" s="25"/>
      <c r="AM148" s="18">
        <f t="shared" si="16"/>
        <v>10542.370911000002</v>
      </c>
      <c r="AN148" s="18">
        <f t="shared" si="17"/>
        <v>5649.26</v>
      </c>
      <c r="AO148" s="18">
        <f t="shared" si="18"/>
        <v>0</v>
      </c>
      <c r="AP148" s="18">
        <f t="shared" si="19"/>
        <v>2105.84</v>
      </c>
      <c r="AQ148" s="18">
        <f t="shared" si="20"/>
        <v>209.7</v>
      </c>
      <c r="AR148" s="18">
        <f t="shared" si="21"/>
        <v>1124.8200000000002</v>
      </c>
      <c r="AS148" s="18">
        <f t="shared" si="22"/>
        <v>64.3</v>
      </c>
      <c r="AT148" s="18">
        <f t="shared" si="23"/>
        <v>6647.1530248038962</v>
      </c>
      <c r="AU148" s="43">
        <v>2078</v>
      </c>
      <c r="AV148" s="44" t="s">
        <v>791</v>
      </c>
      <c r="AW148" s="18" t="s">
        <v>792</v>
      </c>
      <c r="AX148" s="45"/>
      <c r="AY148" s="33"/>
      <c r="AZ148" s="46" t="s">
        <v>136</v>
      </c>
      <c r="BA148" s="33" t="s">
        <v>137</v>
      </c>
      <c r="BB148" s="46" t="s">
        <v>793</v>
      </c>
      <c r="BC148" s="46" t="s">
        <v>794</v>
      </c>
      <c r="BD148" s="47">
        <v>2</v>
      </c>
      <c r="BE148" s="47">
        <v>1</v>
      </c>
    </row>
    <row r="149" spans="1:57" x14ac:dyDescent="0.2">
      <c r="A149" s="32" t="s">
        <v>795</v>
      </c>
      <c r="B149" s="33" t="s">
        <v>796</v>
      </c>
      <c r="C149" s="34">
        <v>5970.8594930000008</v>
      </c>
      <c r="D149" s="35">
        <v>1252</v>
      </c>
      <c r="E149" s="36"/>
      <c r="F149" s="37">
        <v>1478</v>
      </c>
      <c r="G149" s="38">
        <v>180</v>
      </c>
      <c r="H149" s="39">
        <v>785</v>
      </c>
      <c r="I149" s="35">
        <v>3146</v>
      </c>
      <c r="J149" s="37">
        <v>24333.200000000001</v>
      </c>
      <c r="K149" s="25"/>
      <c r="L149" s="34">
        <v>15355.670000000002</v>
      </c>
      <c r="M149" s="35">
        <v>251.34</v>
      </c>
      <c r="N149" s="40"/>
      <c r="O149" s="37">
        <v>360.94</v>
      </c>
      <c r="P149" s="38">
        <v>196</v>
      </c>
      <c r="Q149" s="39">
        <v>442.04</v>
      </c>
      <c r="R149" s="35">
        <v>860.27</v>
      </c>
      <c r="S149" s="37">
        <v>9026.7239299279991</v>
      </c>
      <c r="T149" s="25"/>
      <c r="U149" s="34">
        <v>13700</v>
      </c>
      <c r="V149" s="35">
        <v>0</v>
      </c>
      <c r="W149" s="36"/>
      <c r="X149" s="37">
        <v>1000</v>
      </c>
      <c r="Y149" s="38">
        <v>0</v>
      </c>
      <c r="Z149" s="41">
        <v>3500</v>
      </c>
      <c r="AA149" s="35"/>
      <c r="AB149" s="37">
        <v>5447.99</v>
      </c>
      <c r="AC149" s="25"/>
      <c r="AD149" s="34">
        <v>0</v>
      </c>
      <c r="AE149" s="35">
        <v>0</v>
      </c>
      <c r="AF149" s="36"/>
      <c r="AG149" s="37"/>
      <c r="AH149" s="38"/>
      <c r="AI149" s="42"/>
      <c r="AJ149" s="35"/>
      <c r="AK149" s="37">
        <v>0</v>
      </c>
      <c r="AL149" s="25"/>
      <c r="AM149" s="18">
        <f t="shared" si="16"/>
        <v>35026.529493000002</v>
      </c>
      <c r="AN149" s="18">
        <f t="shared" si="17"/>
        <v>1503.34</v>
      </c>
      <c r="AO149" s="18">
        <f t="shared" si="18"/>
        <v>0</v>
      </c>
      <c r="AP149" s="18">
        <f t="shared" si="19"/>
        <v>2838.94</v>
      </c>
      <c r="AQ149" s="18">
        <f t="shared" si="20"/>
        <v>376</v>
      </c>
      <c r="AR149" s="18">
        <f t="shared" si="21"/>
        <v>4727.04</v>
      </c>
      <c r="AS149" s="18">
        <f t="shared" si="22"/>
        <v>4006.27</v>
      </c>
      <c r="AT149" s="18">
        <f t="shared" si="23"/>
        <v>38807.913929928</v>
      </c>
      <c r="AU149" s="43">
        <v>8861</v>
      </c>
      <c r="AV149" s="44" t="s">
        <v>797</v>
      </c>
      <c r="AW149" s="18" t="s">
        <v>798</v>
      </c>
      <c r="AX149" s="45" t="s">
        <v>799</v>
      </c>
      <c r="AY149" s="33" t="s">
        <v>800</v>
      </c>
      <c r="AZ149" s="46" t="s">
        <v>114</v>
      </c>
      <c r="BA149" s="33" t="s">
        <v>115</v>
      </c>
      <c r="BB149" s="46" t="s">
        <v>293</v>
      </c>
      <c r="BC149" s="46" t="s">
        <v>294</v>
      </c>
      <c r="BD149" s="47">
        <v>1</v>
      </c>
      <c r="BE149" s="47">
        <v>2</v>
      </c>
    </row>
    <row r="150" spans="1:57" x14ac:dyDescent="0.2">
      <c r="A150" s="32" t="s">
        <v>799</v>
      </c>
      <c r="B150" s="33" t="s">
        <v>801</v>
      </c>
      <c r="C150" s="34"/>
      <c r="D150" s="35">
        <v>0</v>
      </c>
      <c r="E150" s="36"/>
      <c r="F150" s="37"/>
      <c r="G150" s="38">
        <v>0</v>
      </c>
      <c r="H150" s="39">
        <v>0</v>
      </c>
      <c r="I150" s="35"/>
      <c r="J150" s="37">
        <v>0</v>
      </c>
      <c r="K150" s="25"/>
      <c r="L150" s="34"/>
      <c r="M150" s="35">
        <v>0</v>
      </c>
      <c r="N150" s="40"/>
      <c r="O150" s="37"/>
      <c r="P150" s="38">
        <v>0</v>
      </c>
      <c r="Q150" s="50">
        <v>0</v>
      </c>
      <c r="R150" s="35"/>
      <c r="S150" s="37">
        <v>0</v>
      </c>
      <c r="T150" s="25"/>
      <c r="U150" s="34"/>
      <c r="V150" s="35">
        <v>0</v>
      </c>
      <c r="W150" s="36"/>
      <c r="X150" s="37"/>
      <c r="Y150" s="38">
        <v>0</v>
      </c>
      <c r="Z150" s="39">
        <v>0</v>
      </c>
      <c r="AA150" s="35"/>
      <c r="AB150" s="37">
        <v>4000</v>
      </c>
      <c r="AC150" s="25"/>
      <c r="AD150" s="34"/>
      <c r="AE150" s="35">
        <v>0</v>
      </c>
      <c r="AF150" s="36"/>
      <c r="AG150" s="37"/>
      <c r="AH150" s="38"/>
      <c r="AI150" s="42"/>
      <c r="AJ150" s="35"/>
      <c r="AK150" s="37">
        <v>0</v>
      </c>
      <c r="AL150" s="25"/>
      <c r="AM150" s="18">
        <f t="shared" si="16"/>
        <v>0</v>
      </c>
      <c r="AN150" s="18">
        <f t="shared" si="17"/>
        <v>0</v>
      </c>
      <c r="AO150" s="18">
        <f t="shared" si="18"/>
        <v>0</v>
      </c>
      <c r="AP150" s="18">
        <f t="shared" si="19"/>
        <v>0</v>
      </c>
      <c r="AQ150" s="18">
        <f t="shared" si="20"/>
        <v>0</v>
      </c>
      <c r="AR150" s="18">
        <f t="shared" si="21"/>
        <v>0</v>
      </c>
      <c r="AS150" s="18">
        <f t="shared" si="22"/>
        <v>0</v>
      </c>
      <c r="AT150" s="18">
        <f t="shared" si="23"/>
        <v>4000</v>
      </c>
      <c r="AU150" s="43">
        <v>37019</v>
      </c>
      <c r="AV150" s="44" t="s">
        <v>797</v>
      </c>
      <c r="AW150" s="18" t="s">
        <v>798</v>
      </c>
      <c r="AX150" s="45" t="s">
        <v>799</v>
      </c>
      <c r="AY150" s="33" t="s">
        <v>800</v>
      </c>
      <c r="AZ150" s="46" t="s">
        <v>114</v>
      </c>
      <c r="BA150" s="33" t="s">
        <v>115</v>
      </c>
      <c r="BB150" s="46" t="s">
        <v>293</v>
      </c>
      <c r="BC150" s="46" t="s">
        <v>294</v>
      </c>
      <c r="BD150" s="47">
        <v>1</v>
      </c>
      <c r="BE150" s="47">
        <v>2</v>
      </c>
    </row>
    <row r="151" spans="1:57" x14ac:dyDescent="0.2">
      <c r="A151" s="32" t="s">
        <v>802</v>
      </c>
      <c r="B151" s="33" t="s">
        <v>803</v>
      </c>
      <c r="C151" s="34">
        <v>25683.992616000003</v>
      </c>
      <c r="D151" s="35">
        <v>17114.060000000001</v>
      </c>
      <c r="E151" s="36"/>
      <c r="F151" s="37">
        <v>5523.73</v>
      </c>
      <c r="G151" s="38">
        <v>7728.5</v>
      </c>
      <c r="H151" s="39">
        <v>9061</v>
      </c>
      <c r="I151" s="35">
        <v>5489</v>
      </c>
      <c r="J151" s="37">
        <v>28702.6</v>
      </c>
      <c r="K151" s="25"/>
      <c r="L151" s="34">
        <v>15016.640000000001</v>
      </c>
      <c r="M151" s="35">
        <v>1654.14</v>
      </c>
      <c r="N151" s="40"/>
      <c r="O151" s="37">
        <v>14164.2</v>
      </c>
      <c r="P151" s="38">
        <v>5535.55</v>
      </c>
      <c r="Q151" s="39">
        <v>3335.73</v>
      </c>
      <c r="R151" s="35">
        <v>2271.61</v>
      </c>
      <c r="S151" s="37">
        <v>9959.5238797412167</v>
      </c>
      <c r="T151" s="25"/>
      <c r="U151" s="34">
        <v>36630</v>
      </c>
      <c r="V151" s="35">
        <v>17760</v>
      </c>
      <c r="W151" s="36"/>
      <c r="X151" s="37"/>
      <c r="Y151" s="38">
        <v>17760</v>
      </c>
      <c r="Z151" s="41">
        <v>12210</v>
      </c>
      <c r="AA151" s="35">
        <v>14430</v>
      </c>
      <c r="AB151" s="37">
        <v>0</v>
      </c>
      <c r="AC151" s="25"/>
      <c r="AD151" s="34">
        <v>0</v>
      </c>
      <c r="AE151" s="35">
        <v>0</v>
      </c>
      <c r="AF151" s="36"/>
      <c r="AG151" s="37"/>
      <c r="AH151" s="38"/>
      <c r="AI151" s="42"/>
      <c r="AJ151" s="35"/>
      <c r="AK151" s="37">
        <v>0</v>
      </c>
      <c r="AL151" s="25"/>
      <c r="AM151" s="18">
        <f t="shared" si="16"/>
        <v>77330.632616000003</v>
      </c>
      <c r="AN151" s="18">
        <f t="shared" si="17"/>
        <v>36528.199999999997</v>
      </c>
      <c r="AO151" s="18">
        <f t="shared" si="18"/>
        <v>0</v>
      </c>
      <c r="AP151" s="18">
        <f t="shared" si="19"/>
        <v>19687.93</v>
      </c>
      <c r="AQ151" s="18">
        <f t="shared" si="20"/>
        <v>31024.05</v>
      </c>
      <c r="AR151" s="18">
        <f t="shared" si="21"/>
        <v>24606.73</v>
      </c>
      <c r="AS151" s="18">
        <f t="shared" si="22"/>
        <v>22190.61</v>
      </c>
      <c r="AT151" s="18">
        <f t="shared" si="23"/>
        <v>38662.123879741215</v>
      </c>
      <c r="AU151" s="43">
        <v>21931</v>
      </c>
      <c r="AV151" s="44" t="s">
        <v>804</v>
      </c>
      <c r="AW151" s="18" t="s">
        <v>805</v>
      </c>
      <c r="AX151" s="45" t="s">
        <v>112</v>
      </c>
      <c r="AY151" s="33" t="s">
        <v>113</v>
      </c>
      <c r="AZ151" s="46" t="s">
        <v>114</v>
      </c>
      <c r="BA151" s="33" t="s">
        <v>115</v>
      </c>
      <c r="BB151" s="46" t="s">
        <v>116</v>
      </c>
      <c r="BC151" s="46" t="s">
        <v>117</v>
      </c>
      <c r="BD151" s="47">
        <v>1</v>
      </c>
      <c r="BE151" s="47">
        <v>2</v>
      </c>
    </row>
    <row r="152" spans="1:57" x14ac:dyDescent="0.2">
      <c r="A152" s="32" t="s">
        <v>112</v>
      </c>
      <c r="B152" s="33" t="s">
        <v>806</v>
      </c>
      <c r="C152" s="34"/>
      <c r="D152" s="35">
        <v>0</v>
      </c>
      <c r="E152" s="36"/>
      <c r="F152" s="37"/>
      <c r="G152" s="38">
        <v>0</v>
      </c>
      <c r="H152" s="41">
        <v>0</v>
      </c>
      <c r="I152" s="35"/>
      <c r="J152" s="37">
        <v>0</v>
      </c>
      <c r="K152" s="25"/>
      <c r="L152" s="34"/>
      <c r="M152" s="35">
        <v>0</v>
      </c>
      <c r="N152" s="40"/>
      <c r="O152" s="37"/>
      <c r="P152" s="38">
        <v>0</v>
      </c>
      <c r="Q152" s="41">
        <v>0</v>
      </c>
      <c r="R152" s="35"/>
      <c r="S152" s="37">
        <v>0</v>
      </c>
      <c r="T152" s="25"/>
      <c r="U152" s="34"/>
      <c r="V152" s="35">
        <v>0</v>
      </c>
      <c r="W152" s="36"/>
      <c r="X152" s="37"/>
      <c r="Y152" s="38">
        <v>0</v>
      </c>
      <c r="Z152" s="41">
        <v>0</v>
      </c>
      <c r="AA152" s="35"/>
      <c r="AB152" s="37">
        <v>0</v>
      </c>
      <c r="AC152" s="25"/>
      <c r="AD152" s="34"/>
      <c r="AE152" s="35">
        <v>0</v>
      </c>
      <c r="AF152" s="36"/>
      <c r="AG152" s="37"/>
      <c r="AH152" s="38">
        <v>0</v>
      </c>
      <c r="AI152" s="42"/>
      <c r="AJ152" s="35"/>
      <c r="AK152" s="37">
        <v>0</v>
      </c>
      <c r="AL152" s="25"/>
      <c r="AM152" s="18">
        <f t="shared" si="16"/>
        <v>0</v>
      </c>
      <c r="AN152" s="18">
        <f t="shared" si="17"/>
        <v>0</v>
      </c>
      <c r="AO152" s="18">
        <f t="shared" si="18"/>
        <v>0</v>
      </c>
      <c r="AP152" s="18">
        <f t="shared" si="19"/>
        <v>0</v>
      </c>
      <c r="AQ152" s="18">
        <f t="shared" si="20"/>
        <v>0</v>
      </c>
      <c r="AR152" s="18">
        <f t="shared" si="21"/>
        <v>0</v>
      </c>
      <c r="AS152" s="18">
        <f t="shared" si="22"/>
        <v>0</v>
      </c>
      <c r="AT152" s="18">
        <f t="shared" si="23"/>
        <v>0</v>
      </c>
      <c r="AU152" s="43">
        <v>65981</v>
      </c>
      <c r="AV152" s="44" t="s">
        <v>804</v>
      </c>
      <c r="AW152" s="18" t="s">
        <v>805</v>
      </c>
      <c r="AX152" s="45" t="s">
        <v>112</v>
      </c>
      <c r="AY152" s="33" t="s">
        <v>113</v>
      </c>
      <c r="AZ152" s="46" t="s">
        <v>114</v>
      </c>
      <c r="BA152" s="33" t="s">
        <v>115</v>
      </c>
      <c r="BB152" s="46" t="s">
        <v>116</v>
      </c>
      <c r="BC152" s="46" t="s">
        <v>117</v>
      </c>
      <c r="BD152" s="47">
        <v>1</v>
      </c>
      <c r="BE152" s="47">
        <v>2</v>
      </c>
    </row>
    <row r="153" spans="1:57" x14ac:dyDescent="0.2">
      <c r="A153" s="32" t="s">
        <v>807</v>
      </c>
      <c r="B153" s="33" t="s">
        <v>808</v>
      </c>
      <c r="C153" s="34">
        <v>782.362033</v>
      </c>
      <c r="D153" s="35">
        <v>1485.4</v>
      </c>
      <c r="E153" s="36"/>
      <c r="F153" s="37">
        <v>55</v>
      </c>
      <c r="G153" s="38">
        <v>20</v>
      </c>
      <c r="H153" s="39">
        <v>0</v>
      </c>
      <c r="I153" s="35">
        <v>300</v>
      </c>
      <c r="J153" s="37">
        <v>992</v>
      </c>
      <c r="K153" s="25"/>
      <c r="L153" s="34">
        <v>593.1</v>
      </c>
      <c r="M153" s="35">
        <v>403.2</v>
      </c>
      <c r="N153" s="40"/>
      <c r="O153" s="37">
        <v>228.75</v>
      </c>
      <c r="P153" s="38">
        <v>388.85</v>
      </c>
      <c r="Q153" s="39">
        <v>334.65</v>
      </c>
      <c r="R153" s="35">
        <v>342.6</v>
      </c>
      <c r="S153" s="37">
        <v>589.11005301616274</v>
      </c>
      <c r="T153" s="25"/>
      <c r="U153" s="34">
        <v>0</v>
      </c>
      <c r="V153" s="35">
        <v>3000</v>
      </c>
      <c r="W153" s="36"/>
      <c r="X153" s="37"/>
      <c r="Y153" s="38">
        <v>500</v>
      </c>
      <c r="Z153" s="41">
        <v>0</v>
      </c>
      <c r="AA153" s="35"/>
      <c r="AB153" s="37">
        <v>0</v>
      </c>
      <c r="AC153" s="25"/>
      <c r="AD153" s="34">
        <v>0</v>
      </c>
      <c r="AE153" s="35">
        <v>0</v>
      </c>
      <c r="AF153" s="36"/>
      <c r="AG153" s="37"/>
      <c r="AH153" s="38"/>
      <c r="AI153" s="42"/>
      <c r="AJ153" s="35"/>
      <c r="AK153" s="37">
        <v>0</v>
      </c>
      <c r="AL153" s="25"/>
      <c r="AM153" s="18">
        <f t="shared" si="16"/>
        <v>1375.462033</v>
      </c>
      <c r="AN153" s="18">
        <f t="shared" si="17"/>
        <v>4888.6000000000004</v>
      </c>
      <c r="AO153" s="18">
        <f t="shared" si="18"/>
        <v>0</v>
      </c>
      <c r="AP153" s="18">
        <f t="shared" si="19"/>
        <v>283.75</v>
      </c>
      <c r="AQ153" s="18">
        <f t="shared" si="20"/>
        <v>908.85</v>
      </c>
      <c r="AR153" s="18">
        <f t="shared" si="21"/>
        <v>334.65</v>
      </c>
      <c r="AS153" s="18">
        <f t="shared" si="22"/>
        <v>642.6</v>
      </c>
      <c r="AT153" s="18">
        <f t="shared" si="23"/>
        <v>1581.1100530161627</v>
      </c>
      <c r="AU153" s="43">
        <v>2134</v>
      </c>
      <c r="AV153" s="44" t="s">
        <v>809</v>
      </c>
      <c r="AW153" s="18" t="s">
        <v>810</v>
      </c>
      <c r="AX153" s="45" t="s">
        <v>811</v>
      </c>
      <c r="AY153" s="33" t="s">
        <v>812</v>
      </c>
      <c r="AZ153" s="46" t="s">
        <v>80</v>
      </c>
      <c r="BA153" s="33" t="s">
        <v>81</v>
      </c>
      <c r="BB153" s="46" t="s">
        <v>482</v>
      </c>
      <c r="BC153" s="46" t="s">
        <v>483</v>
      </c>
      <c r="BD153" s="47">
        <v>1</v>
      </c>
      <c r="BE153" s="47">
        <v>2</v>
      </c>
    </row>
    <row r="154" spans="1:57" x14ac:dyDescent="0.2">
      <c r="A154" s="32" t="s">
        <v>811</v>
      </c>
      <c r="B154" s="33" t="s">
        <v>813</v>
      </c>
      <c r="C154" s="34"/>
      <c r="D154" s="35">
        <v>0</v>
      </c>
      <c r="E154" s="36"/>
      <c r="F154" s="37"/>
      <c r="G154" s="38">
        <v>0</v>
      </c>
      <c r="H154" s="39">
        <v>0</v>
      </c>
      <c r="I154" s="35"/>
      <c r="J154" s="37">
        <v>0</v>
      </c>
      <c r="K154" s="25"/>
      <c r="L154" s="34"/>
      <c r="M154" s="35">
        <v>0</v>
      </c>
      <c r="N154" s="40"/>
      <c r="O154" s="37"/>
      <c r="P154" s="38">
        <v>0</v>
      </c>
      <c r="Q154" s="39">
        <v>0</v>
      </c>
      <c r="R154" s="35"/>
      <c r="S154" s="37">
        <v>2595.6375766201572</v>
      </c>
      <c r="T154" s="25"/>
      <c r="U154" s="34"/>
      <c r="V154" s="35">
        <v>0</v>
      </c>
      <c r="W154" s="36"/>
      <c r="X154" s="37"/>
      <c r="Y154" s="38">
        <v>0</v>
      </c>
      <c r="Z154" s="39">
        <v>0</v>
      </c>
      <c r="AA154" s="35"/>
      <c r="AB154" s="37">
        <v>0</v>
      </c>
      <c r="AC154" s="25"/>
      <c r="AD154" s="34"/>
      <c r="AE154" s="35">
        <v>0</v>
      </c>
      <c r="AF154" s="36"/>
      <c r="AG154" s="37"/>
      <c r="AH154" s="38"/>
      <c r="AI154" s="42"/>
      <c r="AJ154" s="35"/>
      <c r="AK154" s="37">
        <v>0</v>
      </c>
      <c r="AL154" s="25"/>
      <c r="AM154" s="18">
        <f t="shared" si="16"/>
        <v>0</v>
      </c>
      <c r="AN154" s="18">
        <f t="shared" si="17"/>
        <v>0</v>
      </c>
      <c r="AO154" s="18">
        <f t="shared" si="18"/>
        <v>0</v>
      </c>
      <c r="AP154" s="18">
        <f t="shared" si="19"/>
        <v>0</v>
      </c>
      <c r="AQ154" s="18">
        <f t="shared" si="20"/>
        <v>0</v>
      </c>
      <c r="AR154" s="18">
        <f t="shared" si="21"/>
        <v>0</v>
      </c>
      <c r="AS154" s="18">
        <f t="shared" si="22"/>
        <v>0</v>
      </c>
      <c r="AT154" s="18">
        <f t="shared" si="23"/>
        <v>2595.6375766201572</v>
      </c>
      <c r="AU154" s="43">
        <v>5767</v>
      </c>
      <c r="AV154" s="44" t="s">
        <v>809</v>
      </c>
      <c r="AW154" s="18" t="s">
        <v>810</v>
      </c>
      <c r="AX154" s="45" t="s">
        <v>811</v>
      </c>
      <c r="AY154" s="33" t="s">
        <v>812</v>
      </c>
      <c r="AZ154" s="46" t="s">
        <v>146</v>
      </c>
      <c r="BA154" s="33" t="s">
        <v>147</v>
      </c>
      <c r="BB154" s="46" t="s">
        <v>785</v>
      </c>
      <c r="BC154" s="46" t="s">
        <v>786</v>
      </c>
      <c r="BD154" s="47">
        <v>1</v>
      </c>
      <c r="BE154" s="47">
        <v>2</v>
      </c>
    </row>
    <row r="155" spans="1:57" x14ac:dyDescent="0.2">
      <c r="A155" s="32" t="s">
        <v>814</v>
      </c>
      <c r="B155" s="33" t="s">
        <v>815</v>
      </c>
      <c r="C155" s="34">
        <v>3909.9001750000002</v>
      </c>
      <c r="D155" s="35">
        <v>0</v>
      </c>
      <c r="E155" s="36">
        <v>37783.85</v>
      </c>
      <c r="F155" s="37"/>
      <c r="G155" s="38">
        <v>0</v>
      </c>
      <c r="H155" s="39">
        <v>2125</v>
      </c>
      <c r="I155" s="35"/>
      <c r="J155" s="37">
        <v>4388.0599999999995</v>
      </c>
      <c r="K155" s="25"/>
      <c r="L155" s="34">
        <v>4468.59</v>
      </c>
      <c r="M155" s="35">
        <v>0</v>
      </c>
      <c r="N155" s="40">
        <v>1319.85</v>
      </c>
      <c r="O155" s="37">
        <v>295.45</v>
      </c>
      <c r="P155" s="38">
        <v>0</v>
      </c>
      <c r="Q155" s="39">
        <v>462.43</v>
      </c>
      <c r="R155" s="35"/>
      <c r="S155" s="37">
        <v>1517.5900000000001</v>
      </c>
      <c r="T155" s="25"/>
      <c r="U155" s="34">
        <v>800</v>
      </c>
      <c r="V155" s="35">
        <v>0</v>
      </c>
      <c r="W155" s="36">
        <v>2000</v>
      </c>
      <c r="X155" s="37"/>
      <c r="Y155" s="38">
        <v>0</v>
      </c>
      <c r="Z155" s="41">
        <v>1500</v>
      </c>
      <c r="AA155" s="35"/>
      <c r="AB155" s="37">
        <v>250</v>
      </c>
      <c r="AC155" s="25"/>
      <c r="AD155" s="34">
        <v>0</v>
      </c>
      <c r="AE155" s="35">
        <v>0</v>
      </c>
      <c r="AF155" s="36">
        <v>0</v>
      </c>
      <c r="AG155" s="37"/>
      <c r="AH155" s="38"/>
      <c r="AI155" s="42"/>
      <c r="AJ155" s="35"/>
      <c r="AK155" s="37">
        <v>0</v>
      </c>
      <c r="AL155" s="25"/>
      <c r="AM155" s="18">
        <f t="shared" si="16"/>
        <v>9178.4901750000008</v>
      </c>
      <c r="AN155" s="18">
        <f t="shared" si="17"/>
        <v>0</v>
      </c>
      <c r="AO155" s="18">
        <f t="shared" si="18"/>
        <v>41103.699999999997</v>
      </c>
      <c r="AP155" s="18">
        <f t="shared" si="19"/>
        <v>295.45</v>
      </c>
      <c r="AQ155" s="18">
        <f t="shared" si="20"/>
        <v>0</v>
      </c>
      <c r="AR155" s="18">
        <f t="shared" si="21"/>
        <v>4087.4300000000003</v>
      </c>
      <c r="AS155" s="18">
        <f t="shared" si="22"/>
        <v>0</v>
      </c>
      <c r="AT155" s="18">
        <f t="shared" si="23"/>
        <v>6155.65</v>
      </c>
      <c r="AU155" s="43">
        <v>3633</v>
      </c>
      <c r="AV155" s="44" t="s">
        <v>809</v>
      </c>
      <c r="AW155" s="18" t="s">
        <v>810</v>
      </c>
      <c r="AX155" s="45" t="s">
        <v>811</v>
      </c>
      <c r="AY155" s="33" t="s">
        <v>812</v>
      </c>
      <c r="AZ155" s="46" t="s">
        <v>146</v>
      </c>
      <c r="BA155" s="33" t="s">
        <v>147</v>
      </c>
      <c r="BB155" s="46" t="s">
        <v>785</v>
      </c>
      <c r="BC155" s="46" t="s">
        <v>786</v>
      </c>
      <c r="BD155" s="47">
        <v>1</v>
      </c>
      <c r="BE155" s="47">
        <v>2</v>
      </c>
    </row>
    <row r="156" spans="1:57" x14ac:dyDescent="0.2">
      <c r="A156" s="32" t="s">
        <v>816</v>
      </c>
      <c r="B156" s="33" t="s">
        <v>817</v>
      </c>
      <c r="C156" s="34">
        <v>9475.6287609999999</v>
      </c>
      <c r="D156" s="35">
        <v>365</v>
      </c>
      <c r="E156" s="36">
        <v>8427</v>
      </c>
      <c r="F156" s="37">
        <v>20</v>
      </c>
      <c r="G156" s="38">
        <v>0</v>
      </c>
      <c r="H156" s="39">
        <v>0</v>
      </c>
      <c r="I156" s="35"/>
      <c r="J156" s="37">
        <v>1778</v>
      </c>
      <c r="K156" s="25"/>
      <c r="L156" s="34">
        <v>2971.84</v>
      </c>
      <c r="M156" s="35">
        <v>0</v>
      </c>
      <c r="N156" s="40">
        <v>5938.4699999999993</v>
      </c>
      <c r="O156" s="37">
        <v>365.72</v>
      </c>
      <c r="P156" s="38">
        <v>0</v>
      </c>
      <c r="Q156" s="39">
        <v>0</v>
      </c>
      <c r="R156" s="35"/>
      <c r="S156" s="37">
        <v>4708.2565790506278</v>
      </c>
      <c r="T156" s="25"/>
      <c r="U156" s="34">
        <v>1969.06</v>
      </c>
      <c r="V156" s="35">
        <v>0</v>
      </c>
      <c r="W156" s="36">
        <v>197.28</v>
      </c>
      <c r="X156" s="37">
        <v>284.27</v>
      </c>
      <c r="Y156" s="38">
        <v>0</v>
      </c>
      <c r="Z156" s="41">
        <v>0</v>
      </c>
      <c r="AA156" s="35"/>
      <c r="AB156" s="37">
        <v>523.59</v>
      </c>
      <c r="AC156" s="25"/>
      <c r="AD156" s="34">
        <v>0</v>
      </c>
      <c r="AE156" s="35">
        <v>0</v>
      </c>
      <c r="AF156" s="36">
        <v>0</v>
      </c>
      <c r="AG156" s="37"/>
      <c r="AH156" s="38"/>
      <c r="AI156" s="42"/>
      <c r="AJ156" s="35"/>
      <c r="AK156" s="37">
        <v>0</v>
      </c>
      <c r="AL156" s="25"/>
      <c r="AM156" s="18">
        <f t="shared" si="16"/>
        <v>14416.528761</v>
      </c>
      <c r="AN156" s="18">
        <f t="shared" si="17"/>
        <v>365</v>
      </c>
      <c r="AO156" s="18">
        <f t="shared" si="18"/>
        <v>14562.75</v>
      </c>
      <c r="AP156" s="18">
        <f t="shared" si="19"/>
        <v>669.99</v>
      </c>
      <c r="AQ156" s="18">
        <f t="shared" si="20"/>
        <v>0</v>
      </c>
      <c r="AR156" s="18">
        <f t="shared" si="21"/>
        <v>0</v>
      </c>
      <c r="AS156" s="18">
        <f t="shared" si="22"/>
        <v>0</v>
      </c>
      <c r="AT156" s="18">
        <f t="shared" si="23"/>
        <v>7009.846579050628</v>
      </c>
      <c r="AU156" s="43">
        <v>2494</v>
      </c>
      <c r="AV156" s="44" t="s">
        <v>818</v>
      </c>
      <c r="AW156" s="18" t="s">
        <v>819</v>
      </c>
      <c r="AX156" s="45" t="s">
        <v>820</v>
      </c>
      <c r="AY156" s="33" t="s">
        <v>821</v>
      </c>
      <c r="AZ156" s="46" t="s">
        <v>146</v>
      </c>
      <c r="BA156" s="33" t="s">
        <v>147</v>
      </c>
      <c r="BB156" s="46" t="s">
        <v>221</v>
      </c>
      <c r="BC156" s="46" t="s">
        <v>222</v>
      </c>
      <c r="BD156" s="47">
        <v>2</v>
      </c>
      <c r="BE156" s="47">
        <v>2</v>
      </c>
    </row>
    <row r="157" spans="1:57" x14ac:dyDescent="0.2">
      <c r="A157" s="32" t="s">
        <v>820</v>
      </c>
      <c r="B157" s="33" t="s">
        <v>821</v>
      </c>
      <c r="C157" s="34"/>
      <c r="D157" s="35">
        <v>0</v>
      </c>
      <c r="E157" s="36"/>
      <c r="F157" s="37"/>
      <c r="G157" s="38">
        <v>0</v>
      </c>
      <c r="H157" s="39">
        <v>0</v>
      </c>
      <c r="I157" s="35"/>
      <c r="J157" s="37">
        <v>0</v>
      </c>
      <c r="K157" s="25"/>
      <c r="L157" s="34"/>
      <c r="M157" s="35">
        <v>0</v>
      </c>
      <c r="N157" s="40"/>
      <c r="O157" s="37"/>
      <c r="P157" s="38">
        <v>0</v>
      </c>
      <c r="Q157" s="50">
        <v>0</v>
      </c>
      <c r="R157" s="35"/>
      <c r="S157" s="37">
        <v>0</v>
      </c>
      <c r="T157" s="25"/>
      <c r="U157" s="34"/>
      <c r="V157" s="35">
        <v>0</v>
      </c>
      <c r="W157" s="36"/>
      <c r="X157" s="37"/>
      <c r="Y157" s="38">
        <v>0</v>
      </c>
      <c r="Z157" s="39">
        <v>0</v>
      </c>
      <c r="AA157" s="35"/>
      <c r="AB157" s="37">
        <v>0</v>
      </c>
      <c r="AC157" s="25"/>
      <c r="AD157" s="34"/>
      <c r="AE157" s="35">
        <v>0</v>
      </c>
      <c r="AF157" s="36"/>
      <c r="AG157" s="37"/>
      <c r="AH157" s="38"/>
      <c r="AI157" s="42"/>
      <c r="AJ157" s="35"/>
      <c r="AK157" s="37">
        <v>0</v>
      </c>
      <c r="AL157" s="25"/>
      <c r="AM157" s="18">
        <f t="shared" si="16"/>
        <v>0</v>
      </c>
      <c r="AN157" s="18">
        <f t="shared" si="17"/>
        <v>0</v>
      </c>
      <c r="AO157" s="18">
        <f t="shared" si="18"/>
        <v>0</v>
      </c>
      <c r="AP157" s="18">
        <f t="shared" si="19"/>
        <v>0</v>
      </c>
      <c r="AQ157" s="18">
        <f t="shared" si="20"/>
        <v>0</v>
      </c>
      <c r="AR157" s="18">
        <f t="shared" si="21"/>
        <v>0</v>
      </c>
      <c r="AS157" s="18">
        <f t="shared" si="22"/>
        <v>0</v>
      </c>
      <c r="AT157" s="18">
        <f t="shared" si="23"/>
        <v>0</v>
      </c>
      <c r="AU157" s="43">
        <v>5965</v>
      </c>
      <c r="AV157" s="44" t="s">
        <v>818</v>
      </c>
      <c r="AW157" s="18" t="s">
        <v>819</v>
      </c>
      <c r="AX157" s="45" t="s">
        <v>820</v>
      </c>
      <c r="AY157" s="33" t="s">
        <v>821</v>
      </c>
      <c r="AZ157" s="46" t="s">
        <v>146</v>
      </c>
      <c r="BA157" s="33" t="s">
        <v>147</v>
      </c>
      <c r="BB157" s="46" t="s">
        <v>221</v>
      </c>
      <c r="BC157" s="46" t="s">
        <v>222</v>
      </c>
      <c r="BD157" s="47">
        <v>2</v>
      </c>
      <c r="BE157" s="47">
        <v>2</v>
      </c>
    </row>
    <row r="158" spans="1:57" x14ac:dyDescent="0.2">
      <c r="A158" s="32" t="s">
        <v>822</v>
      </c>
      <c r="B158" s="33" t="s">
        <v>823</v>
      </c>
      <c r="C158" s="34">
        <v>4930.4333329999999</v>
      </c>
      <c r="D158" s="35">
        <v>440.2</v>
      </c>
      <c r="E158" s="36"/>
      <c r="F158" s="37">
        <v>648</v>
      </c>
      <c r="G158" s="38">
        <v>24675</v>
      </c>
      <c r="H158" s="39">
        <v>170</v>
      </c>
      <c r="I158" s="35">
        <v>8072</v>
      </c>
      <c r="J158" s="37">
        <v>5076.5</v>
      </c>
      <c r="K158" s="25"/>
      <c r="L158" s="34">
        <v>10313.09</v>
      </c>
      <c r="M158" s="35">
        <v>2848.92</v>
      </c>
      <c r="N158" s="40"/>
      <c r="O158" s="37">
        <v>1125.8</v>
      </c>
      <c r="P158" s="38">
        <v>10546.34</v>
      </c>
      <c r="Q158" s="39">
        <v>2938.15</v>
      </c>
      <c r="R158" s="35">
        <v>3783.79</v>
      </c>
      <c r="S158" s="37">
        <v>10014.406872270272</v>
      </c>
      <c r="T158" s="25"/>
      <c r="U158" s="34">
        <v>3400</v>
      </c>
      <c r="V158" s="35">
        <v>1500</v>
      </c>
      <c r="W158" s="36"/>
      <c r="X158" s="37">
        <v>1310</v>
      </c>
      <c r="Y158" s="38">
        <v>15860</v>
      </c>
      <c r="Z158" s="41">
        <v>3400</v>
      </c>
      <c r="AA158" s="35">
        <v>6530</v>
      </c>
      <c r="AB158" s="37">
        <v>2000</v>
      </c>
      <c r="AC158" s="25"/>
      <c r="AD158" s="34">
        <v>0</v>
      </c>
      <c r="AE158" s="35">
        <v>0</v>
      </c>
      <c r="AF158" s="36"/>
      <c r="AG158" s="37"/>
      <c r="AH158" s="38"/>
      <c r="AI158" s="42"/>
      <c r="AJ158" s="35"/>
      <c r="AK158" s="37">
        <v>0</v>
      </c>
      <c r="AL158" s="25"/>
      <c r="AM158" s="18">
        <f t="shared" si="16"/>
        <v>18643.523333000001</v>
      </c>
      <c r="AN158" s="18">
        <f t="shared" si="17"/>
        <v>4789.12</v>
      </c>
      <c r="AO158" s="18">
        <f t="shared" si="18"/>
        <v>0</v>
      </c>
      <c r="AP158" s="18">
        <f t="shared" si="19"/>
        <v>3083.8</v>
      </c>
      <c r="AQ158" s="18">
        <f t="shared" si="20"/>
        <v>51081.34</v>
      </c>
      <c r="AR158" s="18">
        <f t="shared" si="21"/>
        <v>6508.15</v>
      </c>
      <c r="AS158" s="18">
        <f t="shared" si="22"/>
        <v>18385.79</v>
      </c>
      <c r="AT158" s="18">
        <f t="shared" si="23"/>
        <v>17090.906872270272</v>
      </c>
      <c r="AU158" s="43">
        <v>7543</v>
      </c>
      <c r="AV158" s="44" t="s">
        <v>824</v>
      </c>
      <c r="AW158" s="18" t="s">
        <v>825</v>
      </c>
      <c r="AX158" s="45"/>
      <c r="AY158" s="33"/>
      <c r="AZ158" s="46" t="s">
        <v>90</v>
      </c>
      <c r="BA158" s="33" t="s">
        <v>91</v>
      </c>
      <c r="BB158" s="46" t="s">
        <v>414</v>
      </c>
      <c r="BC158" s="46" t="s">
        <v>415</v>
      </c>
      <c r="BD158" s="47">
        <v>1</v>
      </c>
      <c r="BE158" s="47">
        <v>1</v>
      </c>
    </row>
    <row r="159" spans="1:57" x14ac:dyDescent="0.2">
      <c r="A159" s="32" t="s">
        <v>826</v>
      </c>
      <c r="B159" s="33" t="s">
        <v>827</v>
      </c>
      <c r="C159" s="34">
        <v>895.58248100000003</v>
      </c>
      <c r="D159" s="35">
        <v>0</v>
      </c>
      <c r="E159" s="36"/>
      <c r="F159" s="37">
        <v>40</v>
      </c>
      <c r="G159" s="38">
        <v>2590</v>
      </c>
      <c r="H159" s="39">
        <v>280</v>
      </c>
      <c r="I159" s="35">
        <v>250</v>
      </c>
      <c r="J159" s="37">
        <v>5097.8999999999996</v>
      </c>
      <c r="K159" s="25"/>
      <c r="L159" s="34">
        <v>3200.67</v>
      </c>
      <c r="M159" s="35">
        <v>76.97</v>
      </c>
      <c r="N159" s="40"/>
      <c r="O159" s="37">
        <v>233.1</v>
      </c>
      <c r="P159" s="38">
        <v>1081.95</v>
      </c>
      <c r="Q159" s="39">
        <v>95.09</v>
      </c>
      <c r="R159" s="35">
        <v>125.1</v>
      </c>
      <c r="S159" s="37">
        <v>2116.7558867264561</v>
      </c>
      <c r="T159" s="25"/>
      <c r="U159" s="34">
        <v>0</v>
      </c>
      <c r="V159" s="35">
        <v>0</v>
      </c>
      <c r="W159" s="36"/>
      <c r="X159" s="37"/>
      <c r="Y159" s="38">
        <v>3500</v>
      </c>
      <c r="Z159" s="41">
        <v>0</v>
      </c>
      <c r="AA159" s="35"/>
      <c r="AB159" s="37">
        <v>3000</v>
      </c>
      <c r="AC159" s="25"/>
      <c r="AD159" s="34">
        <v>0</v>
      </c>
      <c r="AE159" s="35">
        <v>0</v>
      </c>
      <c r="AF159" s="36"/>
      <c r="AG159" s="37"/>
      <c r="AH159" s="38"/>
      <c r="AI159" s="42"/>
      <c r="AJ159" s="35"/>
      <c r="AK159" s="37">
        <v>0</v>
      </c>
      <c r="AL159" s="25"/>
      <c r="AM159" s="18">
        <f t="shared" si="16"/>
        <v>4096.2524810000004</v>
      </c>
      <c r="AN159" s="18">
        <f t="shared" si="17"/>
        <v>76.97</v>
      </c>
      <c r="AO159" s="18">
        <f t="shared" si="18"/>
        <v>0</v>
      </c>
      <c r="AP159" s="18">
        <f t="shared" si="19"/>
        <v>273.10000000000002</v>
      </c>
      <c r="AQ159" s="18">
        <f t="shared" si="20"/>
        <v>7171.95</v>
      </c>
      <c r="AR159" s="18">
        <f t="shared" si="21"/>
        <v>375.09000000000003</v>
      </c>
      <c r="AS159" s="18">
        <f t="shared" si="22"/>
        <v>375.1</v>
      </c>
      <c r="AT159" s="18">
        <f t="shared" si="23"/>
        <v>10214.655886726456</v>
      </c>
      <c r="AU159" s="43">
        <v>2009</v>
      </c>
      <c r="AV159" s="44" t="s">
        <v>828</v>
      </c>
      <c r="AW159" s="18" t="s">
        <v>829</v>
      </c>
      <c r="AX159" s="45"/>
      <c r="AY159" s="33"/>
      <c r="AZ159" s="46" t="s">
        <v>72</v>
      </c>
      <c r="BA159" s="33" t="s">
        <v>73</v>
      </c>
      <c r="BB159" s="46" t="s">
        <v>563</v>
      </c>
      <c r="BC159" s="46" t="s">
        <v>564</v>
      </c>
      <c r="BD159" s="47">
        <v>2</v>
      </c>
      <c r="BE159" s="47">
        <v>1</v>
      </c>
    </row>
    <row r="160" spans="1:57" x14ac:dyDescent="0.2">
      <c r="A160" s="32" t="s">
        <v>88</v>
      </c>
      <c r="B160" s="33" t="s">
        <v>830</v>
      </c>
      <c r="C160" s="34"/>
      <c r="D160" s="35">
        <v>0</v>
      </c>
      <c r="E160" s="36"/>
      <c r="F160" s="37">
        <v>150</v>
      </c>
      <c r="G160" s="38">
        <v>154</v>
      </c>
      <c r="H160" s="39">
        <v>0</v>
      </c>
      <c r="I160" s="35"/>
      <c r="J160" s="37">
        <v>0</v>
      </c>
      <c r="K160" s="25"/>
      <c r="L160" s="34"/>
      <c r="M160" s="35">
        <v>0</v>
      </c>
      <c r="N160" s="40"/>
      <c r="O160" s="37"/>
      <c r="P160" s="38">
        <v>0</v>
      </c>
      <c r="Q160" s="50">
        <v>0</v>
      </c>
      <c r="R160" s="35"/>
      <c r="S160" s="37">
        <v>464.6</v>
      </c>
      <c r="T160" s="25"/>
      <c r="U160" s="34"/>
      <c r="V160" s="35">
        <v>0</v>
      </c>
      <c r="W160" s="36"/>
      <c r="X160" s="37"/>
      <c r="Y160" s="38">
        <v>0</v>
      </c>
      <c r="Z160" s="39">
        <v>0</v>
      </c>
      <c r="AA160" s="35"/>
      <c r="AB160" s="37">
        <v>500</v>
      </c>
      <c r="AC160" s="25"/>
      <c r="AD160" s="34"/>
      <c r="AE160" s="35">
        <v>0</v>
      </c>
      <c r="AF160" s="36"/>
      <c r="AG160" s="37"/>
      <c r="AH160" s="38"/>
      <c r="AI160" s="42"/>
      <c r="AJ160" s="35"/>
      <c r="AK160" s="37">
        <v>0</v>
      </c>
      <c r="AL160" s="25"/>
      <c r="AM160" s="18">
        <f t="shared" si="16"/>
        <v>0</v>
      </c>
      <c r="AN160" s="18">
        <f t="shared" si="17"/>
        <v>0</v>
      </c>
      <c r="AO160" s="18">
        <f t="shared" si="18"/>
        <v>0</v>
      </c>
      <c r="AP160" s="18">
        <f t="shared" si="19"/>
        <v>150</v>
      </c>
      <c r="AQ160" s="18">
        <f t="shared" si="20"/>
        <v>154</v>
      </c>
      <c r="AR160" s="18">
        <f t="shared" si="21"/>
        <v>0</v>
      </c>
      <c r="AS160" s="18">
        <f t="shared" si="22"/>
        <v>0</v>
      </c>
      <c r="AT160" s="18">
        <f t="shared" si="23"/>
        <v>964.6</v>
      </c>
      <c r="AU160" s="43">
        <v>91590</v>
      </c>
      <c r="AV160" s="44" t="s">
        <v>86</v>
      </c>
      <c r="AW160" s="18" t="s">
        <v>87</v>
      </c>
      <c r="AX160" s="45" t="s">
        <v>88</v>
      </c>
      <c r="AY160" s="33" t="s">
        <v>89</v>
      </c>
      <c r="AZ160" s="46" t="s">
        <v>90</v>
      </c>
      <c r="BA160" s="33" t="s">
        <v>91</v>
      </c>
      <c r="BB160" s="46" t="s">
        <v>92</v>
      </c>
      <c r="BC160" s="46" t="s">
        <v>93</v>
      </c>
      <c r="BD160" s="47">
        <v>1</v>
      </c>
      <c r="BE160" s="47">
        <v>2</v>
      </c>
    </row>
    <row r="161" spans="1:57" x14ac:dyDescent="0.2">
      <c r="A161" s="32" t="s">
        <v>831</v>
      </c>
      <c r="B161" s="33" t="s">
        <v>832</v>
      </c>
      <c r="C161" s="34">
        <v>5086.8135540000003</v>
      </c>
      <c r="D161" s="35">
        <v>2316.15</v>
      </c>
      <c r="E161" s="36"/>
      <c r="F161" s="37">
        <v>2249</v>
      </c>
      <c r="G161" s="38">
        <v>12620.01</v>
      </c>
      <c r="H161" s="39">
        <v>1233</v>
      </c>
      <c r="I161" s="35">
        <v>6118</v>
      </c>
      <c r="J161" s="37">
        <v>15150</v>
      </c>
      <c r="K161" s="25"/>
      <c r="L161" s="34">
        <v>15765.79</v>
      </c>
      <c r="M161" s="35">
        <v>626.1</v>
      </c>
      <c r="N161" s="40"/>
      <c r="O161" s="37">
        <v>1056.45</v>
      </c>
      <c r="P161" s="38">
        <v>2168.4</v>
      </c>
      <c r="Q161" s="39">
        <v>0</v>
      </c>
      <c r="R161" s="35">
        <v>535.79</v>
      </c>
      <c r="S161" s="37">
        <v>19776.802518605313</v>
      </c>
      <c r="T161" s="25"/>
      <c r="U161" s="34">
        <v>24524.05</v>
      </c>
      <c r="V161" s="35">
        <v>1716.7</v>
      </c>
      <c r="W161" s="36"/>
      <c r="X161" s="37">
        <v>3073.58</v>
      </c>
      <c r="Y161" s="38">
        <v>13267.06</v>
      </c>
      <c r="Z161" s="41">
        <v>3839</v>
      </c>
      <c r="AA161" s="35">
        <v>6671.9</v>
      </c>
      <c r="AB161" s="37">
        <v>10628.64</v>
      </c>
      <c r="AC161" s="25"/>
      <c r="AD161" s="34">
        <v>0</v>
      </c>
      <c r="AE161" s="35">
        <v>0</v>
      </c>
      <c r="AF161" s="36"/>
      <c r="AG161" s="37"/>
      <c r="AH161" s="38"/>
      <c r="AI161" s="42"/>
      <c r="AJ161" s="35"/>
      <c r="AK161" s="37">
        <v>0</v>
      </c>
      <c r="AL161" s="25"/>
      <c r="AM161" s="18">
        <f t="shared" si="16"/>
        <v>45376.653553999997</v>
      </c>
      <c r="AN161" s="18">
        <f t="shared" si="17"/>
        <v>4658.9500000000007</v>
      </c>
      <c r="AO161" s="18">
        <f t="shared" si="18"/>
        <v>0</v>
      </c>
      <c r="AP161" s="18">
        <f t="shared" si="19"/>
        <v>6379.03</v>
      </c>
      <c r="AQ161" s="18">
        <f t="shared" si="20"/>
        <v>28055.47</v>
      </c>
      <c r="AR161" s="18">
        <f t="shared" si="21"/>
        <v>5072</v>
      </c>
      <c r="AS161" s="18">
        <f t="shared" si="22"/>
        <v>13325.689999999999</v>
      </c>
      <c r="AT161" s="18">
        <f t="shared" si="23"/>
        <v>45555.442518605312</v>
      </c>
      <c r="AU161" s="43">
        <v>12553</v>
      </c>
      <c r="AV161" s="44" t="s">
        <v>86</v>
      </c>
      <c r="AW161" s="18" t="s">
        <v>87</v>
      </c>
      <c r="AX161" s="45" t="s">
        <v>88</v>
      </c>
      <c r="AY161" s="33" t="s">
        <v>89</v>
      </c>
      <c r="AZ161" s="46" t="s">
        <v>90</v>
      </c>
      <c r="BA161" s="33" t="s">
        <v>91</v>
      </c>
      <c r="BB161" s="46" t="s">
        <v>92</v>
      </c>
      <c r="BC161" s="46" t="s">
        <v>93</v>
      </c>
      <c r="BD161" s="47">
        <v>1</v>
      </c>
      <c r="BE161" s="47">
        <v>2</v>
      </c>
    </row>
    <row r="162" spans="1:57" x14ac:dyDescent="0.2">
      <c r="A162" s="32" t="s">
        <v>833</v>
      </c>
      <c r="B162" s="33" t="s">
        <v>834</v>
      </c>
      <c r="C162" s="34">
        <v>3664.6871339999998</v>
      </c>
      <c r="D162" s="35">
        <v>1390</v>
      </c>
      <c r="E162" s="36"/>
      <c r="F162" s="37">
        <v>1612</v>
      </c>
      <c r="G162" s="38">
        <v>6164.36</v>
      </c>
      <c r="H162" s="39">
        <v>580</v>
      </c>
      <c r="I162" s="35">
        <v>604</v>
      </c>
      <c r="J162" s="37">
        <v>2647</v>
      </c>
      <c r="K162" s="25"/>
      <c r="L162" s="34">
        <v>2882.87</v>
      </c>
      <c r="M162" s="35">
        <v>1632.82</v>
      </c>
      <c r="N162" s="40"/>
      <c r="O162" s="37">
        <v>205.11</v>
      </c>
      <c r="P162" s="38">
        <v>2055.4</v>
      </c>
      <c r="Q162" s="39">
        <v>282.32</v>
      </c>
      <c r="R162" s="35"/>
      <c r="S162" s="37">
        <v>5340.2959864868608</v>
      </c>
      <c r="T162" s="25"/>
      <c r="U162" s="34">
        <v>3023</v>
      </c>
      <c r="V162" s="35">
        <v>0</v>
      </c>
      <c r="W162" s="36"/>
      <c r="X162" s="37"/>
      <c r="Y162" s="38">
        <v>4412</v>
      </c>
      <c r="Z162" s="41">
        <v>505</v>
      </c>
      <c r="AA162" s="35"/>
      <c r="AB162" s="37">
        <v>0</v>
      </c>
      <c r="AC162" s="25"/>
      <c r="AD162" s="34">
        <v>0</v>
      </c>
      <c r="AE162" s="35">
        <v>0</v>
      </c>
      <c r="AF162" s="36"/>
      <c r="AG162" s="37"/>
      <c r="AH162" s="38"/>
      <c r="AI162" s="42"/>
      <c r="AJ162" s="35"/>
      <c r="AK162" s="37">
        <v>0</v>
      </c>
      <c r="AL162" s="25"/>
      <c r="AM162" s="18">
        <f t="shared" si="16"/>
        <v>9570.5571339999988</v>
      </c>
      <c r="AN162" s="18">
        <f t="shared" si="17"/>
        <v>3022.8199999999997</v>
      </c>
      <c r="AO162" s="18">
        <f t="shared" si="18"/>
        <v>0</v>
      </c>
      <c r="AP162" s="18">
        <f t="shared" si="19"/>
        <v>1817.1100000000001</v>
      </c>
      <c r="AQ162" s="18">
        <f t="shared" si="20"/>
        <v>12631.759999999998</v>
      </c>
      <c r="AR162" s="18">
        <f t="shared" si="21"/>
        <v>1367.32</v>
      </c>
      <c r="AS162" s="18">
        <f t="shared" si="22"/>
        <v>604</v>
      </c>
      <c r="AT162" s="18">
        <f t="shared" si="23"/>
        <v>7987.2959864868608</v>
      </c>
      <c r="AU162" s="43">
        <v>3362</v>
      </c>
      <c r="AV162" s="44" t="s">
        <v>835</v>
      </c>
      <c r="AW162" s="18" t="s">
        <v>836</v>
      </c>
      <c r="AX162" s="45"/>
      <c r="AY162" s="33"/>
      <c r="AZ162" s="46" t="s">
        <v>80</v>
      </c>
      <c r="BA162" s="33" t="s">
        <v>81</v>
      </c>
      <c r="BB162" s="46" t="s">
        <v>106</v>
      </c>
      <c r="BC162" s="46" t="s">
        <v>107</v>
      </c>
      <c r="BD162" s="47">
        <v>2</v>
      </c>
      <c r="BE162" s="47">
        <v>1</v>
      </c>
    </row>
    <row r="163" spans="1:57" x14ac:dyDescent="0.2">
      <c r="A163" s="32" t="s">
        <v>837</v>
      </c>
      <c r="B163" s="33" t="s">
        <v>838</v>
      </c>
      <c r="C163" s="34">
        <v>10632.559432</v>
      </c>
      <c r="D163" s="35">
        <v>7024.65</v>
      </c>
      <c r="E163" s="36"/>
      <c r="F163" s="37">
        <v>1315.32</v>
      </c>
      <c r="G163" s="38">
        <v>10446.879999999999</v>
      </c>
      <c r="H163" s="39">
        <v>1480</v>
      </c>
      <c r="I163" s="35">
        <v>13505.55</v>
      </c>
      <c r="J163" s="37">
        <v>7484</v>
      </c>
      <c r="K163" s="25"/>
      <c r="L163" s="34">
        <v>19079.64</v>
      </c>
      <c r="M163" s="35">
        <v>8636.89</v>
      </c>
      <c r="N163" s="40"/>
      <c r="O163" s="37">
        <v>3692.07</v>
      </c>
      <c r="P163" s="38">
        <v>9187.91</v>
      </c>
      <c r="Q163" s="39">
        <v>2206.02</v>
      </c>
      <c r="R163" s="35">
        <v>3225.37</v>
      </c>
      <c r="S163" s="37">
        <v>16812.792424771396</v>
      </c>
      <c r="T163" s="25"/>
      <c r="U163" s="34">
        <v>18338</v>
      </c>
      <c r="V163" s="35">
        <v>10657</v>
      </c>
      <c r="W163" s="36"/>
      <c r="X163" s="37">
        <v>3390</v>
      </c>
      <c r="Y163" s="38">
        <v>12754</v>
      </c>
      <c r="Z163" s="41">
        <v>7413</v>
      </c>
      <c r="AA163" s="35">
        <v>4448</v>
      </c>
      <c r="AB163" s="37">
        <v>3300</v>
      </c>
      <c r="AC163" s="25"/>
      <c r="AD163" s="34">
        <v>0</v>
      </c>
      <c r="AE163" s="35">
        <v>0</v>
      </c>
      <c r="AF163" s="36"/>
      <c r="AG163" s="37"/>
      <c r="AH163" s="38"/>
      <c r="AI163" s="42"/>
      <c r="AJ163" s="35"/>
      <c r="AK163" s="37">
        <v>0</v>
      </c>
      <c r="AL163" s="25"/>
      <c r="AM163" s="18">
        <f t="shared" si="16"/>
        <v>48050.199432000001</v>
      </c>
      <c r="AN163" s="18">
        <f t="shared" si="17"/>
        <v>26318.54</v>
      </c>
      <c r="AO163" s="18">
        <f t="shared" si="18"/>
        <v>0</v>
      </c>
      <c r="AP163" s="18">
        <f t="shared" si="19"/>
        <v>8397.39</v>
      </c>
      <c r="AQ163" s="18">
        <f t="shared" si="20"/>
        <v>32388.79</v>
      </c>
      <c r="AR163" s="18">
        <f t="shared" si="21"/>
        <v>11099.02</v>
      </c>
      <c r="AS163" s="18">
        <f t="shared" si="22"/>
        <v>21178.92</v>
      </c>
      <c r="AT163" s="18">
        <f t="shared" si="23"/>
        <v>27596.792424771396</v>
      </c>
      <c r="AU163" s="43">
        <v>12230</v>
      </c>
      <c r="AV163" s="44" t="s">
        <v>839</v>
      </c>
      <c r="AW163" s="18" t="s">
        <v>840</v>
      </c>
      <c r="AX163" s="45"/>
      <c r="AY163" s="33"/>
      <c r="AZ163" s="46" t="s">
        <v>80</v>
      </c>
      <c r="BA163" s="33" t="s">
        <v>81</v>
      </c>
      <c r="BB163" s="46" t="s">
        <v>106</v>
      </c>
      <c r="BC163" s="46" t="s">
        <v>107</v>
      </c>
      <c r="BD163" s="47">
        <v>1</v>
      </c>
      <c r="BE163" s="47">
        <v>1</v>
      </c>
    </row>
    <row r="164" spans="1:57" x14ac:dyDescent="0.2">
      <c r="A164" s="32" t="s">
        <v>841</v>
      </c>
      <c r="B164" s="33" t="s">
        <v>842</v>
      </c>
      <c r="C164" s="34">
        <v>117.045511</v>
      </c>
      <c r="D164" s="35">
        <v>220</v>
      </c>
      <c r="E164" s="36"/>
      <c r="F164" s="37"/>
      <c r="G164" s="38">
        <v>0</v>
      </c>
      <c r="H164" s="39">
        <v>0</v>
      </c>
      <c r="I164" s="35">
        <v>800</v>
      </c>
      <c r="J164" s="37">
        <v>609</v>
      </c>
      <c r="K164" s="25"/>
      <c r="L164" s="34">
        <v>10968.060000000001</v>
      </c>
      <c r="M164" s="35">
        <v>365.8</v>
      </c>
      <c r="N164" s="40"/>
      <c r="O164" s="37"/>
      <c r="P164" s="38">
        <v>98.6</v>
      </c>
      <c r="Q164" s="39">
        <v>99.1</v>
      </c>
      <c r="R164" s="35">
        <v>63.2</v>
      </c>
      <c r="S164" s="37">
        <v>1326.5343432149757</v>
      </c>
      <c r="T164" s="25"/>
      <c r="U164" s="34">
        <v>3000</v>
      </c>
      <c r="V164" s="35">
        <v>0</v>
      </c>
      <c r="W164" s="36"/>
      <c r="X164" s="37"/>
      <c r="Y164" s="38">
        <v>0</v>
      </c>
      <c r="Z164" s="41">
        <v>0</v>
      </c>
      <c r="AA164" s="35"/>
      <c r="AB164" s="37">
        <v>0</v>
      </c>
      <c r="AC164" s="25"/>
      <c r="AD164" s="34">
        <v>0</v>
      </c>
      <c r="AE164" s="35">
        <v>0</v>
      </c>
      <c r="AF164" s="36"/>
      <c r="AG164" s="37"/>
      <c r="AH164" s="38"/>
      <c r="AI164" s="42"/>
      <c r="AJ164" s="35"/>
      <c r="AK164" s="37">
        <v>0</v>
      </c>
      <c r="AL164" s="25"/>
      <c r="AM164" s="18">
        <f t="shared" si="16"/>
        <v>14085.105511000002</v>
      </c>
      <c r="AN164" s="18">
        <f t="shared" si="17"/>
        <v>585.79999999999995</v>
      </c>
      <c r="AO164" s="18">
        <f t="shared" si="18"/>
        <v>0</v>
      </c>
      <c r="AP164" s="18">
        <f t="shared" si="19"/>
        <v>0</v>
      </c>
      <c r="AQ164" s="18">
        <f t="shared" si="20"/>
        <v>98.6</v>
      </c>
      <c r="AR164" s="18">
        <f t="shared" si="21"/>
        <v>99.1</v>
      </c>
      <c r="AS164" s="18">
        <f t="shared" si="22"/>
        <v>863.2</v>
      </c>
      <c r="AT164" s="18">
        <f t="shared" si="23"/>
        <v>1935.5343432149757</v>
      </c>
      <c r="AU164" s="43">
        <v>745</v>
      </c>
      <c r="AV164" s="44" t="s">
        <v>843</v>
      </c>
      <c r="AW164" s="18" t="s">
        <v>844</v>
      </c>
      <c r="AX164" s="45"/>
      <c r="AY164" s="33"/>
      <c r="AZ164" s="46" t="s">
        <v>136</v>
      </c>
      <c r="BA164" s="33" t="s">
        <v>137</v>
      </c>
      <c r="BB164" s="46" t="s">
        <v>845</v>
      </c>
      <c r="BC164" s="46" t="s">
        <v>846</v>
      </c>
      <c r="BD164" s="47">
        <v>2</v>
      </c>
      <c r="BE164" s="47">
        <v>1</v>
      </c>
    </row>
    <row r="165" spans="1:57" x14ac:dyDescent="0.2">
      <c r="A165" s="32" t="s">
        <v>847</v>
      </c>
      <c r="B165" s="33" t="s">
        <v>848</v>
      </c>
      <c r="C165" s="34">
        <v>4218.5730779999994</v>
      </c>
      <c r="D165" s="35">
        <v>0</v>
      </c>
      <c r="E165" s="36"/>
      <c r="F165" s="37">
        <v>455</v>
      </c>
      <c r="G165" s="38">
        <v>100</v>
      </c>
      <c r="H165" s="39">
        <v>50</v>
      </c>
      <c r="I165" s="35">
        <v>120</v>
      </c>
      <c r="J165" s="37">
        <v>4397</v>
      </c>
      <c r="K165" s="25"/>
      <c r="L165" s="34">
        <v>16372.759999999998</v>
      </c>
      <c r="M165" s="35">
        <v>144.65</v>
      </c>
      <c r="N165" s="40"/>
      <c r="O165" s="37">
        <v>995.92</v>
      </c>
      <c r="P165" s="38">
        <v>137</v>
      </c>
      <c r="Q165" s="39">
        <v>167.53</v>
      </c>
      <c r="R165" s="35">
        <v>278.56</v>
      </c>
      <c r="S165" s="37">
        <v>8836.3096427159799</v>
      </c>
      <c r="T165" s="25"/>
      <c r="U165" s="34">
        <v>21000</v>
      </c>
      <c r="V165" s="35">
        <v>0</v>
      </c>
      <c r="W165" s="36"/>
      <c r="X165" s="37"/>
      <c r="Y165" s="38">
        <v>0</v>
      </c>
      <c r="Z165" s="41">
        <v>0</v>
      </c>
      <c r="AA165" s="35"/>
      <c r="AB165" s="37">
        <v>15000</v>
      </c>
      <c r="AC165" s="25"/>
      <c r="AD165" s="34">
        <v>0</v>
      </c>
      <c r="AE165" s="35">
        <v>0</v>
      </c>
      <c r="AF165" s="36"/>
      <c r="AG165" s="37"/>
      <c r="AH165" s="38"/>
      <c r="AI165" s="42"/>
      <c r="AJ165" s="35"/>
      <c r="AK165" s="37">
        <v>0</v>
      </c>
      <c r="AL165" s="25"/>
      <c r="AM165" s="18">
        <f t="shared" si="16"/>
        <v>41591.333077999996</v>
      </c>
      <c r="AN165" s="18">
        <f t="shared" si="17"/>
        <v>144.65</v>
      </c>
      <c r="AO165" s="18">
        <f t="shared" si="18"/>
        <v>0</v>
      </c>
      <c r="AP165" s="18">
        <f t="shared" si="19"/>
        <v>1450.92</v>
      </c>
      <c r="AQ165" s="18">
        <f t="shared" si="20"/>
        <v>237</v>
      </c>
      <c r="AR165" s="18">
        <f t="shared" si="21"/>
        <v>217.53</v>
      </c>
      <c r="AS165" s="18">
        <f t="shared" si="22"/>
        <v>398.56</v>
      </c>
      <c r="AT165" s="18">
        <f t="shared" si="23"/>
        <v>28233.30964271598</v>
      </c>
      <c r="AU165" s="43">
        <v>13718</v>
      </c>
      <c r="AV165" s="44" t="s">
        <v>849</v>
      </c>
      <c r="AW165" s="18" t="s">
        <v>850</v>
      </c>
      <c r="AX165" s="45"/>
      <c r="AY165" s="33"/>
      <c r="AZ165" s="46" t="s">
        <v>98</v>
      </c>
      <c r="BA165" s="33" t="s">
        <v>99</v>
      </c>
      <c r="BB165" s="46" t="s">
        <v>851</v>
      </c>
      <c r="BC165" s="46" t="s">
        <v>852</v>
      </c>
      <c r="BD165" s="47">
        <v>1</v>
      </c>
      <c r="BE165" s="47">
        <v>1</v>
      </c>
    </row>
    <row r="166" spans="1:57" x14ac:dyDescent="0.2">
      <c r="A166" s="32" t="s">
        <v>853</v>
      </c>
      <c r="B166" s="33" t="s">
        <v>854</v>
      </c>
      <c r="C166" s="34">
        <v>8268.0521499999995</v>
      </c>
      <c r="D166" s="35">
        <v>0</v>
      </c>
      <c r="E166" s="36"/>
      <c r="F166" s="37">
        <v>1900</v>
      </c>
      <c r="G166" s="38">
        <v>2312.9</v>
      </c>
      <c r="H166" s="39">
        <v>2955</v>
      </c>
      <c r="I166" s="35">
        <v>1685</v>
      </c>
      <c r="J166" s="37">
        <v>14467.2</v>
      </c>
      <c r="K166" s="25"/>
      <c r="L166" s="34">
        <v>13486.660000000002</v>
      </c>
      <c r="M166" s="35">
        <v>198.6</v>
      </c>
      <c r="N166" s="40"/>
      <c r="O166" s="37">
        <v>4520.3599999999997</v>
      </c>
      <c r="P166" s="38">
        <v>1446.31</v>
      </c>
      <c r="Q166" s="39">
        <v>3225.03</v>
      </c>
      <c r="R166" s="35">
        <v>2661.02</v>
      </c>
      <c r="S166" s="37">
        <v>6909.5096652097436</v>
      </c>
      <c r="T166" s="25"/>
      <c r="U166" s="34">
        <v>26176.32</v>
      </c>
      <c r="V166" s="35">
        <v>0</v>
      </c>
      <c r="W166" s="36"/>
      <c r="X166" s="37">
        <v>8700</v>
      </c>
      <c r="Y166" s="38">
        <v>8000</v>
      </c>
      <c r="Z166" s="41">
        <v>7000</v>
      </c>
      <c r="AA166" s="35">
        <v>7000</v>
      </c>
      <c r="AB166" s="37">
        <v>1380</v>
      </c>
      <c r="AC166" s="25"/>
      <c r="AD166" s="34">
        <v>0</v>
      </c>
      <c r="AE166" s="35">
        <v>0</v>
      </c>
      <c r="AF166" s="36"/>
      <c r="AG166" s="37"/>
      <c r="AH166" s="38"/>
      <c r="AI166" s="42"/>
      <c r="AJ166" s="35"/>
      <c r="AK166" s="37">
        <v>0</v>
      </c>
      <c r="AL166" s="25"/>
      <c r="AM166" s="18">
        <f t="shared" si="16"/>
        <v>47931.032149999999</v>
      </c>
      <c r="AN166" s="18">
        <f t="shared" si="17"/>
        <v>198.6</v>
      </c>
      <c r="AO166" s="18">
        <f t="shared" si="18"/>
        <v>0</v>
      </c>
      <c r="AP166" s="18">
        <f t="shared" si="19"/>
        <v>15120.36</v>
      </c>
      <c r="AQ166" s="18">
        <f t="shared" si="20"/>
        <v>11759.21</v>
      </c>
      <c r="AR166" s="18">
        <f t="shared" si="21"/>
        <v>13180.03</v>
      </c>
      <c r="AS166" s="18">
        <f t="shared" si="22"/>
        <v>11346.02</v>
      </c>
      <c r="AT166" s="18">
        <f t="shared" si="23"/>
        <v>22756.709665209746</v>
      </c>
      <c r="AU166" s="43">
        <v>16171</v>
      </c>
      <c r="AV166" s="44" t="s">
        <v>855</v>
      </c>
      <c r="AW166" s="18" t="s">
        <v>856</v>
      </c>
      <c r="AX166" s="45" t="s">
        <v>112</v>
      </c>
      <c r="AY166" s="33" t="s">
        <v>113</v>
      </c>
      <c r="AZ166" s="46" t="s">
        <v>114</v>
      </c>
      <c r="BA166" s="33" t="s">
        <v>115</v>
      </c>
      <c r="BB166" s="46" t="s">
        <v>116</v>
      </c>
      <c r="BC166" s="46" t="s">
        <v>117</v>
      </c>
      <c r="BD166" s="47">
        <v>1</v>
      </c>
      <c r="BE166" s="47">
        <v>2</v>
      </c>
    </row>
    <row r="167" spans="1:57" x14ac:dyDescent="0.2">
      <c r="A167" s="32" t="s">
        <v>857</v>
      </c>
      <c r="B167" s="33" t="s">
        <v>858</v>
      </c>
      <c r="C167" s="34">
        <v>2789.8745650000001</v>
      </c>
      <c r="D167" s="35">
        <v>0</v>
      </c>
      <c r="E167" s="36">
        <v>1515</v>
      </c>
      <c r="F167" s="37"/>
      <c r="G167" s="38">
        <v>0</v>
      </c>
      <c r="H167" s="39">
        <v>0</v>
      </c>
      <c r="I167" s="35"/>
      <c r="J167" s="37">
        <v>4044</v>
      </c>
      <c r="K167" s="25"/>
      <c r="L167" s="34">
        <v>12345.34</v>
      </c>
      <c r="M167" s="35">
        <v>0</v>
      </c>
      <c r="N167" s="40">
        <v>345.45</v>
      </c>
      <c r="O167" s="37">
        <v>295.55</v>
      </c>
      <c r="P167" s="38">
        <v>1800</v>
      </c>
      <c r="Q167" s="39">
        <v>0</v>
      </c>
      <c r="R167" s="35"/>
      <c r="S167" s="37">
        <v>3796.2263436854405</v>
      </c>
      <c r="T167" s="25"/>
      <c r="U167" s="34">
        <v>8400</v>
      </c>
      <c r="V167" s="35">
        <v>0</v>
      </c>
      <c r="W167" s="36">
        <v>1600</v>
      </c>
      <c r="X167" s="37"/>
      <c r="Y167" s="38">
        <v>1400</v>
      </c>
      <c r="Z167" s="41">
        <v>0</v>
      </c>
      <c r="AA167" s="35"/>
      <c r="AB167" s="37">
        <v>1000</v>
      </c>
      <c r="AC167" s="25"/>
      <c r="AD167" s="34">
        <v>0</v>
      </c>
      <c r="AE167" s="35">
        <v>0</v>
      </c>
      <c r="AF167" s="36">
        <v>0</v>
      </c>
      <c r="AG167" s="37"/>
      <c r="AH167" s="38"/>
      <c r="AI167" s="42"/>
      <c r="AJ167" s="35"/>
      <c r="AK167" s="37">
        <v>0</v>
      </c>
      <c r="AL167" s="25"/>
      <c r="AM167" s="18">
        <f t="shared" si="16"/>
        <v>23535.214565000002</v>
      </c>
      <c r="AN167" s="18">
        <f t="shared" si="17"/>
        <v>0</v>
      </c>
      <c r="AO167" s="18">
        <f t="shared" si="18"/>
        <v>3460.45</v>
      </c>
      <c r="AP167" s="18">
        <f t="shared" si="19"/>
        <v>295.55</v>
      </c>
      <c r="AQ167" s="18">
        <f t="shared" si="20"/>
        <v>3200</v>
      </c>
      <c r="AR167" s="18">
        <f t="shared" si="21"/>
        <v>0</v>
      </c>
      <c r="AS167" s="18">
        <f t="shared" si="22"/>
        <v>0</v>
      </c>
      <c r="AT167" s="18">
        <f t="shared" si="23"/>
        <v>8840.226343685441</v>
      </c>
      <c r="AU167" s="43">
        <v>2640</v>
      </c>
      <c r="AV167" s="44" t="s">
        <v>859</v>
      </c>
      <c r="AW167" s="18" t="s">
        <v>860</v>
      </c>
      <c r="AX167" s="45" t="s">
        <v>774</v>
      </c>
      <c r="AY167" s="33" t="s">
        <v>778</v>
      </c>
      <c r="AZ167" s="46" t="s">
        <v>146</v>
      </c>
      <c r="BA167" s="33" t="s">
        <v>147</v>
      </c>
      <c r="BB167" s="46" t="s">
        <v>148</v>
      </c>
      <c r="BC167" s="46" t="s">
        <v>149</v>
      </c>
      <c r="BD167" s="47">
        <v>2</v>
      </c>
      <c r="BE167" s="47">
        <v>2</v>
      </c>
    </row>
    <row r="168" spans="1:57" x14ac:dyDescent="0.2">
      <c r="A168" s="32" t="s">
        <v>861</v>
      </c>
      <c r="B168" s="33" t="s">
        <v>862</v>
      </c>
      <c r="C168" s="34">
        <v>4874.4529540000003</v>
      </c>
      <c r="D168" s="35">
        <v>380</v>
      </c>
      <c r="E168" s="36"/>
      <c r="F168" s="37">
        <v>475</v>
      </c>
      <c r="G168" s="38">
        <v>300</v>
      </c>
      <c r="H168" s="39">
        <v>630</v>
      </c>
      <c r="I168" s="35">
        <v>570</v>
      </c>
      <c r="J168" s="37">
        <v>20049.84</v>
      </c>
      <c r="K168" s="25"/>
      <c r="L168" s="34">
        <v>10432.41</v>
      </c>
      <c r="M168" s="35">
        <v>146.46</v>
      </c>
      <c r="N168" s="40"/>
      <c r="O168" s="37">
        <v>199.45</v>
      </c>
      <c r="P168" s="38">
        <v>5332.08</v>
      </c>
      <c r="Q168" s="39">
        <v>246.97</v>
      </c>
      <c r="R168" s="35">
        <v>3501.67</v>
      </c>
      <c r="S168" s="37">
        <v>12779.801783080909</v>
      </c>
      <c r="T168" s="25"/>
      <c r="U168" s="34">
        <v>31300</v>
      </c>
      <c r="V168" s="35">
        <v>0</v>
      </c>
      <c r="W168" s="36"/>
      <c r="X168" s="37"/>
      <c r="Y168" s="38">
        <v>8400</v>
      </c>
      <c r="Z168" s="41">
        <v>0</v>
      </c>
      <c r="AA168" s="35">
        <v>10000</v>
      </c>
      <c r="AB168" s="37">
        <v>14707.7</v>
      </c>
      <c r="AC168" s="25"/>
      <c r="AD168" s="34">
        <v>0</v>
      </c>
      <c r="AE168" s="35">
        <v>0</v>
      </c>
      <c r="AF168" s="36"/>
      <c r="AG168" s="37"/>
      <c r="AH168" s="38"/>
      <c r="AI168" s="42"/>
      <c r="AJ168" s="35"/>
      <c r="AK168" s="37">
        <v>0</v>
      </c>
      <c r="AL168" s="25"/>
      <c r="AM168" s="18">
        <f t="shared" si="16"/>
        <v>46606.862954000004</v>
      </c>
      <c r="AN168" s="18">
        <f t="shared" si="17"/>
        <v>526.46</v>
      </c>
      <c r="AO168" s="18">
        <f t="shared" si="18"/>
        <v>0</v>
      </c>
      <c r="AP168" s="18">
        <f t="shared" si="19"/>
        <v>674.45</v>
      </c>
      <c r="AQ168" s="18">
        <f t="shared" si="20"/>
        <v>14032.08</v>
      </c>
      <c r="AR168" s="18">
        <f t="shared" si="21"/>
        <v>876.97</v>
      </c>
      <c r="AS168" s="18">
        <f t="shared" si="22"/>
        <v>14071.67</v>
      </c>
      <c r="AT168" s="18">
        <f t="shared" si="23"/>
        <v>47537.341783080905</v>
      </c>
      <c r="AU168" s="43">
        <v>17160</v>
      </c>
      <c r="AV168" s="44" t="s">
        <v>797</v>
      </c>
      <c r="AW168" s="18" t="s">
        <v>798</v>
      </c>
      <c r="AX168" s="45" t="s">
        <v>799</v>
      </c>
      <c r="AY168" s="33" t="s">
        <v>800</v>
      </c>
      <c r="AZ168" s="46" t="s">
        <v>114</v>
      </c>
      <c r="BA168" s="33" t="s">
        <v>115</v>
      </c>
      <c r="BB168" s="46" t="s">
        <v>293</v>
      </c>
      <c r="BC168" s="46" t="s">
        <v>294</v>
      </c>
      <c r="BD168" s="47">
        <v>1</v>
      </c>
      <c r="BE168" s="47">
        <v>2</v>
      </c>
    </row>
    <row r="169" spans="1:57" x14ac:dyDescent="0.2">
      <c r="A169" s="32" t="s">
        <v>863</v>
      </c>
      <c r="B169" s="33" t="s">
        <v>864</v>
      </c>
      <c r="C169" s="34">
        <v>5838.4568420000005</v>
      </c>
      <c r="D169" s="35">
        <v>0</v>
      </c>
      <c r="E169" s="36">
        <v>0</v>
      </c>
      <c r="F169" s="37"/>
      <c r="G169" s="38">
        <v>0</v>
      </c>
      <c r="H169" s="39">
        <v>0</v>
      </c>
      <c r="I169" s="35"/>
      <c r="J169" s="37">
        <v>5954</v>
      </c>
      <c r="K169" s="25"/>
      <c r="L169" s="34">
        <v>3636.0699999999997</v>
      </c>
      <c r="M169" s="35">
        <v>0</v>
      </c>
      <c r="N169" s="40">
        <v>145.19999999999999</v>
      </c>
      <c r="O169" s="37">
        <v>119.5</v>
      </c>
      <c r="P169" s="38">
        <v>0</v>
      </c>
      <c r="Q169" s="39">
        <v>0</v>
      </c>
      <c r="R169" s="35"/>
      <c r="S169" s="37">
        <v>4098.6664929597955</v>
      </c>
      <c r="T169" s="25"/>
      <c r="U169" s="34">
        <v>36445</v>
      </c>
      <c r="V169" s="35">
        <v>0</v>
      </c>
      <c r="W169" s="36">
        <v>0</v>
      </c>
      <c r="X169" s="37"/>
      <c r="Y169" s="38">
        <v>0</v>
      </c>
      <c r="Z169" s="41">
        <v>0</v>
      </c>
      <c r="AA169" s="35"/>
      <c r="AB169" s="37">
        <v>0</v>
      </c>
      <c r="AC169" s="25"/>
      <c r="AD169" s="34">
        <v>0</v>
      </c>
      <c r="AE169" s="35">
        <v>0</v>
      </c>
      <c r="AF169" s="36">
        <v>0</v>
      </c>
      <c r="AG169" s="37"/>
      <c r="AH169" s="38"/>
      <c r="AI169" s="42"/>
      <c r="AJ169" s="35"/>
      <c r="AK169" s="37">
        <v>0</v>
      </c>
      <c r="AL169" s="25"/>
      <c r="AM169" s="18">
        <f t="shared" si="16"/>
        <v>45919.526841999999</v>
      </c>
      <c r="AN169" s="18">
        <f t="shared" si="17"/>
        <v>0</v>
      </c>
      <c r="AO169" s="18">
        <f t="shared" si="18"/>
        <v>145.19999999999999</v>
      </c>
      <c r="AP169" s="18">
        <f t="shared" si="19"/>
        <v>119.5</v>
      </c>
      <c r="AQ169" s="18">
        <f t="shared" si="20"/>
        <v>0</v>
      </c>
      <c r="AR169" s="18">
        <f t="shared" si="21"/>
        <v>0</v>
      </c>
      <c r="AS169" s="18">
        <f t="shared" si="22"/>
        <v>0</v>
      </c>
      <c r="AT169" s="18">
        <f t="shared" si="23"/>
        <v>10052.666492959796</v>
      </c>
      <c r="AU169" s="43">
        <v>5716</v>
      </c>
      <c r="AV169" s="44" t="s">
        <v>735</v>
      </c>
      <c r="AW169" s="18" t="s">
        <v>736</v>
      </c>
      <c r="AX169" s="45" t="s">
        <v>733</v>
      </c>
      <c r="AY169" s="33" t="s">
        <v>740</v>
      </c>
      <c r="AZ169" s="46" t="s">
        <v>146</v>
      </c>
      <c r="BA169" s="33" t="s">
        <v>147</v>
      </c>
      <c r="BB169" s="46" t="s">
        <v>200</v>
      </c>
      <c r="BC169" s="46" t="s">
        <v>201</v>
      </c>
      <c r="BD169" s="47">
        <v>2</v>
      </c>
      <c r="BE169" s="47">
        <v>2</v>
      </c>
    </row>
    <row r="170" spans="1:57" x14ac:dyDescent="0.2">
      <c r="A170" s="32" t="s">
        <v>865</v>
      </c>
      <c r="B170" s="33" t="s">
        <v>866</v>
      </c>
      <c r="C170" s="34">
        <v>623.97903699999995</v>
      </c>
      <c r="D170" s="35">
        <v>1370.65</v>
      </c>
      <c r="E170" s="36"/>
      <c r="F170" s="37">
        <v>45</v>
      </c>
      <c r="G170" s="38">
        <v>0</v>
      </c>
      <c r="H170" s="39">
        <v>120</v>
      </c>
      <c r="I170" s="35">
        <v>85</v>
      </c>
      <c r="J170" s="37">
        <v>1526</v>
      </c>
      <c r="K170" s="25"/>
      <c r="L170" s="34">
        <v>1028.42</v>
      </c>
      <c r="M170" s="35">
        <v>1644.6</v>
      </c>
      <c r="N170" s="40"/>
      <c r="O170" s="37">
        <v>215.5</v>
      </c>
      <c r="P170" s="38">
        <v>190.99</v>
      </c>
      <c r="Q170" s="39">
        <v>240.12</v>
      </c>
      <c r="R170" s="35">
        <v>176.44</v>
      </c>
      <c r="S170" s="37">
        <v>2486.4461684188796</v>
      </c>
      <c r="T170" s="25"/>
      <c r="U170" s="34">
        <v>850</v>
      </c>
      <c r="V170" s="35">
        <v>4250</v>
      </c>
      <c r="W170" s="36"/>
      <c r="X170" s="37"/>
      <c r="Y170" s="38">
        <v>0</v>
      </c>
      <c r="Z170" s="41">
        <v>0</v>
      </c>
      <c r="AA170" s="35"/>
      <c r="AB170" s="37">
        <v>360</v>
      </c>
      <c r="AC170" s="25"/>
      <c r="AD170" s="34">
        <v>0</v>
      </c>
      <c r="AE170" s="35">
        <v>0</v>
      </c>
      <c r="AF170" s="36"/>
      <c r="AG170" s="37"/>
      <c r="AH170" s="38"/>
      <c r="AI170" s="42"/>
      <c r="AJ170" s="35"/>
      <c r="AK170" s="37">
        <v>0</v>
      </c>
      <c r="AL170" s="25"/>
      <c r="AM170" s="18">
        <f t="shared" si="16"/>
        <v>2502.3990370000001</v>
      </c>
      <c r="AN170" s="18">
        <f t="shared" si="17"/>
        <v>7265.25</v>
      </c>
      <c r="AO170" s="18">
        <f t="shared" si="18"/>
        <v>0</v>
      </c>
      <c r="AP170" s="18">
        <f t="shared" si="19"/>
        <v>260.5</v>
      </c>
      <c r="AQ170" s="18">
        <f t="shared" si="20"/>
        <v>190.99</v>
      </c>
      <c r="AR170" s="18">
        <f t="shared" si="21"/>
        <v>360.12</v>
      </c>
      <c r="AS170" s="18">
        <f t="shared" si="22"/>
        <v>261.44</v>
      </c>
      <c r="AT170" s="18">
        <f t="shared" si="23"/>
        <v>4372.4461684188791</v>
      </c>
      <c r="AU170" s="43">
        <v>1215</v>
      </c>
      <c r="AV170" s="44" t="s">
        <v>867</v>
      </c>
      <c r="AW170" s="18" t="s">
        <v>868</v>
      </c>
      <c r="AX170" s="45"/>
      <c r="AY170" s="33"/>
      <c r="AZ170" s="46" t="s">
        <v>80</v>
      </c>
      <c r="BA170" s="33" t="s">
        <v>81</v>
      </c>
      <c r="BB170" s="46" t="s">
        <v>648</v>
      </c>
      <c r="BC170" s="46" t="s">
        <v>649</v>
      </c>
      <c r="BD170" s="47">
        <v>2</v>
      </c>
      <c r="BE170" s="47">
        <v>1</v>
      </c>
    </row>
    <row r="171" spans="1:57" x14ac:dyDescent="0.2">
      <c r="A171" s="32" t="s">
        <v>869</v>
      </c>
      <c r="B171" s="33" t="s">
        <v>870</v>
      </c>
      <c r="C171" s="34">
        <v>1304.4771640000001</v>
      </c>
      <c r="D171" s="35">
        <v>4638.2299999999996</v>
      </c>
      <c r="E171" s="36"/>
      <c r="F171" s="37">
        <v>660</v>
      </c>
      <c r="G171" s="38">
        <v>2732.3199999999997</v>
      </c>
      <c r="H171" s="39">
        <v>950</v>
      </c>
      <c r="I171" s="35">
        <v>375</v>
      </c>
      <c r="J171" s="37">
        <v>3001.5</v>
      </c>
      <c r="K171" s="25"/>
      <c r="L171" s="34">
        <v>5455.7799999999988</v>
      </c>
      <c r="M171" s="35">
        <v>2815.38</v>
      </c>
      <c r="N171" s="40"/>
      <c r="O171" s="37">
        <v>2486.8000000000002</v>
      </c>
      <c r="P171" s="38">
        <v>2079.37</v>
      </c>
      <c r="Q171" s="39">
        <v>1198.23</v>
      </c>
      <c r="R171" s="35">
        <v>354.95</v>
      </c>
      <c r="S171" s="37">
        <v>6673.2036169380954</v>
      </c>
      <c r="T171" s="25"/>
      <c r="U171" s="34">
        <v>4315</v>
      </c>
      <c r="V171" s="35">
        <v>9039</v>
      </c>
      <c r="W171" s="36"/>
      <c r="X171" s="37">
        <v>3442</v>
      </c>
      <c r="Y171" s="38">
        <v>1967</v>
      </c>
      <c r="Z171" s="41">
        <v>431</v>
      </c>
      <c r="AA171" s="35">
        <v>356</v>
      </c>
      <c r="AB171" s="37">
        <v>1000</v>
      </c>
      <c r="AC171" s="25"/>
      <c r="AD171" s="34">
        <v>0</v>
      </c>
      <c r="AE171" s="35">
        <v>0</v>
      </c>
      <c r="AF171" s="36"/>
      <c r="AG171" s="37"/>
      <c r="AH171" s="38"/>
      <c r="AI171" s="42"/>
      <c r="AJ171" s="35"/>
      <c r="AK171" s="37">
        <v>0</v>
      </c>
      <c r="AL171" s="25"/>
      <c r="AM171" s="18">
        <f t="shared" si="16"/>
        <v>11075.257163999999</v>
      </c>
      <c r="AN171" s="18">
        <f t="shared" si="17"/>
        <v>16492.61</v>
      </c>
      <c r="AO171" s="18">
        <f t="shared" si="18"/>
        <v>0</v>
      </c>
      <c r="AP171" s="18">
        <f t="shared" si="19"/>
        <v>6588.8</v>
      </c>
      <c r="AQ171" s="18">
        <f t="shared" si="20"/>
        <v>6778.69</v>
      </c>
      <c r="AR171" s="18">
        <f t="shared" si="21"/>
        <v>2579.23</v>
      </c>
      <c r="AS171" s="18">
        <f t="shared" si="22"/>
        <v>1085.95</v>
      </c>
      <c r="AT171" s="18">
        <f t="shared" si="23"/>
        <v>10674.703616938095</v>
      </c>
      <c r="AU171" s="43">
        <v>3896</v>
      </c>
      <c r="AV171" s="44" t="s">
        <v>871</v>
      </c>
      <c r="AW171" s="18" t="s">
        <v>872</v>
      </c>
      <c r="AX171" s="45" t="s">
        <v>642</v>
      </c>
      <c r="AY171" s="33" t="s">
        <v>643</v>
      </c>
      <c r="AZ171" s="46" t="s">
        <v>98</v>
      </c>
      <c r="BA171" s="33" t="s">
        <v>99</v>
      </c>
      <c r="BB171" s="46" t="s">
        <v>287</v>
      </c>
      <c r="BC171" s="46" t="s">
        <v>288</v>
      </c>
      <c r="BD171" s="47">
        <v>1</v>
      </c>
      <c r="BE171" s="47">
        <v>2</v>
      </c>
    </row>
    <row r="172" spans="1:57" x14ac:dyDescent="0.2">
      <c r="A172" s="32" t="s">
        <v>873</v>
      </c>
      <c r="B172" s="33" t="s">
        <v>874</v>
      </c>
      <c r="C172" s="34">
        <v>1126.9269999999999</v>
      </c>
      <c r="D172" s="35">
        <v>0</v>
      </c>
      <c r="E172" s="36"/>
      <c r="F172" s="37">
        <v>305</v>
      </c>
      <c r="G172" s="38">
        <v>1422</v>
      </c>
      <c r="H172" s="39">
        <v>0</v>
      </c>
      <c r="I172" s="35">
        <v>330</v>
      </c>
      <c r="J172" s="37">
        <v>2961</v>
      </c>
      <c r="K172" s="25"/>
      <c r="L172" s="34">
        <v>2781.26</v>
      </c>
      <c r="M172" s="35">
        <v>1034.3</v>
      </c>
      <c r="N172" s="40"/>
      <c r="O172" s="37">
        <v>156.65</v>
      </c>
      <c r="P172" s="38">
        <v>2039.1699999999998</v>
      </c>
      <c r="Q172" s="39">
        <v>91.3</v>
      </c>
      <c r="R172" s="35">
        <v>89.97</v>
      </c>
      <c r="S172" s="37">
        <v>2686.4331707178226</v>
      </c>
      <c r="T172" s="25"/>
      <c r="U172" s="34">
        <v>3825</v>
      </c>
      <c r="V172" s="35">
        <v>3825</v>
      </c>
      <c r="W172" s="36"/>
      <c r="X172" s="37">
        <v>675</v>
      </c>
      <c r="Y172" s="38">
        <v>3825</v>
      </c>
      <c r="Z172" s="41">
        <v>675</v>
      </c>
      <c r="AA172" s="35">
        <v>675</v>
      </c>
      <c r="AB172" s="37">
        <v>2600</v>
      </c>
      <c r="AC172" s="25"/>
      <c r="AD172" s="34">
        <v>0</v>
      </c>
      <c r="AE172" s="35">
        <v>0</v>
      </c>
      <c r="AF172" s="36"/>
      <c r="AG172" s="37"/>
      <c r="AH172" s="38"/>
      <c r="AI172" s="42"/>
      <c r="AJ172" s="35"/>
      <c r="AK172" s="37">
        <v>0</v>
      </c>
      <c r="AL172" s="25"/>
      <c r="AM172" s="18">
        <f t="shared" si="16"/>
        <v>7733.1869999999999</v>
      </c>
      <c r="AN172" s="18">
        <f t="shared" si="17"/>
        <v>4859.3</v>
      </c>
      <c r="AO172" s="18">
        <f t="shared" si="18"/>
        <v>0</v>
      </c>
      <c r="AP172" s="18">
        <f t="shared" si="19"/>
        <v>1136.6500000000001</v>
      </c>
      <c r="AQ172" s="18">
        <f t="shared" si="20"/>
        <v>7286.17</v>
      </c>
      <c r="AR172" s="18">
        <f t="shared" si="21"/>
        <v>766.3</v>
      </c>
      <c r="AS172" s="18">
        <f t="shared" si="22"/>
        <v>1094.97</v>
      </c>
      <c r="AT172" s="18">
        <f t="shared" si="23"/>
        <v>8247.4331707178226</v>
      </c>
      <c r="AU172" s="43">
        <v>3474</v>
      </c>
      <c r="AV172" s="44" t="s">
        <v>875</v>
      </c>
      <c r="AW172" s="18" t="s">
        <v>876</v>
      </c>
      <c r="AX172" s="45"/>
      <c r="AY172" s="33"/>
      <c r="AZ172" s="46" t="s">
        <v>72</v>
      </c>
      <c r="BA172" s="33" t="s">
        <v>73</v>
      </c>
      <c r="BB172" s="46" t="s">
        <v>122</v>
      </c>
      <c r="BC172" s="46" t="s">
        <v>123</v>
      </c>
      <c r="BD172" s="47">
        <v>2</v>
      </c>
      <c r="BE172" s="47">
        <v>1</v>
      </c>
    </row>
    <row r="173" spans="1:57" x14ac:dyDescent="0.2">
      <c r="A173" s="32" t="s">
        <v>877</v>
      </c>
      <c r="B173" s="33" t="s">
        <v>878</v>
      </c>
      <c r="C173" s="34">
        <v>3309.0292710000003</v>
      </c>
      <c r="D173" s="35">
        <v>125</v>
      </c>
      <c r="E173" s="36"/>
      <c r="F173" s="37"/>
      <c r="G173" s="38">
        <v>0</v>
      </c>
      <c r="H173" s="39">
        <v>745</v>
      </c>
      <c r="I173" s="35"/>
      <c r="J173" s="37">
        <v>4912</v>
      </c>
      <c r="K173" s="25"/>
      <c r="L173" s="34">
        <v>6066.65</v>
      </c>
      <c r="M173" s="35">
        <v>101.75</v>
      </c>
      <c r="N173" s="40"/>
      <c r="O173" s="37">
        <v>37.299999999999997</v>
      </c>
      <c r="P173" s="38">
        <v>231</v>
      </c>
      <c r="Q173" s="39">
        <v>55.45</v>
      </c>
      <c r="R173" s="35">
        <v>38.15</v>
      </c>
      <c r="S173" s="37">
        <v>3218.8776428701644</v>
      </c>
      <c r="T173" s="25"/>
      <c r="U173" s="34">
        <v>1200</v>
      </c>
      <c r="V173" s="35">
        <v>4400</v>
      </c>
      <c r="W173" s="36"/>
      <c r="X173" s="37">
        <v>250</v>
      </c>
      <c r="Y173" s="38">
        <v>0</v>
      </c>
      <c r="Z173" s="41">
        <v>0</v>
      </c>
      <c r="AA173" s="35"/>
      <c r="AB173" s="37">
        <v>600</v>
      </c>
      <c r="AC173" s="25"/>
      <c r="AD173" s="34">
        <v>0</v>
      </c>
      <c r="AE173" s="35">
        <v>0</v>
      </c>
      <c r="AF173" s="36"/>
      <c r="AG173" s="37"/>
      <c r="AH173" s="38"/>
      <c r="AI173" s="42"/>
      <c r="AJ173" s="35"/>
      <c r="AK173" s="37">
        <v>0</v>
      </c>
      <c r="AL173" s="25"/>
      <c r="AM173" s="18">
        <f t="shared" si="16"/>
        <v>10575.679271000001</v>
      </c>
      <c r="AN173" s="18">
        <f t="shared" si="17"/>
        <v>4626.75</v>
      </c>
      <c r="AO173" s="18">
        <f t="shared" si="18"/>
        <v>0</v>
      </c>
      <c r="AP173" s="18">
        <f t="shared" si="19"/>
        <v>287.3</v>
      </c>
      <c r="AQ173" s="18">
        <f t="shared" si="20"/>
        <v>231</v>
      </c>
      <c r="AR173" s="18">
        <f t="shared" si="21"/>
        <v>800.45</v>
      </c>
      <c r="AS173" s="18">
        <f t="shared" si="22"/>
        <v>38.15</v>
      </c>
      <c r="AT173" s="18">
        <f t="shared" si="23"/>
        <v>8730.877642870164</v>
      </c>
      <c r="AU173" s="43">
        <v>2338</v>
      </c>
      <c r="AV173" s="44" t="s">
        <v>879</v>
      </c>
      <c r="AW173" s="18" t="s">
        <v>880</v>
      </c>
      <c r="AX173" s="45"/>
      <c r="AY173" s="33"/>
      <c r="AZ173" s="46" t="s">
        <v>98</v>
      </c>
      <c r="BA173" s="33" t="s">
        <v>99</v>
      </c>
      <c r="BB173" s="46" t="s">
        <v>100</v>
      </c>
      <c r="BC173" s="46" t="s">
        <v>101</v>
      </c>
      <c r="BD173" s="47">
        <v>2</v>
      </c>
      <c r="BE173" s="47">
        <v>1</v>
      </c>
    </row>
    <row r="174" spans="1:57" x14ac:dyDescent="0.2">
      <c r="A174" s="32" t="s">
        <v>881</v>
      </c>
      <c r="B174" s="33" t="s">
        <v>882</v>
      </c>
      <c r="C174" s="34">
        <v>1350.2613370000001</v>
      </c>
      <c r="D174" s="35">
        <v>1200</v>
      </c>
      <c r="E174" s="36"/>
      <c r="F174" s="37">
        <v>175</v>
      </c>
      <c r="G174" s="38">
        <v>0</v>
      </c>
      <c r="H174" s="39">
        <v>0</v>
      </c>
      <c r="I174" s="35">
        <v>1450.15</v>
      </c>
      <c r="J174" s="37">
        <v>1860.8</v>
      </c>
      <c r="K174" s="25"/>
      <c r="L174" s="34">
        <v>859.84999999999991</v>
      </c>
      <c r="M174" s="35">
        <v>1696.16</v>
      </c>
      <c r="N174" s="40"/>
      <c r="O174" s="37">
        <v>142.30000000000001</v>
      </c>
      <c r="P174" s="38">
        <v>172.6</v>
      </c>
      <c r="Q174" s="39">
        <v>99.5</v>
      </c>
      <c r="R174" s="35">
        <v>2309.2399999999998</v>
      </c>
      <c r="S174" s="37">
        <v>1857.7459572125724</v>
      </c>
      <c r="T174" s="25"/>
      <c r="U174" s="34">
        <v>0</v>
      </c>
      <c r="V174" s="35">
        <v>0</v>
      </c>
      <c r="W174" s="36"/>
      <c r="X174" s="37">
        <v>0</v>
      </c>
      <c r="Y174" s="38">
        <v>0</v>
      </c>
      <c r="Z174" s="41">
        <v>0</v>
      </c>
      <c r="AA174" s="35"/>
      <c r="AB174" s="37">
        <v>0</v>
      </c>
      <c r="AC174" s="25"/>
      <c r="AD174" s="34">
        <v>0</v>
      </c>
      <c r="AE174" s="35">
        <v>0</v>
      </c>
      <c r="AF174" s="36"/>
      <c r="AG174" s="37">
        <v>0</v>
      </c>
      <c r="AH174" s="38"/>
      <c r="AI174" s="42"/>
      <c r="AJ174" s="35"/>
      <c r="AK174" s="37">
        <v>0</v>
      </c>
      <c r="AL174" s="25"/>
      <c r="AM174" s="18">
        <f t="shared" si="16"/>
        <v>2210.1113370000003</v>
      </c>
      <c r="AN174" s="18">
        <f t="shared" si="17"/>
        <v>2896.16</v>
      </c>
      <c r="AO174" s="18">
        <f t="shared" si="18"/>
        <v>0</v>
      </c>
      <c r="AP174" s="18">
        <f t="shared" si="19"/>
        <v>317.3</v>
      </c>
      <c r="AQ174" s="18">
        <f t="shared" si="20"/>
        <v>172.6</v>
      </c>
      <c r="AR174" s="18">
        <f t="shared" si="21"/>
        <v>99.5</v>
      </c>
      <c r="AS174" s="18">
        <f t="shared" si="22"/>
        <v>3759.39</v>
      </c>
      <c r="AT174" s="18">
        <f t="shared" si="23"/>
        <v>3718.5459572125724</v>
      </c>
      <c r="AU174" s="43">
        <v>2291</v>
      </c>
      <c r="AV174" s="44" t="s">
        <v>883</v>
      </c>
      <c r="AW174" s="65">
        <v>27710</v>
      </c>
      <c r="AX174" s="45"/>
      <c r="AY174" s="33"/>
      <c r="AZ174" s="46" t="s">
        <v>136</v>
      </c>
      <c r="BA174" s="33" t="s">
        <v>137</v>
      </c>
      <c r="BB174" s="46" t="s">
        <v>320</v>
      </c>
      <c r="BC174" s="46" t="s">
        <v>321</v>
      </c>
      <c r="BD174" s="47">
        <v>2</v>
      </c>
      <c r="BE174" s="47">
        <v>1</v>
      </c>
    </row>
    <row r="175" spans="1:57" x14ac:dyDescent="0.2">
      <c r="A175" s="32" t="s">
        <v>527</v>
      </c>
      <c r="B175" s="33" t="s">
        <v>884</v>
      </c>
      <c r="C175" s="34"/>
      <c r="D175" s="35">
        <v>0</v>
      </c>
      <c r="E175" s="36"/>
      <c r="F175" s="37"/>
      <c r="G175" s="38">
        <v>1830</v>
      </c>
      <c r="H175" s="39">
        <v>0</v>
      </c>
      <c r="I175" s="35"/>
      <c r="J175" s="37">
        <v>0</v>
      </c>
      <c r="K175" s="25"/>
      <c r="L175" s="34"/>
      <c r="M175" s="35">
        <v>0</v>
      </c>
      <c r="N175" s="40"/>
      <c r="O175" s="37"/>
      <c r="P175" s="38">
        <v>0</v>
      </c>
      <c r="Q175" s="50">
        <v>0</v>
      </c>
      <c r="R175" s="35"/>
      <c r="S175" s="37">
        <v>0</v>
      </c>
      <c r="T175" s="25"/>
      <c r="U175" s="34"/>
      <c r="V175" s="35">
        <v>0</v>
      </c>
      <c r="W175" s="36"/>
      <c r="X175" s="37"/>
      <c r="Y175" s="38">
        <v>0</v>
      </c>
      <c r="Z175" s="39">
        <v>0</v>
      </c>
      <c r="AA175" s="35"/>
      <c r="AB175" s="37">
        <v>0</v>
      </c>
      <c r="AC175" s="25"/>
      <c r="AD175" s="34"/>
      <c r="AE175" s="35">
        <v>0</v>
      </c>
      <c r="AF175" s="36"/>
      <c r="AG175" s="37"/>
      <c r="AH175" s="38"/>
      <c r="AI175" s="42"/>
      <c r="AJ175" s="35"/>
      <c r="AK175" s="37">
        <v>0</v>
      </c>
      <c r="AL175" s="25"/>
      <c r="AM175" s="18">
        <f t="shared" si="16"/>
        <v>0</v>
      </c>
      <c r="AN175" s="18">
        <f t="shared" si="17"/>
        <v>0</v>
      </c>
      <c r="AO175" s="18">
        <f t="shared" si="18"/>
        <v>0</v>
      </c>
      <c r="AP175" s="18">
        <f t="shared" si="19"/>
        <v>0</v>
      </c>
      <c r="AQ175" s="18">
        <f t="shared" si="20"/>
        <v>1830</v>
      </c>
      <c r="AR175" s="18">
        <f t="shared" si="21"/>
        <v>0</v>
      </c>
      <c r="AS175" s="18">
        <f t="shared" si="22"/>
        <v>0</v>
      </c>
      <c r="AT175" s="18">
        <f t="shared" si="23"/>
        <v>0</v>
      </c>
      <c r="AU175" s="43">
        <v>71098</v>
      </c>
      <c r="AV175" s="44" t="s">
        <v>525</v>
      </c>
      <c r="AW175" s="18" t="s">
        <v>526</v>
      </c>
      <c r="AX175" s="45" t="s">
        <v>527</v>
      </c>
      <c r="AY175" s="33" t="s">
        <v>528</v>
      </c>
      <c r="AZ175" s="46" t="s">
        <v>72</v>
      </c>
      <c r="BA175" s="33" t="s">
        <v>73</v>
      </c>
      <c r="BB175" s="46" t="s">
        <v>122</v>
      </c>
      <c r="BC175" s="46" t="s">
        <v>123</v>
      </c>
      <c r="BD175" s="47">
        <v>1</v>
      </c>
      <c r="BE175" s="47">
        <v>2</v>
      </c>
    </row>
    <row r="176" spans="1:57" x14ac:dyDescent="0.2">
      <c r="A176" s="32" t="s">
        <v>885</v>
      </c>
      <c r="B176" s="33" t="s">
        <v>886</v>
      </c>
      <c r="C176" s="34">
        <v>4258.5080080000007</v>
      </c>
      <c r="D176" s="35">
        <v>3045</v>
      </c>
      <c r="E176" s="36"/>
      <c r="F176" s="37">
        <v>450</v>
      </c>
      <c r="G176" s="38">
        <v>2900.48</v>
      </c>
      <c r="H176" s="39">
        <v>0</v>
      </c>
      <c r="I176" s="35">
        <v>7203</v>
      </c>
      <c r="J176" s="37">
        <v>5760</v>
      </c>
      <c r="K176" s="25"/>
      <c r="L176" s="34">
        <v>8339.84</v>
      </c>
      <c r="M176" s="35">
        <v>5969.27</v>
      </c>
      <c r="N176" s="40"/>
      <c r="O176" s="37">
        <v>404.18</v>
      </c>
      <c r="P176" s="38">
        <v>2668.13</v>
      </c>
      <c r="Q176" s="39">
        <v>978.24</v>
      </c>
      <c r="R176" s="35">
        <v>2030.78</v>
      </c>
      <c r="S176" s="37">
        <v>7607.4696377820146</v>
      </c>
      <c r="T176" s="25"/>
      <c r="U176" s="34">
        <v>6458</v>
      </c>
      <c r="V176" s="35">
        <v>6827</v>
      </c>
      <c r="W176" s="36"/>
      <c r="X176" s="37">
        <v>1630</v>
      </c>
      <c r="Y176" s="38">
        <v>2272</v>
      </c>
      <c r="Z176" s="41">
        <v>1130</v>
      </c>
      <c r="AA176" s="35">
        <v>3272</v>
      </c>
      <c r="AB176" s="37">
        <v>2700</v>
      </c>
      <c r="AC176" s="25"/>
      <c r="AD176" s="34">
        <v>0</v>
      </c>
      <c r="AE176" s="35">
        <v>0</v>
      </c>
      <c r="AF176" s="36"/>
      <c r="AG176" s="37"/>
      <c r="AH176" s="38"/>
      <c r="AI176" s="42"/>
      <c r="AJ176" s="35"/>
      <c r="AK176" s="37">
        <v>0</v>
      </c>
      <c r="AL176" s="25"/>
      <c r="AM176" s="18">
        <f t="shared" si="16"/>
        <v>19056.348008000001</v>
      </c>
      <c r="AN176" s="18">
        <f t="shared" si="17"/>
        <v>15841.27</v>
      </c>
      <c r="AO176" s="18">
        <f t="shared" si="18"/>
        <v>0</v>
      </c>
      <c r="AP176" s="18">
        <f t="shared" si="19"/>
        <v>2484.1800000000003</v>
      </c>
      <c r="AQ176" s="18">
        <f t="shared" si="20"/>
        <v>7840.6100000000006</v>
      </c>
      <c r="AR176" s="18">
        <f t="shared" si="21"/>
        <v>2108.2399999999998</v>
      </c>
      <c r="AS176" s="18">
        <f t="shared" si="22"/>
        <v>12505.779999999999</v>
      </c>
      <c r="AT176" s="18">
        <f t="shared" si="23"/>
        <v>16067.469637782015</v>
      </c>
      <c r="AU176" s="43">
        <v>6930</v>
      </c>
      <c r="AV176" s="44" t="s">
        <v>887</v>
      </c>
      <c r="AW176" s="18" t="s">
        <v>888</v>
      </c>
      <c r="AX176" s="45"/>
      <c r="AY176" s="33"/>
      <c r="AZ176" s="46" t="s">
        <v>80</v>
      </c>
      <c r="BA176" s="33" t="s">
        <v>81</v>
      </c>
      <c r="BB176" s="46" t="s">
        <v>488</v>
      </c>
      <c r="BC176" s="46" t="s">
        <v>489</v>
      </c>
      <c r="BD176" s="47">
        <v>2</v>
      </c>
      <c r="BE176" s="47">
        <v>1</v>
      </c>
    </row>
    <row r="177" spans="1:57" x14ac:dyDescent="0.2">
      <c r="A177" s="32" t="s">
        <v>889</v>
      </c>
      <c r="B177" s="33" t="s">
        <v>890</v>
      </c>
      <c r="C177" s="34">
        <v>7944.2507889999988</v>
      </c>
      <c r="D177" s="35">
        <v>7683.15</v>
      </c>
      <c r="E177" s="36"/>
      <c r="F177" s="37">
        <v>745</v>
      </c>
      <c r="G177" s="38">
        <v>5905</v>
      </c>
      <c r="H177" s="39">
        <v>0</v>
      </c>
      <c r="I177" s="35"/>
      <c r="J177" s="37">
        <v>6218</v>
      </c>
      <c r="K177" s="25"/>
      <c r="L177" s="34">
        <v>13853.109999999999</v>
      </c>
      <c r="M177" s="35">
        <v>123.5</v>
      </c>
      <c r="N177" s="40"/>
      <c r="O177" s="37">
        <v>158.05000000000001</v>
      </c>
      <c r="P177" s="38">
        <v>333.7</v>
      </c>
      <c r="Q177" s="39">
        <v>279.89999999999998</v>
      </c>
      <c r="R177" s="35">
        <v>272.85000000000002</v>
      </c>
      <c r="S177" s="37">
        <v>3657.7551505304473</v>
      </c>
      <c r="T177" s="25"/>
      <c r="U177" s="34">
        <v>17400</v>
      </c>
      <c r="V177" s="35">
        <v>4050</v>
      </c>
      <c r="W177" s="36"/>
      <c r="X177" s="37">
        <v>950</v>
      </c>
      <c r="Y177" s="38">
        <v>1600</v>
      </c>
      <c r="Z177" s="41">
        <v>0</v>
      </c>
      <c r="AA177" s="35"/>
      <c r="AB177" s="37">
        <v>3000</v>
      </c>
      <c r="AC177" s="25"/>
      <c r="AD177" s="34">
        <v>0</v>
      </c>
      <c r="AE177" s="35">
        <v>0</v>
      </c>
      <c r="AF177" s="36"/>
      <c r="AG177" s="37"/>
      <c r="AH177" s="38"/>
      <c r="AI177" s="42"/>
      <c r="AJ177" s="35"/>
      <c r="AK177" s="37">
        <v>0</v>
      </c>
      <c r="AL177" s="25"/>
      <c r="AM177" s="18">
        <f t="shared" si="16"/>
        <v>39197.360788999998</v>
      </c>
      <c r="AN177" s="18">
        <f t="shared" si="17"/>
        <v>11856.65</v>
      </c>
      <c r="AO177" s="18">
        <f t="shared" si="18"/>
        <v>0</v>
      </c>
      <c r="AP177" s="18">
        <f t="shared" si="19"/>
        <v>1853.05</v>
      </c>
      <c r="AQ177" s="18">
        <f t="shared" si="20"/>
        <v>7838.7</v>
      </c>
      <c r="AR177" s="18">
        <f t="shared" si="21"/>
        <v>279.89999999999998</v>
      </c>
      <c r="AS177" s="18">
        <f t="shared" si="22"/>
        <v>272.85000000000002</v>
      </c>
      <c r="AT177" s="18">
        <f t="shared" si="23"/>
        <v>12875.755150530447</v>
      </c>
      <c r="AU177" s="43">
        <v>7314</v>
      </c>
      <c r="AV177" s="44" t="s">
        <v>891</v>
      </c>
      <c r="AW177" s="18" t="s">
        <v>892</v>
      </c>
      <c r="AX177" s="45"/>
      <c r="AY177" s="33"/>
      <c r="AZ177" s="46" t="s">
        <v>136</v>
      </c>
      <c r="BA177" s="33" t="s">
        <v>137</v>
      </c>
      <c r="BB177" s="46" t="s">
        <v>845</v>
      </c>
      <c r="BC177" s="46" t="s">
        <v>846</v>
      </c>
      <c r="BD177" s="47">
        <v>1</v>
      </c>
      <c r="BE177" s="47">
        <v>1</v>
      </c>
    </row>
    <row r="178" spans="1:57" x14ac:dyDescent="0.2">
      <c r="A178" s="32" t="s">
        <v>893</v>
      </c>
      <c r="B178" s="33" t="s">
        <v>894</v>
      </c>
      <c r="C178" s="34">
        <v>3093.8275680000002</v>
      </c>
      <c r="D178" s="35">
        <v>0</v>
      </c>
      <c r="E178" s="36"/>
      <c r="F178" s="37">
        <v>58</v>
      </c>
      <c r="G178" s="38">
        <v>538.02500000000009</v>
      </c>
      <c r="H178" s="39">
        <v>320</v>
      </c>
      <c r="I178" s="35">
        <v>100</v>
      </c>
      <c r="J178" s="37">
        <v>2336</v>
      </c>
      <c r="K178" s="25"/>
      <c r="L178" s="34">
        <v>3812.49</v>
      </c>
      <c r="M178" s="35">
        <v>205.35</v>
      </c>
      <c r="N178" s="40"/>
      <c r="O178" s="37">
        <v>488.35</v>
      </c>
      <c r="P178" s="38">
        <v>1395.96</v>
      </c>
      <c r="Q178" s="39">
        <v>500.5</v>
      </c>
      <c r="R178" s="35">
        <v>397.35</v>
      </c>
      <c r="S178" s="37">
        <v>5946.9144002104968</v>
      </c>
      <c r="T178" s="25"/>
      <c r="U178" s="34">
        <v>5800</v>
      </c>
      <c r="V178" s="35">
        <v>300</v>
      </c>
      <c r="W178" s="36"/>
      <c r="X178" s="37">
        <v>500</v>
      </c>
      <c r="Y178" s="38">
        <v>2700</v>
      </c>
      <c r="Z178" s="41">
        <v>300</v>
      </c>
      <c r="AA178" s="35">
        <v>400</v>
      </c>
      <c r="AB178" s="37">
        <v>6522.2</v>
      </c>
      <c r="AC178" s="25"/>
      <c r="AD178" s="34">
        <v>0</v>
      </c>
      <c r="AE178" s="35">
        <v>0</v>
      </c>
      <c r="AF178" s="36"/>
      <c r="AG178" s="37"/>
      <c r="AH178" s="38"/>
      <c r="AI178" s="42"/>
      <c r="AJ178" s="35"/>
      <c r="AK178" s="37">
        <v>0</v>
      </c>
      <c r="AL178" s="25"/>
      <c r="AM178" s="18">
        <f t="shared" si="16"/>
        <v>12706.317568</v>
      </c>
      <c r="AN178" s="18">
        <f t="shared" si="17"/>
        <v>505.35</v>
      </c>
      <c r="AO178" s="18">
        <f t="shared" si="18"/>
        <v>0</v>
      </c>
      <c r="AP178" s="18">
        <f t="shared" si="19"/>
        <v>1046.3499999999999</v>
      </c>
      <c r="AQ178" s="18">
        <f t="shared" si="20"/>
        <v>4633.9850000000006</v>
      </c>
      <c r="AR178" s="18">
        <f t="shared" si="21"/>
        <v>1120.5</v>
      </c>
      <c r="AS178" s="18">
        <f t="shared" si="22"/>
        <v>897.35</v>
      </c>
      <c r="AT178" s="18">
        <f t="shared" si="23"/>
        <v>14805.114400210496</v>
      </c>
      <c r="AU178" s="43">
        <v>4284</v>
      </c>
      <c r="AV178" s="44" t="s">
        <v>895</v>
      </c>
      <c r="AW178" s="18" t="s">
        <v>896</v>
      </c>
      <c r="AX178" s="45" t="s">
        <v>346</v>
      </c>
      <c r="AY178" s="33" t="s">
        <v>347</v>
      </c>
      <c r="AZ178" s="46" t="s">
        <v>72</v>
      </c>
      <c r="BA178" s="33" t="s">
        <v>73</v>
      </c>
      <c r="BB178" s="46" t="s">
        <v>340</v>
      </c>
      <c r="BC178" s="46" t="s">
        <v>341</v>
      </c>
      <c r="BD178" s="47">
        <v>1</v>
      </c>
      <c r="BE178" s="47">
        <v>2</v>
      </c>
    </row>
    <row r="179" spans="1:57" x14ac:dyDescent="0.2">
      <c r="A179" s="32" t="s">
        <v>897</v>
      </c>
      <c r="B179" s="33" t="s">
        <v>898</v>
      </c>
      <c r="C179" s="34">
        <v>3689.5578389999996</v>
      </c>
      <c r="D179" s="35">
        <v>0</v>
      </c>
      <c r="E179" s="36"/>
      <c r="F179" s="37">
        <v>237</v>
      </c>
      <c r="G179" s="38">
        <v>2130</v>
      </c>
      <c r="H179" s="39">
        <v>60.6</v>
      </c>
      <c r="I179" s="35">
        <v>2160</v>
      </c>
      <c r="J179" s="37">
        <v>3935</v>
      </c>
      <c r="K179" s="25"/>
      <c r="L179" s="34">
        <v>10340.459999999999</v>
      </c>
      <c r="M179" s="35">
        <v>270.60000000000002</v>
      </c>
      <c r="N179" s="40"/>
      <c r="O179" s="37">
        <v>160.85</v>
      </c>
      <c r="P179" s="38">
        <v>14104.23</v>
      </c>
      <c r="Q179" s="39">
        <v>2903.1</v>
      </c>
      <c r="R179" s="35">
        <v>520.95000000000005</v>
      </c>
      <c r="S179" s="37">
        <v>12065.834680126845</v>
      </c>
      <c r="T179" s="25"/>
      <c r="U179" s="34">
        <v>12000</v>
      </c>
      <c r="V179" s="35">
        <v>0</v>
      </c>
      <c r="W179" s="36"/>
      <c r="X179" s="37">
        <v>5000</v>
      </c>
      <c r="Y179" s="38">
        <v>10000</v>
      </c>
      <c r="Z179" s="41">
        <v>7699.77</v>
      </c>
      <c r="AA179" s="35"/>
      <c r="AB179" s="37">
        <v>10634.31</v>
      </c>
      <c r="AC179" s="25"/>
      <c r="AD179" s="34">
        <v>0</v>
      </c>
      <c r="AE179" s="35">
        <v>0</v>
      </c>
      <c r="AF179" s="36"/>
      <c r="AG179" s="37"/>
      <c r="AH179" s="38"/>
      <c r="AI179" s="42"/>
      <c r="AJ179" s="35"/>
      <c r="AK179" s="37">
        <v>0</v>
      </c>
      <c r="AL179" s="25"/>
      <c r="AM179" s="18">
        <f t="shared" si="16"/>
        <v>26030.017839</v>
      </c>
      <c r="AN179" s="18">
        <f t="shared" si="17"/>
        <v>270.60000000000002</v>
      </c>
      <c r="AO179" s="18">
        <f t="shared" si="18"/>
        <v>0</v>
      </c>
      <c r="AP179" s="18">
        <f t="shared" si="19"/>
        <v>5397.85</v>
      </c>
      <c r="AQ179" s="18">
        <f t="shared" si="20"/>
        <v>26234.23</v>
      </c>
      <c r="AR179" s="18">
        <f t="shared" si="21"/>
        <v>10663.470000000001</v>
      </c>
      <c r="AS179" s="18">
        <f t="shared" si="22"/>
        <v>2680.95</v>
      </c>
      <c r="AT179" s="18">
        <f t="shared" si="23"/>
        <v>26635.144680126847</v>
      </c>
      <c r="AU179" s="43">
        <v>10998</v>
      </c>
      <c r="AV179" s="44" t="s">
        <v>797</v>
      </c>
      <c r="AW179" s="18" t="s">
        <v>899</v>
      </c>
      <c r="AX179" s="45" t="s">
        <v>799</v>
      </c>
      <c r="AY179" s="33" t="s">
        <v>800</v>
      </c>
      <c r="AZ179" s="46" t="s">
        <v>114</v>
      </c>
      <c r="BA179" s="33" t="s">
        <v>115</v>
      </c>
      <c r="BB179" s="46" t="s">
        <v>293</v>
      </c>
      <c r="BC179" s="46" t="s">
        <v>294</v>
      </c>
      <c r="BD179" s="47">
        <v>1</v>
      </c>
      <c r="BE179" s="47">
        <v>2</v>
      </c>
    </row>
    <row r="180" spans="1:57" x14ac:dyDescent="0.2">
      <c r="A180" s="32" t="s">
        <v>900</v>
      </c>
      <c r="B180" s="33" t="s">
        <v>901</v>
      </c>
      <c r="C180" s="34">
        <v>804.68453</v>
      </c>
      <c r="D180" s="35">
        <v>100</v>
      </c>
      <c r="E180" s="36"/>
      <c r="F180" s="37"/>
      <c r="G180" s="38">
        <v>95</v>
      </c>
      <c r="H180" s="39">
        <v>0</v>
      </c>
      <c r="I180" s="35">
        <v>75</v>
      </c>
      <c r="J180" s="37">
        <v>4471</v>
      </c>
      <c r="K180" s="25"/>
      <c r="L180" s="34">
        <v>3338.99</v>
      </c>
      <c r="M180" s="35">
        <v>106</v>
      </c>
      <c r="N180" s="40"/>
      <c r="O180" s="37">
        <v>323.7</v>
      </c>
      <c r="P180" s="38">
        <v>1024.05</v>
      </c>
      <c r="Q180" s="39">
        <v>331.1</v>
      </c>
      <c r="R180" s="35">
        <v>83.67</v>
      </c>
      <c r="S180" s="37">
        <v>1779.772016755544</v>
      </c>
      <c r="T180" s="25"/>
      <c r="U180" s="34">
        <v>500</v>
      </c>
      <c r="V180" s="35">
        <v>0</v>
      </c>
      <c r="W180" s="36"/>
      <c r="X180" s="37"/>
      <c r="Y180" s="38">
        <v>0</v>
      </c>
      <c r="Z180" s="41">
        <v>0</v>
      </c>
      <c r="AA180" s="35"/>
      <c r="AB180" s="37">
        <v>0</v>
      </c>
      <c r="AC180" s="25"/>
      <c r="AD180" s="34">
        <v>0</v>
      </c>
      <c r="AE180" s="35">
        <v>0</v>
      </c>
      <c r="AF180" s="36"/>
      <c r="AG180" s="37"/>
      <c r="AH180" s="38"/>
      <c r="AI180" s="42"/>
      <c r="AJ180" s="35"/>
      <c r="AK180" s="37">
        <v>0</v>
      </c>
      <c r="AL180" s="25"/>
      <c r="AM180" s="18">
        <f t="shared" si="16"/>
        <v>4643.6745300000002</v>
      </c>
      <c r="AN180" s="18">
        <f t="shared" si="17"/>
        <v>206</v>
      </c>
      <c r="AO180" s="18">
        <f t="shared" si="18"/>
        <v>0</v>
      </c>
      <c r="AP180" s="18">
        <f t="shared" si="19"/>
        <v>323.7</v>
      </c>
      <c r="AQ180" s="18">
        <f t="shared" si="20"/>
        <v>1119.05</v>
      </c>
      <c r="AR180" s="18">
        <f t="shared" si="21"/>
        <v>331.1</v>
      </c>
      <c r="AS180" s="18">
        <f t="shared" si="22"/>
        <v>158.67000000000002</v>
      </c>
      <c r="AT180" s="18">
        <f t="shared" si="23"/>
        <v>6250.7720167555435</v>
      </c>
      <c r="AU180" s="43">
        <v>1331</v>
      </c>
      <c r="AV180" s="44" t="s">
        <v>902</v>
      </c>
      <c r="AW180" s="18" t="s">
        <v>903</v>
      </c>
      <c r="AX180" s="49" t="s">
        <v>904</v>
      </c>
      <c r="AY180" s="33" t="s">
        <v>905</v>
      </c>
      <c r="AZ180" s="46" t="s">
        <v>128</v>
      </c>
      <c r="BA180" s="33" t="s">
        <v>129</v>
      </c>
      <c r="BB180" s="46" t="s">
        <v>130</v>
      </c>
      <c r="BC180" s="46" t="s">
        <v>131</v>
      </c>
      <c r="BD180" s="47">
        <v>2</v>
      </c>
      <c r="BE180" s="47">
        <v>2</v>
      </c>
    </row>
    <row r="181" spans="1:57" x14ac:dyDescent="0.2">
      <c r="A181" s="32" t="s">
        <v>906</v>
      </c>
      <c r="B181" s="33" t="s">
        <v>907</v>
      </c>
      <c r="C181" s="34">
        <v>4101.5903530000005</v>
      </c>
      <c r="D181" s="35">
        <v>0</v>
      </c>
      <c r="E181" s="36"/>
      <c r="F181" s="37">
        <v>1000</v>
      </c>
      <c r="G181" s="38">
        <v>1108.0450000000001</v>
      </c>
      <c r="H181" s="39">
        <v>885</v>
      </c>
      <c r="I181" s="35">
        <v>1560</v>
      </c>
      <c r="J181" s="37">
        <v>3398</v>
      </c>
      <c r="K181" s="25"/>
      <c r="L181" s="34">
        <v>20973.7</v>
      </c>
      <c r="M181" s="35">
        <v>79.349999999999994</v>
      </c>
      <c r="N181" s="40"/>
      <c r="O181" s="37">
        <v>79.150000000000006</v>
      </c>
      <c r="P181" s="38">
        <v>43.95</v>
      </c>
      <c r="Q181" s="39">
        <v>313.94</v>
      </c>
      <c r="R181" s="35">
        <v>2528.75</v>
      </c>
      <c r="S181" s="37">
        <v>7430.9505138720233</v>
      </c>
      <c r="T181" s="25"/>
      <c r="U181" s="34">
        <v>14000</v>
      </c>
      <c r="V181" s="35">
        <v>0</v>
      </c>
      <c r="W181" s="36"/>
      <c r="X181" s="37">
        <v>2500</v>
      </c>
      <c r="Y181" s="38">
        <v>0</v>
      </c>
      <c r="Z181" s="41">
        <v>0</v>
      </c>
      <c r="AA181" s="35">
        <v>2500</v>
      </c>
      <c r="AB181" s="37">
        <v>0</v>
      </c>
      <c r="AC181" s="25"/>
      <c r="AD181" s="34">
        <v>0</v>
      </c>
      <c r="AE181" s="35">
        <v>0</v>
      </c>
      <c r="AF181" s="36"/>
      <c r="AG181" s="37"/>
      <c r="AH181" s="38"/>
      <c r="AI181" s="42"/>
      <c r="AJ181" s="35"/>
      <c r="AK181" s="37">
        <v>0</v>
      </c>
      <c r="AL181" s="25"/>
      <c r="AM181" s="18">
        <f t="shared" si="16"/>
        <v>39075.290352999997</v>
      </c>
      <c r="AN181" s="18">
        <f t="shared" si="17"/>
        <v>79.349999999999994</v>
      </c>
      <c r="AO181" s="18">
        <f t="shared" si="18"/>
        <v>0</v>
      </c>
      <c r="AP181" s="18">
        <f t="shared" si="19"/>
        <v>3579.15</v>
      </c>
      <c r="AQ181" s="18">
        <f t="shared" si="20"/>
        <v>1151.9950000000001</v>
      </c>
      <c r="AR181" s="18">
        <f t="shared" si="21"/>
        <v>1198.94</v>
      </c>
      <c r="AS181" s="18">
        <f t="shared" si="22"/>
        <v>6588.75</v>
      </c>
      <c r="AT181" s="18">
        <f t="shared" si="23"/>
        <v>10828.950513872023</v>
      </c>
      <c r="AU181" s="43">
        <v>5559</v>
      </c>
      <c r="AV181" s="44" t="s">
        <v>908</v>
      </c>
      <c r="AW181" s="18" t="s">
        <v>909</v>
      </c>
      <c r="AX181" s="62" t="s">
        <v>444</v>
      </c>
      <c r="AY181" s="46" t="s">
        <v>445</v>
      </c>
      <c r="AZ181" s="46" t="s">
        <v>90</v>
      </c>
      <c r="BA181" s="33" t="s">
        <v>91</v>
      </c>
      <c r="BB181" s="46" t="s">
        <v>446</v>
      </c>
      <c r="BC181" s="46" t="s">
        <v>447</v>
      </c>
      <c r="BD181" s="47">
        <v>2</v>
      </c>
      <c r="BE181" s="47">
        <v>2</v>
      </c>
    </row>
    <row r="182" spans="1:57" x14ac:dyDescent="0.2">
      <c r="A182" s="32" t="s">
        <v>910</v>
      </c>
      <c r="B182" s="33" t="s">
        <v>911</v>
      </c>
      <c r="C182" s="34">
        <v>1661.6241059999998</v>
      </c>
      <c r="D182" s="35">
        <v>60</v>
      </c>
      <c r="E182" s="36"/>
      <c r="F182" s="37">
        <v>288</v>
      </c>
      <c r="G182" s="38">
        <v>5736.4800000000005</v>
      </c>
      <c r="H182" s="39">
        <v>150</v>
      </c>
      <c r="I182" s="35">
        <v>310</v>
      </c>
      <c r="J182" s="37">
        <v>2546</v>
      </c>
      <c r="K182" s="25"/>
      <c r="L182" s="34">
        <v>1920.23</v>
      </c>
      <c r="M182" s="35">
        <v>2602.4499999999998</v>
      </c>
      <c r="N182" s="40"/>
      <c r="O182" s="37">
        <v>298.05</v>
      </c>
      <c r="P182" s="38">
        <v>2358.25</v>
      </c>
      <c r="Q182" s="39">
        <v>1378.88</v>
      </c>
      <c r="R182" s="35">
        <v>602.26</v>
      </c>
      <c r="S182" s="37">
        <v>2659.4227132994865</v>
      </c>
      <c r="T182" s="25"/>
      <c r="U182" s="34">
        <v>600</v>
      </c>
      <c r="V182" s="35">
        <v>2400</v>
      </c>
      <c r="W182" s="36"/>
      <c r="X182" s="37"/>
      <c r="Y182" s="38">
        <v>2400</v>
      </c>
      <c r="Z182" s="41">
        <v>0</v>
      </c>
      <c r="AA182" s="35">
        <v>600</v>
      </c>
      <c r="AB182" s="37">
        <v>618</v>
      </c>
      <c r="AC182" s="25"/>
      <c r="AD182" s="34">
        <v>0</v>
      </c>
      <c r="AE182" s="35">
        <v>0</v>
      </c>
      <c r="AF182" s="36"/>
      <c r="AG182" s="37"/>
      <c r="AH182" s="38"/>
      <c r="AI182" s="42"/>
      <c r="AJ182" s="35"/>
      <c r="AK182" s="37">
        <v>0</v>
      </c>
      <c r="AL182" s="25"/>
      <c r="AM182" s="18">
        <f t="shared" si="16"/>
        <v>4181.8541059999998</v>
      </c>
      <c r="AN182" s="18">
        <f t="shared" si="17"/>
        <v>5062.45</v>
      </c>
      <c r="AO182" s="18">
        <f t="shared" si="18"/>
        <v>0</v>
      </c>
      <c r="AP182" s="18">
        <f t="shared" si="19"/>
        <v>586.04999999999995</v>
      </c>
      <c r="AQ182" s="18">
        <f t="shared" si="20"/>
        <v>10494.73</v>
      </c>
      <c r="AR182" s="18">
        <f t="shared" si="21"/>
        <v>1528.88</v>
      </c>
      <c r="AS182" s="18">
        <f t="shared" si="22"/>
        <v>1512.26</v>
      </c>
      <c r="AT182" s="18">
        <f t="shared" si="23"/>
        <v>5823.4227132994865</v>
      </c>
      <c r="AU182" s="43">
        <v>2872</v>
      </c>
      <c r="AV182" s="44" t="s">
        <v>912</v>
      </c>
      <c r="AW182" s="18" t="s">
        <v>913</v>
      </c>
      <c r="AX182" s="45"/>
      <c r="AY182" s="33"/>
      <c r="AZ182" s="46" t="s">
        <v>80</v>
      </c>
      <c r="BA182" s="33" t="s">
        <v>81</v>
      </c>
      <c r="BB182" s="46" t="s">
        <v>82</v>
      </c>
      <c r="BC182" s="46" t="s">
        <v>83</v>
      </c>
      <c r="BD182" s="47">
        <v>2</v>
      </c>
      <c r="BE182" s="47">
        <v>1</v>
      </c>
    </row>
    <row r="183" spans="1:57" x14ac:dyDescent="0.2">
      <c r="A183" s="32" t="s">
        <v>914</v>
      </c>
      <c r="B183" s="33" t="s">
        <v>915</v>
      </c>
      <c r="C183" s="34">
        <v>5950.8614689999995</v>
      </c>
      <c r="D183" s="35">
        <v>250</v>
      </c>
      <c r="E183" s="36"/>
      <c r="F183" s="37">
        <v>1153</v>
      </c>
      <c r="G183" s="38">
        <v>3211.1</v>
      </c>
      <c r="H183" s="39">
        <v>5640</v>
      </c>
      <c r="I183" s="35">
        <v>260</v>
      </c>
      <c r="J183" s="37">
        <v>6243</v>
      </c>
      <c r="K183" s="25"/>
      <c r="L183" s="34">
        <v>11274.87</v>
      </c>
      <c r="M183" s="35">
        <v>6261.76</v>
      </c>
      <c r="N183" s="40"/>
      <c r="O183" s="37">
        <v>968.01</v>
      </c>
      <c r="P183" s="38">
        <v>2468.2800000000002</v>
      </c>
      <c r="Q183" s="39">
        <v>4481.8500000000004</v>
      </c>
      <c r="R183" s="35">
        <v>6297</v>
      </c>
      <c r="S183" s="37">
        <v>5811.0920880374588</v>
      </c>
      <c r="T183" s="25"/>
      <c r="U183" s="34">
        <v>10340</v>
      </c>
      <c r="V183" s="35">
        <v>560</v>
      </c>
      <c r="W183" s="36"/>
      <c r="X183" s="37">
        <v>5180</v>
      </c>
      <c r="Y183" s="38">
        <v>3100</v>
      </c>
      <c r="Z183" s="41">
        <v>10770</v>
      </c>
      <c r="AA183" s="35">
        <v>1600</v>
      </c>
      <c r="AB183" s="37">
        <v>3550.56</v>
      </c>
      <c r="AC183" s="25"/>
      <c r="AD183" s="34">
        <v>0</v>
      </c>
      <c r="AE183" s="35">
        <v>0</v>
      </c>
      <c r="AF183" s="36"/>
      <c r="AG183" s="37"/>
      <c r="AH183" s="38"/>
      <c r="AI183" s="42"/>
      <c r="AJ183" s="35"/>
      <c r="AK183" s="37">
        <v>0</v>
      </c>
      <c r="AL183" s="25"/>
      <c r="AM183" s="18">
        <f t="shared" si="16"/>
        <v>27565.731469000002</v>
      </c>
      <c r="AN183" s="18">
        <f t="shared" si="17"/>
        <v>7071.76</v>
      </c>
      <c r="AO183" s="18">
        <f t="shared" si="18"/>
        <v>0</v>
      </c>
      <c r="AP183" s="18">
        <f t="shared" si="19"/>
        <v>7301.01</v>
      </c>
      <c r="AQ183" s="18">
        <f t="shared" si="20"/>
        <v>8779.380000000001</v>
      </c>
      <c r="AR183" s="18">
        <f t="shared" si="21"/>
        <v>20891.849999999999</v>
      </c>
      <c r="AS183" s="18">
        <f t="shared" si="22"/>
        <v>8157</v>
      </c>
      <c r="AT183" s="18">
        <f t="shared" si="23"/>
        <v>15604.652088037459</v>
      </c>
      <c r="AU183" s="43">
        <v>10087</v>
      </c>
      <c r="AV183" s="44" t="s">
        <v>916</v>
      </c>
      <c r="AW183" s="18" t="s">
        <v>917</v>
      </c>
      <c r="AX183" s="45" t="s">
        <v>537</v>
      </c>
      <c r="AY183" s="33" t="s">
        <v>538</v>
      </c>
      <c r="AZ183" s="46" t="s">
        <v>114</v>
      </c>
      <c r="BA183" s="33" t="s">
        <v>115</v>
      </c>
      <c r="BB183" s="46" t="s">
        <v>539</v>
      </c>
      <c r="BC183" s="46" t="s">
        <v>540</v>
      </c>
      <c r="BD183" s="47">
        <v>1</v>
      </c>
      <c r="BE183" s="47">
        <v>2</v>
      </c>
    </row>
    <row r="184" spans="1:57" x14ac:dyDescent="0.2">
      <c r="A184" s="32" t="s">
        <v>537</v>
      </c>
      <c r="B184" s="33" t="s">
        <v>918</v>
      </c>
      <c r="C184" s="34"/>
      <c r="D184" s="35">
        <v>0</v>
      </c>
      <c r="E184" s="36"/>
      <c r="F184" s="37"/>
      <c r="G184" s="38">
        <v>15</v>
      </c>
      <c r="H184" s="39">
        <v>0</v>
      </c>
      <c r="I184" s="35"/>
      <c r="J184" s="37">
        <v>0</v>
      </c>
      <c r="K184" s="25"/>
      <c r="L184" s="34"/>
      <c r="M184" s="35">
        <v>0</v>
      </c>
      <c r="N184" s="40"/>
      <c r="O184" s="37"/>
      <c r="P184" s="38">
        <v>0</v>
      </c>
      <c r="Q184" s="50">
        <v>0</v>
      </c>
      <c r="R184" s="35"/>
      <c r="S184" s="37">
        <v>0</v>
      </c>
      <c r="T184" s="25"/>
      <c r="U184" s="34"/>
      <c r="V184" s="35">
        <v>0</v>
      </c>
      <c r="W184" s="36"/>
      <c r="X184" s="37"/>
      <c r="Y184" s="38">
        <v>0</v>
      </c>
      <c r="Z184" s="39">
        <v>0</v>
      </c>
      <c r="AA184" s="35"/>
      <c r="AB184" s="37">
        <v>0</v>
      </c>
      <c r="AC184" s="25"/>
      <c r="AD184" s="34"/>
      <c r="AE184" s="35">
        <v>0</v>
      </c>
      <c r="AF184" s="36"/>
      <c r="AG184" s="37"/>
      <c r="AH184" s="38"/>
      <c r="AI184" s="42"/>
      <c r="AJ184" s="35"/>
      <c r="AK184" s="37">
        <v>0</v>
      </c>
      <c r="AL184" s="25"/>
      <c r="AM184" s="18">
        <f t="shared" si="16"/>
        <v>0</v>
      </c>
      <c r="AN184" s="18">
        <f t="shared" si="17"/>
        <v>0</v>
      </c>
      <c r="AO184" s="18">
        <f t="shared" si="18"/>
        <v>0</v>
      </c>
      <c r="AP184" s="18">
        <f t="shared" si="19"/>
        <v>0</v>
      </c>
      <c r="AQ184" s="18">
        <f t="shared" si="20"/>
        <v>15</v>
      </c>
      <c r="AR184" s="18">
        <f t="shared" si="21"/>
        <v>0</v>
      </c>
      <c r="AS184" s="18">
        <f t="shared" si="22"/>
        <v>0</v>
      </c>
      <c r="AT184" s="18">
        <f t="shared" si="23"/>
        <v>0</v>
      </c>
      <c r="AU184" s="43">
        <v>55264</v>
      </c>
      <c r="AV184" s="44" t="s">
        <v>916</v>
      </c>
      <c r="AW184" s="18" t="s">
        <v>917</v>
      </c>
      <c r="AX184" s="45" t="s">
        <v>537</v>
      </c>
      <c r="AY184" s="33" t="s">
        <v>538</v>
      </c>
      <c r="AZ184" s="46" t="s">
        <v>114</v>
      </c>
      <c r="BA184" s="33" t="s">
        <v>115</v>
      </c>
      <c r="BB184" s="46" t="s">
        <v>539</v>
      </c>
      <c r="BC184" s="46" t="s">
        <v>540</v>
      </c>
      <c r="BD184" s="47">
        <v>1</v>
      </c>
      <c r="BE184" s="47">
        <v>2</v>
      </c>
    </row>
    <row r="185" spans="1:57" x14ac:dyDescent="0.2">
      <c r="A185" s="32" t="s">
        <v>919</v>
      </c>
      <c r="B185" s="33" t="s">
        <v>920</v>
      </c>
      <c r="C185" s="34">
        <v>16813.993499000004</v>
      </c>
      <c r="D185" s="35">
        <v>4924.2</v>
      </c>
      <c r="E185" s="36"/>
      <c r="F185" s="37">
        <v>6009</v>
      </c>
      <c r="G185" s="38">
        <v>26056.9355</v>
      </c>
      <c r="H185" s="39">
        <v>26601.94</v>
      </c>
      <c r="I185" s="35">
        <v>17773.3</v>
      </c>
      <c r="J185" s="37">
        <v>28452.75</v>
      </c>
      <c r="K185" s="25"/>
      <c r="L185" s="34">
        <v>22577.62</v>
      </c>
      <c r="M185" s="35">
        <v>2471.15</v>
      </c>
      <c r="N185" s="40"/>
      <c r="O185" s="37">
        <v>2615.41</v>
      </c>
      <c r="P185" s="38">
        <v>10403.66</v>
      </c>
      <c r="Q185" s="39">
        <v>6959.25</v>
      </c>
      <c r="R185" s="35">
        <v>1674.67</v>
      </c>
      <c r="S185" s="37">
        <v>5730.3730831604298</v>
      </c>
      <c r="T185" s="25"/>
      <c r="U185" s="34">
        <v>17600</v>
      </c>
      <c r="V185" s="35">
        <v>5450</v>
      </c>
      <c r="W185" s="36"/>
      <c r="X185" s="37">
        <v>5400</v>
      </c>
      <c r="Y185" s="38">
        <v>6450</v>
      </c>
      <c r="Z185" s="41">
        <v>11900</v>
      </c>
      <c r="AA185" s="35">
        <v>3200</v>
      </c>
      <c r="AB185" s="37">
        <v>9944.48</v>
      </c>
      <c r="AC185" s="25"/>
      <c r="AD185" s="34">
        <v>0</v>
      </c>
      <c r="AE185" s="35">
        <v>0</v>
      </c>
      <c r="AF185" s="36"/>
      <c r="AG185" s="37">
        <v>164.27</v>
      </c>
      <c r="AH185" s="38">
        <v>80000</v>
      </c>
      <c r="AI185" s="42"/>
      <c r="AJ185" s="35"/>
      <c r="AK185" s="37">
        <v>0</v>
      </c>
      <c r="AL185" s="25"/>
      <c r="AM185" s="18">
        <f t="shared" si="16"/>
        <v>56991.613498999999</v>
      </c>
      <c r="AN185" s="18">
        <f t="shared" si="17"/>
        <v>12845.349999999999</v>
      </c>
      <c r="AO185" s="18">
        <f t="shared" si="18"/>
        <v>0</v>
      </c>
      <c r="AP185" s="18">
        <f t="shared" si="19"/>
        <v>14188.68</v>
      </c>
      <c r="AQ185" s="18">
        <f t="shared" si="20"/>
        <v>122910.5955</v>
      </c>
      <c r="AR185" s="18">
        <f t="shared" si="21"/>
        <v>45461.19</v>
      </c>
      <c r="AS185" s="18">
        <f t="shared" si="22"/>
        <v>22647.97</v>
      </c>
      <c r="AT185" s="18">
        <f t="shared" si="23"/>
        <v>44127.603083160429</v>
      </c>
      <c r="AU185" s="43">
        <v>18482</v>
      </c>
      <c r="AV185" s="44" t="s">
        <v>916</v>
      </c>
      <c r="AW185" s="18" t="s">
        <v>917</v>
      </c>
      <c r="AX185" s="45" t="s">
        <v>537</v>
      </c>
      <c r="AY185" s="33" t="s">
        <v>538</v>
      </c>
      <c r="AZ185" s="46" t="s">
        <v>114</v>
      </c>
      <c r="BA185" s="33" t="s">
        <v>115</v>
      </c>
      <c r="BB185" s="46" t="s">
        <v>539</v>
      </c>
      <c r="BC185" s="46" t="s">
        <v>540</v>
      </c>
      <c r="BD185" s="47">
        <v>1</v>
      </c>
      <c r="BE185" s="47">
        <v>2</v>
      </c>
    </row>
    <row r="186" spans="1:57" x14ac:dyDescent="0.2">
      <c r="A186" s="32" t="s">
        <v>921</v>
      </c>
      <c r="B186" s="33" t="s">
        <v>922</v>
      </c>
      <c r="C186" s="34">
        <v>1308.055623</v>
      </c>
      <c r="D186" s="35">
        <v>0</v>
      </c>
      <c r="E186" s="36">
        <v>0</v>
      </c>
      <c r="F186" s="37">
        <v>60</v>
      </c>
      <c r="G186" s="38">
        <v>0</v>
      </c>
      <c r="H186" s="39">
        <v>0</v>
      </c>
      <c r="I186" s="35"/>
      <c r="J186" s="37">
        <v>669</v>
      </c>
      <c r="K186" s="25"/>
      <c r="L186" s="34">
        <v>1957.85</v>
      </c>
      <c r="M186" s="35">
        <v>0</v>
      </c>
      <c r="N186" s="40">
        <v>190.32</v>
      </c>
      <c r="O186" s="37">
        <v>105.55</v>
      </c>
      <c r="P186" s="38">
        <v>0</v>
      </c>
      <c r="Q186" s="39">
        <v>0</v>
      </c>
      <c r="R186" s="35"/>
      <c r="S186" s="37">
        <v>1442.3112552894672</v>
      </c>
      <c r="T186" s="25"/>
      <c r="U186" s="34">
        <v>0</v>
      </c>
      <c r="V186" s="35">
        <v>0</v>
      </c>
      <c r="W186" s="36">
        <v>0</v>
      </c>
      <c r="X186" s="37"/>
      <c r="Y186" s="38">
        <v>0</v>
      </c>
      <c r="Z186" s="41">
        <v>0</v>
      </c>
      <c r="AA186" s="35"/>
      <c r="AB186" s="37">
        <v>0</v>
      </c>
      <c r="AC186" s="25"/>
      <c r="AD186" s="34">
        <v>0</v>
      </c>
      <c r="AE186" s="35">
        <v>0</v>
      </c>
      <c r="AF186" s="36">
        <v>0</v>
      </c>
      <c r="AG186" s="37"/>
      <c r="AH186" s="38"/>
      <c r="AI186" s="42"/>
      <c r="AJ186" s="35"/>
      <c r="AK186" s="37">
        <v>0</v>
      </c>
      <c r="AL186" s="25"/>
      <c r="AM186" s="18">
        <f t="shared" si="16"/>
        <v>3265.9056229999997</v>
      </c>
      <c r="AN186" s="18">
        <f t="shared" si="17"/>
        <v>0</v>
      </c>
      <c r="AO186" s="18">
        <f t="shared" si="18"/>
        <v>190.32</v>
      </c>
      <c r="AP186" s="18">
        <f t="shared" si="19"/>
        <v>165.55</v>
      </c>
      <c r="AQ186" s="18">
        <f t="shared" si="20"/>
        <v>0</v>
      </c>
      <c r="AR186" s="18">
        <f t="shared" si="21"/>
        <v>0</v>
      </c>
      <c r="AS186" s="18">
        <f t="shared" si="22"/>
        <v>0</v>
      </c>
      <c r="AT186" s="18">
        <f t="shared" si="23"/>
        <v>2111.3112552894672</v>
      </c>
      <c r="AU186" s="43">
        <v>877</v>
      </c>
      <c r="AV186" s="44" t="s">
        <v>902</v>
      </c>
      <c r="AW186" s="18" t="s">
        <v>903</v>
      </c>
      <c r="AX186" s="49" t="s">
        <v>904</v>
      </c>
      <c r="AY186" s="33" t="s">
        <v>905</v>
      </c>
      <c r="AZ186" s="46" t="s">
        <v>146</v>
      </c>
      <c r="BA186" s="33" t="s">
        <v>147</v>
      </c>
      <c r="BB186" s="46" t="s">
        <v>156</v>
      </c>
      <c r="BC186" s="46" t="s">
        <v>157</v>
      </c>
      <c r="BD186" s="47">
        <v>2</v>
      </c>
      <c r="BE186" s="47">
        <v>2</v>
      </c>
    </row>
    <row r="187" spans="1:57" x14ac:dyDescent="0.2">
      <c r="A187" s="32" t="s">
        <v>923</v>
      </c>
      <c r="B187" s="33" t="s">
        <v>924</v>
      </c>
      <c r="C187" s="34">
        <v>17992.737705</v>
      </c>
      <c r="D187" s="35">
        <v>4724.8500000000004</v>
      </c>
      <c r="E187" s="36"/>
      <c r="F187" s="37">
        <v>1620.66</v>
      </c>
      <c r="G187" s="38">
        <v>8666.08</v>
      </c>
      <c r="H187" s="39">
        <v>130</v>
      </c>
      <c r="I187" s="35">
        <v>425</v>
      </c>
      <c r="J187" s="37">
        <v>21139.1</v>
      </c>
      <c r="K187" s="25"/>
      <c r="L187" s="34">
        <v>11716.810000000001</v>
      </c>
      <c r="M187" s="35">
        <v>3032.06</v>
      </c>
      <c r="N187" s="40"/>
      <c r="O187" s="37">
        <v>877.41</v>
      </c>
      <c r="P187" s="38">
        <v>2133.67</v>
      </c>
      <c r="Q187" s="39">
        <v>329.27</v>
      </c>
      <c r="R187" s="35">
        <v>310.10000000000002</v>
      </c>
      <c r="S187" s="37">
        <v>18971.962391500834</v>
      </c>
      <c r="T187" s="25"/>
      <c r="U187" s="34">
        <v>24279</v>
      </c>
      <c r="V187" s="35">
        <v>0</v>
      </c>
      <c r="W187" s="36"/>
      <c r="X187" s="37">
        <v>1863</v>
      </c>
      <c r="Y187" s="38">
        <v>6722</v>
      </c>
      <c r="Z187" s="41">
        <v>195</v>
      </c>
      <c r="AA187" s="35">
        <v>460</v>
      </c>
      <c r="AB187" s="37">
        <v>2200</v>
      </c>
      <c r="AC187" s="25"/>
      <c r="AD187" s="34">
        <v>0</v>
      </c>
      <c r="AE187" s="35">
        <v>0</v>
      </c>
      <c r="AF187" s="36"/>
      <c r="AG187" s="37"/>
      <c r="AH187" s="38"/>
      <c r="AI187" s="42"/>
      <c r="AJ187" s="35"/>
      <c r="AK187" s="37">
        <v>0</v>
      </c>
      <c r="AL187" s="25"/>
      <c r="AM187" s="18">
        <f t="shared" si="16"/>
        <v>53988.547704999997</v>
      </c>
      <c r="AN187" s="18">
        <f t="shared" si="17"/>
        <v>7756.91</v>
      </c>
      <c r="AO187" s="18">
        <f t="shared" si="18"/>
        <v>0</v>
      </c>
      <c r="AP187" s="18">
        <f t="shared" si="19"/>
        <v>4361.07</v>
      </c>
      <c r="AQ187" s="18">
        <f t="shared" si="20"/>
        <v>17521.75</v>
      </c>
      <c r="AR187" s="18">
        <f t="shared" si="21"/>
        <v>654.27</v>
      </c>
      <c r="AS187" s="18">
        <f t="shared" si="22"/>
        <v>1195.0999999999999</v>
      </c>
      <c r="AT187" s="18">
        <f t="shared" si="23"/>
        <v>42311.062391500833</v>
      </c>
      <c r="AU187" s="43">
        <v>12849</v>
      </c>
      <c r="AV187" s="44" t="s">
        <v>925</v>
      </c>
      <c r="AW187" s="18" t="s">
        <v>926</v>
      </c>
      <c r="AX187" s="45"/>
      <c r="AY187" s="33"/>
      <c r="AZ187" s="46" t="s">
        <v>80</v>
      </c>
      <c r="BA187" s="33" t="s">
        <v>81</v>
      </c>
      <c r="BB187" s="46" t="s">
        <v>106</v>
      </c>
      <c r="BC187" s="46" t="s">
        <v>107</v>
      </c>
      <c r="BD187" s="47">
        <v>1</v>
      </c>
      <c r="BE187" s="47">
        <v>1</v>
      </c>
    </row>
    <row r="188" spans="1:57" x14ac:dyDescent="0.2">
      <c r="A188" s="32" t="s">
        <v>927</v>
      </c>
      <c r="B188" s="33" t="s">
        <v>928</v>
      </c>
      <c r="C188" s="34">
        <v>6882.1035469999997</v>
      </c>
      <c r="D188" s="35">
        <v>0</v>
      </c>
      <c r="E188" s="36">
        <v>2095</v>
      </c>
      <c r="F188" s="37">
        <v>150</v>
      </c>
      <c r="G188" s="38">
        <v>0</v>
      </c>
      <c r="H188" s="39">
        <v>0</v>
      </c>
      <c r="I188" s="35"/>
      <c r="J188" s="37">
        <v>4053.3</v>
      </c>
      <c r="K188" s="25"/>
      <c r="L188" s="34">
        <v>2464.1000000000004</v>
      </c>
      <c r="M188" s="35">
        <v>0</v>
      </c>
      <c r="N188" s="40">
        <v>500.3</v>
      </c>
      <c r="O188" s="37">
        <v>390.25</v>
      </c>
      <c r="P188" s="38">
        <v>0</v>
      </c>
      <c r="Q188" s="39">
        <v>0</v>
      </c>
      <c r="R188" s="35"/>
      <c r="S188" s="37">
        <v>3205.2471850598686</v>
      </c>
      <c r="T188" s="25"/>
      <c r="U188" s="34">
        <v>2000</v>
      </c>
      <c r="V188" s="35">
        <v>0</v>
      </c>
      <c r="W188" s="36">
        <v>12620</v>
      </c>
      <c r="X188" s="37"/>
      <c r="Y188" s="38">
        <v>0</v>
      </c>
      <c r="Z188" s="41">
        <v>0</v>
      </c>
      <c r="AA188" s="35"/>
      <c r="AB188" s="37">
        <v>0</v>
      </c>
      <c r="AC188" s="25"/>
      <c r="AD188" s="34">
        <v>0</v>
      </c>
      <c r="AE188" s="35">
        <v>0</v>
      </c>
      <c r="AF188" s="36">
        <v>0</v>
      </c>
      <c r="AG188" s="37"/>
      <c r="AH188" s="38"/>
      <c r="AI188" s="42"/>
      <c r="AJ188" s="35"/>
      <c r="AK188" s="37">
        <v>0</v>
      </c>
      <c r="AL188" s="25"/>
      <c r="AM188" s="18">
        <f t="shared" si="16"/>
        <v>11346.203547000001</v>
      </c>
      <c r="AN188" s="18">
        <f t="shared" si="17"/>
        <v>0</v>
      </c>
      <c r="AO188" s="18">
        <f t="shared" si="18"/>
        <v>15215.3</v>
      </c>
      <c r="AP188" s="18">
        <f t="shared" si="19"/>
        <v>540.25</v>
      </c>
      <c r="AQ188" s="18">
        <f t="shared" si="20"/>
        <v>0</v>
      </c>
      <c r="AR188" s="18">
        <f t="shared" si="21"/>
        <v>0</v>
      </c>
      <c r="AS188" s="18">
        <f t="shared" si="22"/>
        <v>0</v>
      </c>
      <c r="AT188" s="18">
        <f t="shared" si="23"/>
        <v>7258.5471850598688</v>
      </c>
      <c r="AU188" s="43">
        <v>4688</v>
      </c>
      <c r="AV188" s="44" t="s">
        <v>929</v>
      </c>
      <c r="AW188" s="18" t="s">
        <v>930</v>
      </c>
      <c r="AX188" s="45"/>
      <c r="AY188" s="33"/>
      <c r="AZ188" s="46" t="s">
        <v>146</v>
      </c>
      <c r="BA188" s="33" t="s">
        <v>147</v>
      </c>
      <c r="BB188" s="46" t="s">
        <v>221</v>
      </c>
      <c r="BC188" s="46" t="s">
        <v>222</v>
      </c>
      <c r="BD188" s="47">
        <v>2</v>
      </c>
      <c r="BE188" s="47">
        <v>1</v>
      </c>
    </row>
    <row r="189" spans="1:57" x14ac:dyDescent="0.2">
      <c r="A189" s="32" t="s">
        <v>931</v>
      </c>
      <c r="B189" s="33" t="s">
        <v>932</v>
      </c>
      <c r="C189" s="34">
        <v>7359.7344539999995</v>
      </c>
      <c r="D189" s="35">
        <v>1328.02</v>
      </c>
      <c r="E189" s="36"/>
      <c r="F189" s="37">
        <v>2130.92</v>
      </c>
      <c r="G189" s="38">
        <v>5133</v>
      </c>
      <c r="H189" s="39">
        <v>4160</v>
      </c>
      <c r="I189" s="35">
        <v>5552.6</v>
      </c>
      <c r="J189" s="37">
        <v>18689</v>
      </c>
      <c r="K189" s="25"/>
      <c r="L189" s="34">
        <v>16474.41</v>
      </c>
      <c r="M189" s="35">
        <v>308</v>
      </c>
      <c r="N189" s="40"/>
      <c r="O189" s="37">
        <v>791.03</v>
      </c>
      <c r="P189" s="38">
        <v>225.23</v>
      </c>
      <c r="Q189" s="39">
        <v>359.75</v>
      </c>
      <c r="R189" s="35">
        <v>470.25</v>
      </c>
      <c r="S189" s="37">
        <v>13282.005629713703</v>
      </c>
      <c r="T189" s="25"/>
      <c r="U189" s="34">
        <v>30250</v>
      </c>
      <c r="V189" s="35">
        <v>0</v>
      </c>
      <c r="W189" s="36"/>
      <c r="X189" s="37"/>
      <c r="Y189" s="38">
        <v>0</v>
      </c>
      <c r="Z189" s="41">
        <v>0</v>
      </c>
      <c r="AA189" s="35"/>
      <c r="AB189" s="37">
        <v>0</v>
      </c>
      <c r="AC189" s="25"/>
      <c r="AD189" s="34">
        <v>0</v>
      </c>
      <c r="AE189" s="35">
        <v>0</v>
      </c>
      <c r="AF189" s="36"/>
      <c r="AG189" s="37"/>
      <c r="AH189" s="38"/>
      <c r="AI189" s="42"/>
      <c r="AJ189" s="35"/>
      <c r="AK189" s="37">
        <v>0</v>
      </c>
      <c r="AL189" s="25"/>
      <c r="AM189" s="18">
        <f t="shared" si="16"/>
        <v>54084.144454000001</v>
      </c>
      <c r="AN189" s="18">
        <f t="shared" si="17"/>
        <v>1636.02</v>
      </c>
      <c r="AO189" s="18">
        <f t="shared" si="18"/>
        <v>0</v>
      </c>
      <c r="AP189" s="18">
        <f t="shared" si="19"/>
        <v>2921.95</v>
      </c>
      <c r="AQ189" s="18">
        <f t="shared" si="20"/>
        <v>5358.23</v>
      </c>
      <c r="AR189" s="18">
        <f t="shared" si="21"/>
        <v>4519.75</v>
      </c>
      <c r="AS189" s="18">
        <f t="shared" si="22"/>
        <v>6022.85</v>
      </c>
      <c r="AT189" s="18">
        <f t="shared" si="23"/>
        <v>31971.005629713705</v>
      </c>
      <c r="AU189" s="43">
        <v>14874</v>
      </c>
      <c r="AV189" s="44" t="s">
        <v>933</v>
      </c>
      <c r="AW189" s="18" t="s">
        <v>934</v>
      </c>
      <c r="AX189" s="45"/>
      <c r="AY189" s="33"/>
      <c r="AZ189" s="46" t="s">
        <v>80</v>
      </c>
      <c r="BA189" s="33" t="s">
        <v>81</v>
      </c>
      <c r="BB189" s="46" t="s">
        <v>553</v>
      </c>
      <c r="BC189" s="46" t="s">
        <v>554</v>
      </c>
      <c r="BD189" s="47">
        <v>2</v>
      </c>
      <c r="BE189" s="47">
        <v>1</v>
      </c>
    </row>
    <row r="190" spans="1:57" x14ac:dyDescent="0.2">
      <c r="A190" s="32" t="s">
        <v>935</v>
      </c>
      <c r="B190" s="33" t="s">
        <v>936</v>
      </c>
      <c r="C190" s="34">
        <v>11718.032349000001</v>
      </c>
      <c r="D190" s="35">
        <v>7675.75</v>
      </c>
      <c r="E190" s="36"/>
      <c r="F190" s="37">
        <v>1730</v>
      </c>
      <c r="G190" s="38">
        <v>14326.295</v>
      </c>
      <c r="H190" s="39">
        <v>2400</v>
      </c>
      <c r="I190" s="35">
        <v>4311</v>
      </c>
      <c r="J190" s="37">
        <v>28953.040000000001</v>
      </c>
      <c r="K190" s="25"/>
      <c r="L190" s="34">
        <v>10325.459999999999</v>
      </c>
      <c r="M190" s="35">
        <v>269.02</v>
      </c>
      <c r="N190" s="40"/>
      <c r="O190" s="37">
        <v>2090.7199999999998</v>
      </c>
      <c r="P190" s="38">
        <v>6248.75</v>
      </c>
      <c r="Q190" s="39">
        <v>2490.3000000000002</v>
      </c>
      <c r="R190" s="35">
        <v>11947.81</v>
      </c>
      <c r="S190" s="37">
        <v>8908.9555005390812</v>
      </c>
      <c r="T190" s="25"/>
      <c r="U190" s="34">
        <v>49305</v>
      </c>
      <c r="V190" s="35">
        <v>4383</v>
      </c>
      <c r="W190" s="36"/>
      <c r="X190" s="37">
        <v>9861</v>
      </c>
      <c r="Y190" s="38">
        <v>21913</v>
      </c>
      <c r="Z190" s="41">
        <v>9861</v>
      </c>
      <c r="AA190" s="35">
        <v>7122</v>
      </c>
      <c r="AB190" s="37">
        <v>36522</v>
      </c>
      <c r="AC190" s="25"/>
      <c r="AD190" s="34">
        <v>2726.4</v>
      </c>
      <c r="AE190" s="35">
        <v>0</v>
      </c>
      <c r="AF190" s="36"/>
      <c r="AG190" s="37">
        <v>36090.410000000003</v>
      </c>
      <c r="AH190" s="38"/>
      <c r="AI190" s="42"/>
      <c r="AJ190" s="35"/>
      <c r="AK190" s="37">
        <v>0</v>
      </c>
      <c r="AL190" s="25"/>
      <c r="AM190" s="18">
        <f t="shared" si="16"/>
        <v>74074.892349000002</v>
      </c>
      <c r="AN190" s="18">
        <f t="shared" si="17"/>
        <v>12327.77</v>
      </c>
      <c r="AO190" s="18">
        <f t="shared" si="18"/>
        <v>0</v>
      </c>
      <c r="AP190" s="18">
        <f t="shared" si="19"/>
        <v>49772.130000000005</v>
      </c>
      <c r="AQ190" s="18">
        <f t="shared" si="20"/>
        <v>42488.044999999998</v>
      </c>
      <c r="AR190" s="18">
        <f t="shared" si="21"/>
        <v>14751.3</v>
      </c>
      <c r="AS190" s="18">
        <f t="shared" si="22"/>
        <v>23380.809999999998</v>
      </c>
      <c r="AT190" s="18">
        <f t="shared" si="23"/>
        <v>74383.99550053908</v>
      </c>
      <c r="AU190" s="43">
        <v>18122</v>
      </c>
      <c r="AV190" s="44" t="s">
        <v>525</v>
      </c>
      <c r="AW190" s="18" t="s">
        <v>526</v>
      </c>
      <c r="AX190" s="45" t="s">
        <v>527</v>
      </c>
      <c r="AY190" s="33" t="s">
        <v>528</v>
      </c>
      <c r="AZ190" s="46" t="s">
        <v>72</v>
      </c>
      <c r="BA190" s="33" t="s">
        <v>73</v>
      </c>
      <c r="BB190" s="46" t="s">
        <v>122</v>
      </c>
      <c r="BC190" s="46" t="s">
        <v>123</v>
      </c>
      <c r="BD190" s="47">
        <v>1</v>
      </c>
      <c r="BE190" s="47">
        <v>2</v>
      </c>
    </row>
    <row r="191" spans="1:57" x14ac:dyDescent="0.2">
      <c r="A191" s="32" t="s">
        <v>937</v>
      </c>
      <c r="B191" s="33" t="s">
        <v>938</v>
      </c>
      <c r="C191" s="34">
        <v>3509.669386</v>
      </c>
      <c r="D191" s="35">
        <v>0</v>
      </c>
      <c r="E191" s="36"/>
      <c r="F191" s="37">
        <v>375</v>
      </c>
      <c r="G191" s="38">
        <v>962.5</v>
      </c>
      <c r="H191" s="39">
        <v>2527</v>
      </c>
      <c r="I191" s="35">
        <v>880</v>
      </c>
      <c r="J191" s="37">
        <v>6970.6</v>
      </c>
      <c r="K191" s="25"/>
      <c r="L191" s="34">
        <v>8755.66</v>
      </c>
      <c r="M191" s="35">
        <v>393.05</v>
      </c>
      <c r="N191" s="40"/>
      <c r="O191" s="37">
        <v>2460.9899999999998</v>
      </c>
      <c r="P191" s="38">
        <v>5633.72</v>
      </c>
      <c r="Q191" s="39">
        <v>343.22</v>
      </c>
      <c r="R191" s="35">
        <v>4210.8999999999996</v>
      </c>
      <c r="S191" s="37">
        <v>3546.5861574208793</v>
      </c>
      <c r="T191" s="25"/>
      <c r="U191" s="34">
        <v>10000</v>
      </c>
      <c r="V191" s="35">
        <v>0</v>
      </c>
      <c r="W191" s="36"/>
      <c r="X191" s="37">
        <v>1600</v>
      </c>
      <c r="Y191" s="38">
        <v>2500</v>
      </c>
      <c r="Z191" s="41">
        <v>8000</v>
      </c>
      <c r="AA191" s="35">
        <v>4500</v>
      </c>
      <c r="AB191" s="37">
        <v>5852.86</v>
      </c>
      <c r="AC191" s="25"/>
      <c r="AD191" s="34">
        <v>0</v>
      </c>
      <c r="AE191" s="35">
        <v>0</v>
      </c>
      <c r="AF191" s="36"/>
      <c r="AG191" s="37"/>
      <c r="AH191" s="38"/>
      <c r="AI191" s="42"/>
      <c r="AJ191" s="35"/>
      <c r="AK191" s="37">
        <v>0</v>
      </c>
      <c r="AL191" s="25"/>
      <c r="AM191" s="18">
        <f t="shared" si="16"/>
        <v>22265.329386000001</v>
      </c>
      <c r="AN191" s="18">
        <f t="shared" si="17"/>
        <v>393.05</v>
      </c>
      <c r="AO191" s="18">
        <f t="shared" si="18"/>
        <v>0</v>
      </c>
      <c r="AP191" s="18">
        <f t="shared" si="19"/>
        <v>4435.99</v>
      </c>
      <c r="AQ191" s="18">
        <f t="shared" si="20"/>
        <v>9096.2200000000012</v>
      </c>
      <c r="AR191" s="18">
        <f t="shared" si="21"/>
        <v>10870.22</v>
      </c>
      <c r="AS191" s="18">
        <f t="shared" si="22"/>
        <v>9590.9</v>
      </c>
      <c r="AT191" s="18">
        <f t="shared" si="23"/>
        <v>16370.04615742088</v>
      </c>
      <c r="AU191" s="43">
        <v>9561</v>
      </c>
      <c r="AV191" s="44" t="s">
        <v>916</v>
      </c>
      <c r="AW191" s="18" t="s">
        <v>917</v>
      </c>
      <c r="AX191" s="45" t="s">
        <v>537</v>
      </c>
      <c r="AY191" s="33" t="s">
        <v>538</v>
      </c>
      <c r="AZ191" s="46" t="s">
        <v>114</v>
      </c>
      <c r="BA191" s="33" t="s">
        <v>115</v>
      </c>
      <c r="BB191" s="46" t="s">
        <v>539</v>
      </c>
      <c r="BC191" s="46" t="s">
        <v>540</v>
      </c>
      <c r="BD191" s="47">
        <v>1</v>
      </c>
      <c r="BE191" s="47">
        <v>2</v>
      </c>
    </row>
    <row r="192" spans="1:57" x14ac:dyDescent="0.2">
      <c r="A192" s="32" t="s">
        <v>939</v>
      </c>
      <c r="B192" s="33" t="s">
        <v>940</v>
      </c>
      <c r="C192" s="34">
        <v>8847.7474160000002</v>
      </c>
      <c r="D192" s="35">
        <v>1720</v>
      </c>
      <c r="E192" s="36"/>
      <c r="F192" s="37">
        <v>1641</v>
      </c>
      <c r="G192" s="38">
        <v>2707</v>
      </c>
      <c r="H192" s="39">
        <v>1581</v>
      </c>
      <c r="I192" s="35">
        <v>3819</v>
      </c>
      <c r="J192" s="37">
        <v>141379.5</v>
      </c>
      <c r="K192" s="25"/>
      <c r="L192" s="34">
        <v>6082.35</v>
      </c>
      <c r="M192" s="35">
        <v>152.96</v>
      </c>
      <c r="N192" s="40"/>
      <c r="O192" s="37">
        <v>4204.2</v>
      </c>
      <c r="P192" s="38">
        <v>200.25</v>
      </c>
      <c r="Q192" s="39">
        <v>220.9</v>
      </c>
      <c r="R192" s="35">
        <v>305.91000000000003</v>
      </c>
      <c r="S192" s="37">
        <v>26066.176653885719</v>
      </c>
      <c r="T192" s="25"/>
      <c r="U192" s="34">
        <v>70159.89</v>
      </c>
      <c r="V192" s="35">
        <v>0</v>
      </c>
      <c r="W192" s="36"/>
      <c r="X192" s="37">
        <v>5483.36</v>
      </c>
      <c r="Y192" s="38">
        <v>0</v>
      </c>
      <c r="Z192" s="41">
        <v>0</v>
      </c>
      <c r="AA192" s="35"/>
      <c r="AB192" s="37">
        <v>23675.199999999997</v>
      </c>
      <c r="AC192" s="25"/>
      <c r="AD192" s="34">
        <v>0</v>
      </c>
      <c r="AE192" s="35">
        <v>0</v>
      </c>
      <c r="AF192" s="36"/>
      <c r="AG192" s="37"/>
      <c r="AH192" s="38" t="s">
        <v>941</v>
      </c>
      <c r="AI192" s="42"/>
      <c r="AJ192" s="35"/>
      <c r="AK192" s="37">
        <v>0</v>
      </c>
      <c r="AL192" s="25"/>
      <c r="AM192" s="18">
        <f t="shared" si="16"/>
        <v>85089.987416000004</v>
      </c>
      <c r="AN192" s="18">
        <f t="shared" si="17"/>
        <v>1872.96</v>
      </c>
      <c r="AO192" s="18">
        <f t="shared" si="18"/>
        <v>0</v>
      </c>
      <c r="AP192" s="18">
        <f t="shared" si="19"/>
        <v>11328.56</v>
      </c>
      <c r="AQ192" s="18">
        <f t="shared" si="20"/>
        <v>2907.25</v>
      </c>
      <c r="AR192" s="18">
        <f t="shared" si="21"/>
        <v>1801.9</v>
      </c>
      <c r="AS192" s="18">
        <f t="shared" si="22"/>
        <v>4124.91</v>
      </c>
      <c r="AT192" s="18">
        <f t="shared" si="23"/>
        <v>191120.8766538857</v>
      </c>
      <c r="AU192" s="43">
        <v>12745</v>
      </c>
      <c r="AV192" s="44" t="s">
        <v>255</v>
      </c>
      <c r="AW192" s="18" t="s">
        <v>942</v>
      </c>
      <c r="AX192" s="45" t="s">
        <v>257</v>
      </c>
      <c r="AY192" s="33" t="s">
        <v>258</v>
      </c>
      <c r="AZ192" s="46" t="s">
        <v>128</v>
      </c>
      <c r="BA192" s="33" t="s">
        <v>129</v>
      </c>
      <c r="BB192" s="46" t="s">
        <v>377</v>
      </c>
      <c r="BC192" s="46" t="s">
        <v>378</v>
      </c>
      <c r="BD192" s="47">
        <v>1</v>
      </c>
      <c r="BE192" s="47">
        <v>2</v>
      </c>
    </row>
    <row r="193" spans="1:57" x14ac:dyDescent="0.2">
      <c r="A193" s="32" t="s">
        <v>943</v>
      </c>
      <c r="B193" s="33" t="s">
        <v>944</v>
      </c>
      <c r="C193" s="34">
        <v>1075.0871349999998</v>
      </c>
      <c r="D193" s="35">
        <v>1720</v>
      </c>
      <c r="E193" s="36"/>
      <c r="F193" s="37">
        <v>150</v>
      </c>
      <c r="G193" s="38">
        <v>187.5</v>
      </c>
      <c r="H193" s="39">
        <v>0</v>
      </c>
      <c r="I193" s="35">
        <v>600</v>
      </c>
      <c r="J193" s="37">
        <v>2068</v>
      </c>
      <c r="K193" s="25"/>
      <c r="L193" s="34">
        <v>2588.2199999999998</v>
      </c>
      <c r="M193" s="35">
        <v>3411.89</v>
      </c>
      <c r="N193" s="40"/>
      <c r="O193" s="37">
        <v>97</v>
      </c>
      <c r="P193" s="38">
        <v>518.84</v>
      </c>
      <c r="Q193" s="39">
        <v>19.2</v>
      </c>
      <c r="R193" s="35"/>
      <c r="S193" s="37">
        <v>1570.4769649174016</v>
      </c>
      <c r="T193" s="25"/>
      <c r="U193" s="34">
        <v>2487.02</v>
      </c>
      <c r="V193" s="35">
        <v>717.69</v>
      </c>
      <c r="W193" s="36"/>
      <c r="X193" s="37">
        <v>408.84</v>
      </c>
      <c r="Y193" s="38">
        <v>2590.46</v>
      </c>
      <c r="Z193" s="41">
        <v>951.51</v>
      </c>
      <c r="AA193" s="35">
        <v>452.22</v>
      </c>
      <c r="AB193" s="37">
        <v>708.84</v>
      </c>
      <c r="AC193" s="25"/>
      <c r="AD193" s="34">
        <v>0</v>
      </c>
      <c r="AE193" s="35">
        <v>0</v>
      </c>
      <c r="AF193" s="36"/>
      <c r="AG193" s="37"/>
      <c r="AH193" s="38"/>
      <c r="AI193" s="42"/>
      <c r="AJ193" s="35"/>
      <c r="AK193" s="37">
        <v>0</v>
      </c>
      <c r="AL193" s="25"/>
      <c r="AM193" s="18">
        <f t="shared" si="16"/>
        <v>6150.3271349999995</v>
      </c>
      <c r="AN193" s="18">
        <f t="shared" si="17"/>
        <v>5849.58</v>
      </c>
      <c r="AO193" s="18">
        <f t="shared" si="18"/>
        <v>0</v>
      </c>
      <c r="AP193" s="18">
        <f t="shared" si="19"/>
        <v>655.83999999999992</v>
      </c>
      <c r="AQ193" s="18">
        <f t="shared" si="20"/>
        <v>3296.8</v>
      </c>
      <c r="AR193" s="18">
        <f t="shared" si="21"/>
        <v>970.71</v>
      </c>
      <c r="AS193" s="18">
        <f t="shared" si="22"/>
        <v>1052.22</v>
      </c>
      <c r="AT193" s="18">
        <f t="shared" si="23"/>
        <v>4347.3169649174015</v>
      </c>
      <c r="AU193" s="43">
        <v>1601</v>
      </c>
      <c r="AV193" s="44" t="s">
        <v>945</v>
      </c>
      <c r="AW193" s="18" t="s">
        <v>946</v>
      </c>
      <c r="AX193" s="45" t="s">
        <v>709</v>
      </c>
      <c r="AY193" s="33" t="s">
        <v>710</v>
      </c>
      <c r="AZ193" s="46" t="s">
        <v>136</v>
      </c>
      <c r="BA193" s="33" t="s">
        <v>137</v>
      </c>
      <c r="BB193" s="46" t="s">
        <v>612</v>
      </c>
      <c r="BC193" s="46" t="s">
        <v>613</v>
      </c>
      <c r="BD193" s="47">
        <v>1</v>
      </c>
      <c r="BE193" s="47">
        <v>2</v>
      </c>
    </row>
    <row r="194" spans="1:57" x14ac:dyDescent="0.2">
      <c r="A194" s="32" t="s">
        <v>947</v>
      </c>
      <c r="B194" s="33" t="s">
        <v>948</v>
      </c>
      <c r="C194" s="34">
        <v>1220.991127</v>
      </c>
      <c r="D194" s="35">
        <v>0</v>
      </c>
      <c r="E194" s="36"/>
      <c r="F194" s="37">
        <v>125</v>
      </c>
      <c r="G194" s="38">
        <v>926.25</v>
      </c>
      <c r="H194" s="39">
        <v>2270</v>
      </c>
      <c r="I194" s="35">
        <v>25</v>
      </c>
      <c r="J194" s="37">
        <v>2015</v>
      </c>
      <c r="K194" s="25"/>
      <c r="L194" s="34">
        <v>11666.099999999997</v>
      </c>
      <c r="M194" s="35">
        <v>191.35</v>
      </c>
      <c r="N194" s="40"/>
      <c r="O194" s="37">
        <v>347.08</v>
      </c>
      <c r="P194" s="38">
        <v>773.5</v>
      </c>
      <c r="Q194" s="39">
        <v>3862.45</v>
      </c>
      <c r="R194" s="35">
        <v>92.45</v>
      </c>
      <c r="S194" s="37">
        <v>3391.3214308711395</v>
      </c>
      <c r="T194" s="25"/>
      <c r="U194" s="34">
        <v>2700</v>
      </c>
      <c r="V194" s="35">
        <v>0</v>
      </c>
      <c r="W194" s="36"/>
      <c r="X194" s="37"/>
      <c r="Y194" s="38">
        <v>1000</v>
      </c>
      <c r="Z194" s="41">
        <v>1000</v>
      </c>
      <c r="AA194" s="35">
        <v>300</v>
      </c>
      <c r="AB194" s="37">
        <v>0</v>
      </c>
      <c r="AC194" s="25"/>
      <c r="AD194" s="34">
        <v>0</v>
      </c>
      <c r="AE194" s="35">
        <v>0</v>
      </c>
      <c r="AF194" s="36"/>
      <c r="AG194" s="37"/>
      <c r="AH194" s="38"/>
      <c r="AI194" s="42"/>
      <c r="AJ194" s="35"/>
      <c r="AK194" s="37">
        <v>0</v>
      </c>
      <c r="AL194" s="25"/>
      <c r="AM194" s="18">
        <f t="shared" ref="AM194:AM257" si="24">SUM(AD194,U194,L194,C194)</f>
        <v>15587.091126999996</v>
      </c>
      <c r="AN194" s="18">
        <f t="shared" ref="AN194:AN257" si="25">SUM(AE194,V194,M194,D194)</f>
        <v>191.35</v>
      </c>
      <c r="AO194" s="18">
        <f t="shared" ref="AO194:AO257" si="26">SUM(AF194,W194,N194,E194)</f>
        <v>0</v>
      </c>
      <c r="AP194" s="18">
        <f t="shared" ref="AP194:AP257" si="27">SUM(AG194,X194,O194,F194)</f>
        <v>472.08</v>
      </c>
      <c r="AQ194" s="18">
        <f t="shared" ref="AQ194:AQ257" si="28">SUM(AH194,Y194,P194,G194)</f>
        <v>2699.75</v>
      </c>
      <c r="AR194" s="18">
        <f t="shared" ref="AR194:AR257" si="29">SUM(AI194,Z194,Q194,H194)</f>
        <v>7132.45</v>
      </c>
      <c r="AS194" s="18">
        <f t="shared" ref="AS194:AS257" si="30">SUM(AJ194,AA194,R194,I194)</f>
        <v>417.45</v>
      </c>
      <c r="AT194" s="18">
        <f t="shared" ref="AT194:AT257" si="31">SUM(AK194,AB194,S194,J194)</f>
        <v>5406.3214308711395</v>
      </c>
      <c r="AU194" s="43">
        <v>2575</v>
      </c>
      <c r="AV194" s="44" t="s">
        <v>949</v>
      </c>
      <c r="AW194" s="18" t="s">
        <v>950</v>
      </c>
      <c r="AX194" s="45"/>
      <c r="AY194" s="33"/>
      <c r="AZ194" s="46" t="s">
        <v>114</v>
      </c>
      <c r="BA194" s="33" t="s">
        <v>115</v>
      </c>
      <c r="BB194" s="46" t="s">
        <v>539</v>
      </c>
      <c r="BC194" s="46" t="s">
        <v>540</v>
      </c>
      <c r="BD194" s="47">
        <v>2</v>
      </c>
      <c r="BE194" s="47">
        <v>1</v>
      </c>
    </row>
    <row r="195" spans="1:57" x14ac:dyDescent="0.2">
      <c r="A195" s="32" t="s">
        <v>951</v>
      </c>
      <c r="B195" s="33" t="s">
        <v>952</v>
      </c>
      <c r="C195" s="34">
        <v>1152.0933640000001</v>
      </c>
      <c r="D195" s="35">
        <v>0</v>
      </c>
      <c r="E195" s="36">
        <v>0</v>
      </c>
      <c r="F195" s="37"/>
      <c r="G195" s="38">
        <v>0</v>
      </c>
      <c r="H195" s="39">
        <v>0</v>
      </c>
      <c r="I195" s="35"/>
      <c r="J195" s="37">
        <v>701</v>
      </c>
      <c r="K195" s="25"/>
      <c r="L195" s="34">
        <v>1437.2999999999997</v>
      </c>
      <c r="M195" s="35">
        <v>0</v>
      </c>
      <c r="N195" s="40">
        <v>153.35</v>
      </c>
      <c r="O195" s="37">
        <v>68.62</v>
      </c>
      <c r="P195" s="38">
        <v>0</v>
      </c>
      <c r="Q195" s="39">
        <v>0</v>
      </c>
      <c r="R195" s="35"/>
      <c r="S195" s="37">
        <v>1298.1219290626063</v>
      </c>
      <c r="T195" s="25"/>
      <c r="U195" s="34">
        <v>500</v>
      </c>
      <c r="V195" s="35">
        <v>0</v>
      </c>
      <c r="W195" s="36">
        <v>0</v>
      </c>
      <c r="X195" s="37"/>
      <c r="Y195" s="38">
        <v>0</v>
      </c>
      <c r="Z195" s="41">
        <v>0</v>
      </c>
      <c r="AA195" s="35"/>
      <c r="AB195" s="37">
        <v>300</v>
      </c>
      <c r="AC195" s="25"/>
      <c r="AD195" s="34">
        <v>0</v>
      </c>
      <c r="AE195" s="35">
        <v>0</v>
      </c>
      <c r="AF195" s="36">
        <v>0</v>
      </c>
      <c r="AG195" s="37"/>
      <c r="AH195" s="38"/>
      <c r="AI195" s="42"/>
      <c r="AJ195" s="35"/>
      <c r="AK195" s="37">
        <v>0</v>
      </c>
      <c r="AL195" s="25"/>
      <c r="AM195" s="18">
        <f t="shared" si="24"/>
        <v>3089.3933639999996</v>
      </c>
      <c r="AN195" s="18">
        <f t="shared" si="25"/>
        <v>0</v>
      </c>
      <c r="AO195" s="18">
        <f t="shared" si="26"/>
        <v>153.35</v>
      </c>
      <c r="AP195" s="18">
        <f t="shared" si="27"/>
        <v>68.62</v>
      </c>
      <c r="AQ195" s="18">
        <f t="shared" si="28"/>
        <v>0</v>
      </c>
      <c r="AR195" s="18">
        <f t="shared" si="29"/>
        <v>0</v>
      </c>
      <c r="AS195" s="18">
        <f t="shared" si="30"/>
        <v>0</v>
      </c>
      <c r="AT195" s="18">
        <f t="shared" si="31"/>
        <v>2299.1219290626063</v>
      </c>
      <c r="AU195" s="43">
        <v>1933</v>
      </c>
      <c r="AV195" s="44" t="s">
        <v>953</v>
      </c>
      <c r="AW195" s="18" t="s">
        <v>954</v>
      </c>
      <c r="AX195" s="45"/>
      <c r="AY195" s="33"/>
      <c r="AZ195" s="46" t="s">
        <v>146</v>
      </c>
      <c r="BA195" s="33" t="s">
        <v>147</v>
      </c>
      <c r="BB195" s="46" t="s">
        <v>162</v>
      </c>
      <c r="BC195" s="46" t="s">
        <v>163</v>
      </c>
      <c r="BD195" s="47">
        <v>2</v>
      </c>
      <c r="BE195" s="47">
        <v>1</v>
      </c>
    </row>
    <row r="196" spans="1:57" x14ac:dyDescent="0.2">
      <c r="A196" s="32" t="s">
        <v>955</v>
      </c>
      <c r="B196" s="33" t="s">
        <v>956</v>
      </c>
      <c r="C196" s="34">
        <v>10015.060723000001</v>
      </c>
      <c r="D196" s="35">
        <v>8790</v>
      </c>
      <c r="E196" s="36"/>
      <c r="F196" s="37">
        <v>2720</v>
      </c>
      <c r="G196" s="38">
        <v>5091.75</v>
      </c>
      <c r="H196" s="39">
        <v>5570</v>
      </c>
      <c r="I196" s="35">
        <v>4871</v>
      </c>
      <c r="J196" s="37">
        <v>18968</v>
      </c>
      <c r="K196" s="25"/>
      <c r="L196" s="34">
        <v>2638</v>
      </c>
      <c r="M196" s="35">
        <v>908.5</v>
      </c>
      <c r="N196" s="40"/>
      <c r="O196" s="37">
        <v>317.41000000000003</v>
      </c>
      <c r="P196" s="38">
        <v>0</v>
      </c>
      <c r="Q196" s="39">
        <v>442.22</v>
      </c>
      <c r="R196" s="35">
        <v>14000</v>
      </c>
      <c r="S196" s="37">
        <v>6801.421789414162</v>
      </c>
      <c r="T196" s="25"/>
      <c r="U196" s="34">
        <v>11000</v>
      </c>
      <c r="V196" s="35">
        <v>15400</v>
      </c>
      <c r="W196" s="36"/>
      <c r="X196" s="37">
        <v>7000</v>
      </c>
      <c r="Y196" s="38">
        <v>0</v>
      </c>
      <c r="Z196" s="41">
        <v>0</v>
      </c>
      <c r="AA196" s="35">
        <v>2400</v>
      </c>
      <c r="AB196" s="37">
        <v>0</v>
      </c>
      <c r="AC196" s="25"/>
      <c r="AD196" s="34">
        <v>0</v>
      </c>
      <c r="AE196" s="35">
        <v>0</v>
      </c>
      <c r="AF196" s="36"/>
      <c r="AG196" s="37"/>
      <c r="AH196" s="38"/>
      <c r="AI196" s="42"/>
      <c r="AJ196" s="35"/>
      <c r="AK196" s="37">
        <v>0</v>
      </c>
      <c r="AL196" s="25"/>
      <c r="AM196" s="18">
        <f t="shared" si="24"/>
        <v>23653.060723000002</v>
      </c>
      <c r="AN196" s="18">
        <f t="shared" si="25"/>
        <v>25098.5</v>
      </c>
      <c r="AO196" s="18">
        <f t="shared" si="26"/>
        <v>0</v>
      </c>
      <c r="AP196" s="18">
        <f t="shared" si="27"/>
        <v>10037.41</v>
      </c>
      <c r="AQ196" s="18">
        <f t="shared" si="28"/>
        <v>5091.75</v>
      </c>
      <c r="AR196" s="18">
        <f t="shared" si="29"/>
        <v>6012.22</v>
      </c>
      <c r="AS196" s="18">
        <f t="shared" si="30"/>
        <v>21271</v>
      </c>
      <c r="AT196" s="18">
        <f t="shared" si="31"/>
        <v>25769.421789414162</v>
      </c>
      <c r="AU196" s="43">
        <v>17285</v>
      </c>
      <c r="AV196" s="44" t="s">
        <v>957</v>
      </c>
      <c r="AW196" s="18" t="s">
        <v>958</v>
      </c>
      <c r="AX196" s="45"/>
      <c r="AY196" s="33"/>
      <c r="AZ196" s="46" t="s">
        <v>72</v>
      </c>
      <c r="BA196" s="33" t="s">
        <v>73</v>
      </c>
      <c r="BB196" s="46" t="s">
        <v>74</v>
      </c>
      <c r="BC196" s="46" t="s">
        <v>75</v>
      </c>
      <c r="BD196" s="47">
        <v>2</v>
      </c>
      <c r="BE196" s="47">
        <v>1</v>
      </c>
    </row>
    <row r="197" spans="1:57" x14ac:dyDescent="0.2">
      <c r="A197" s="32" t="s">
        <v>959</v>
      </c>
      <c r="B197" s="33" t="s">
        <v>960</v>
      </c>
      <c r="C197" s="34">
        <v>21391.245737000001</v>
      </c>
      <c r="D197" s="35">
        <v>3900</v>
      </c>
      <c r="E197" s="36"/>
      <c r="F197" s="37">
        <v>1429</v>
      </c>
      <c r="G197" s="38">
        <v>8474</v>
      </c>
      <c r="H197" s="39">
        <v>7655</v>
      </c>
      <c r="I197" s="35">
        <v>5536</v>
      </c>
      <c r="J197" s="37">
        <v>84198.77</v>
      </c>
      <c r="K197" s="25"/>
      <c r="L197" s="34">
        <v>10292.27</v>
      </c>
      <c r="M197" s="35">
        <v>1283.46</v>
      </c>
      <c r="N197" s="40"/>
      <c r="O197" s="37">
        <v>1581.95</v>
      </c>
      <c r="P197" s="38">
        <v>3325.56</v>
      </c>
      <c r="Q197" s="39">
        <v>2845.39</v>
      </c>
      <c r="R197" s="35">
        <v>2008.85</v>
      </c>
      <c r="S197" s="37">
        <v>20910.001138339667</v>
      </c>
      <c r="T197" s="25"/>
      <c r="U197" s="34">
        <v>111177.19</v>
      </c>
      <c r="V197" s="35">
        <v>17783.28</v>
      </c>
      <c r="W197" s="36"/>
      <c r="X197" s="37">
        <v>11434.24</v>
      </c>
      <c r="Y197" s="38">
        <v>29633.23</v>
      </c>
      <c r="Z197" s="41">
        <v>18559</v>
      </c>
      <c r="AA197" s="35">
        <v>17586.3</v>
      </c>
      <c r="AB197" s="37">
        <v>97267.7</v>
      </c>
      <c r="AC197" s="25"/>
      <c r="AD197" s="34">
        <v>0</v>
      </c>
      <c r="AE197" s="35">
        <v>0</v>
      </c>
      <c r="AF197" s="36"/>
      <c r="AG197" s="37"/>
      <c r="AH197" s="38"/>
      <c r="AI197" s="42"/>
      <c r="AJ197" s="35"/>
      <c r="AK197" s="37">
        <v>0</v>
      </c>
      <c r="AL197" s="25"/>
      <c r="AM197" s="18">
        <f t="shared" si="24"/>
        <v>142860.70573700001</v>
      </c>
      <c r="AN197" s="18">
        <f t="shared" si="25"/>
        <v>22966.739999999998</v>
      </c>
      <c r="AO197" s="18">
        <f t="shared" si="26"/>
        <v>0</v>
      </c>
      <c r="AP197" s="18">
        <f t="shared" si="27"/>
        <v>14445.19</v>
      </c>
      <c r="AQ197" s="18">
        <f t="shared" si="28"/>
        <v>41432.79</v>
      </c>
      <c r="AR197" s="18">
        <f t="shared" si="29"/>
        <v>29059.39</v>
      </c>
      <c r="AS197" s="18">
        <f t="shared" si="30"/>
        <v>25131.149999999998</v>
      </c>
      <c r="AT197" s="18">
        <f t="shared" si="31"/>
        <v>202376.47113833966</v>
      </c>
      <c r="AU197" s="43">
        <v>24867</v>
      </c>
      <c r="AV197" s="44" t="s">
        <v>196</v>
      </c>
      <c r="AW197" s="18" t="s">
        <v>961</v>
      </c>
      <c r="AX197" s="45" t="s">
        <v>198</v>
      </c>
      <c r="AY197" s="33" t="s">
        <v>199</v>
      </c>
      <c r="AZ197" s="46" t="s">
        <v>204</v>
      </c>
      <c r="BA197" s="33" t="s">
        <v>205</v>
      </c>
      <c r="BB197" s="46" t="s">
        <v>206</v>
      </c>
      <c r="BC197" s="46" t="s">
        <v>207</v>
      </c>
      <c r="BD197" s="47">
        <v>1</v>
      </c>
      <c r="BE197" s="47">
        <v>2</v>
      </c>
    </row>
    <row r="198" spans="1:57" x14ac:dyDescent="0.2">
      <c r="A198" s="32" t="s">
        <v>962</v>
      </c>
      <c r="B198" s="33" t="s">
        <v>963</v>
      </c>
      <c r="C198" s="34">
        <v>10588.972924</v>
      </c>
      <c r="D198" s="35">
        <v>0</v>
      </c>
      <c r="E198" s="36"/>
      <c r="F198" s="37">
        <v>1885</v>
      </c>
      <c r="G198" s="38">
        <v>1707.5</v>
      </c>
      <c r="H198" s="39">
        <v>60</v>
      </c>
      <c r="I198" s="35">
        <v>2405</v>
      </c>
      <c r="J198" s="37">
        <v>7559</v>
      </c>
      <c r="K198" s="25"/>
      <c r="L198" s="34">
        <v>9729.5</v>
      </c>
      <c r="M198" s="35">
        <v>376.2</v>
      </c>
      <c r="N198" s="40"/>
      <c r="O198" s="37">
        <v>1711.38</v>
      </c>
      <c r="P198" s="38">
        <v>1402.7</v>
      </c>
      <c r="Q198" s="39">
        <v>0</v>
      </c>
      <c r="R198" s="35">
        <v>2569.3200000000002</v>
      </c>
      <c r="S198" s="37">
        <v>9216.445693925134</v>
      </c>
      <c r="T198" s="25"/>
      <c r="U198" s="34">
        <v>24436.07</v>
      </c>
      <c r="V198" s="35">
        <v>0</v>
      </c>
      <c r="W198" s="36"/>
      <c r="X198" s="37">
        <v>2500</v>
      </c>
      <c r="Y198" s="38">
        <v>8300</v>
      </c>
      <c r="Z198" s="41">
        <v>0</v>
      </c>
      <c r="AA198" s="35"/>
      <c r="AB198" s="37">
        <v>2000</v>
      </c>
      <c r="AC198" s="25"/>
      <c r="AD198" s="34">
        <v>0</v>
      </c>
      <c r="AE198" s="35">
        <v>0</v>
      </c>
      <c r="AF198" s="36"/>
      <c r="AG198" s="37"/>
      <c r="AH198" s="38"/>
      <c r="AI198" s="42"/>
      <c r="AJ198" s="35"/>
      <c r="AK198" s="37">
        <v>0</v>
      </c>
      <c r="AL198" s="25"/>
      <c r="AM198" s="18">
        <f t="shared" si="24"/>
        <v>44754.542924000001</v>
      </c>
      <c r="AN198" s="18">
        <f t="shared" si="25"/>
        <v>376.2</v>
      </c>
      <c r="AO198" s="18">
        <f t="shared" si="26"/>
        <v>0</v>
      </c>
      <c r="AP198" s="18">
        <f t="shared" si="27"/>
        <v>6096.38</v>
      </c>
      <c r="AQ198" s="18">
        <f t="shared" si="28"/>
        <v>11410.2</v>
      </c>
      <c r="AR198" s="18">
        <f t="shared" si="29"/>
        <v>60</v>
      </c>
      <c r="AS198" s="18">
        <f t="shared" si="30"/>
        <v>4974.32</v>
      </c>
      <c r="AT198" s="18">
        <f t="shared" si="31"/>
        <v>18775.445693925132</v>
      </c>
      <c r="AU198" s="43">
        <v>8078</v>
      </c>
      <c r="AV198" s="44" t="s">
        <v>964</v>
      </c>
      <c r="AW198" s="18" t="s">
        <v>965</v>
      </c>
      <c r="AX198" s="45"/>
      <c r="AY198" s="33"/>
      <c r="AZ198" s="46" t="s">
        <v>90</v>
      </c>
      <c r="BA198" s="33" t="s">
        <v>91</v>
      </c>
      <c r="BB198" s="46" t="s">
        <v>314</v>
      </c>
      <c r="BC198" s="46" t="s">
        <v>315</v>
      </c>
      <c r="BD198" s="47">
        <v>2</v>
      </c>
      <c r="BE198" s="47">
        <v>1</v>
      </c>
    </row>
    <row r="199" spans="1:57" x14ac:dyDescent="0.2">
      <c r="A199" s="32" t="s">
        <v>966</v>
      </c>
      <c r="B199" s="33" t="s">
        <v>967</v>
      </c>
      <c r="C199" s="34">
        <v>6151.4600549999996</v>
      </c>
      <c r="D199" s="35">
        <v>2020</v>
      </c>
      <c r="E199" s="36"/>
      <c r="F199" s="37">
        <v>2385</v>
      </c>
      <c r="G199" s="38">
        <v>5412.76</v>
      </c>
      <c r="H199" s="39">
        <v>1180</v>
      </c>
      <c r="I199" s="35">
        <v>7615</v>
      </c>
      <c r="J199" s="37">
        <v>9663</v>
      </c>
      <c r="K199" s="25"/>
      <c r="L199" s="34">
        <v>15254.329999999998</v>
      </c>
      <c r="M199" s="35">
        <v>811.8</v>
      </c>
      <c r="N199" s="40"/>
      <c r="O199" s="37">
        <v>218.25</v>
      </c>
      <c r="P199" s="38">
        <v>4315.1400000000003</v>
      </c>
      <c r="Q199" s="39">
        <v>247.9</v>
      </c>
      <c r="R199" s="35">
        <v>1410.1</v>
      </c>
      <c r="S199" s="37">
        <v>2181.7916306988923</v>
      </c>
      <c r="T199" s="25"/>
      <c r="U199" s="34">
        <v>20000</v>
      </c>
      <c r="V199" s="35">
        <v>2700</v>
      </c>
      <c r="W199" s="36"/>
      <c r="X199" s="37">
        <v>600</v>
      </c>
      <c r="Y199" s="38">
        <v>4100</v>
      </c>
      <c r="Z199" s="41">
        <v>0</v>
      </c>
      <c r="AA199" s="35">
        <v>2600</v>
      </c>
      <c r="AB199" s="37">
        <v>4000</v>
      </c>
      <c r="AC199" s="25"/>
      <c r="AD199" s="34">
        <v>0</v>
      </c>
      <c r="AE199" s="35">
        <v>0</v>
      </c>
      <c r="AF199" s="36"/>
      <c r="AG199" s="37"/>
      <c r="AH199" s="38"/>
      <c r="AI199" s="42"/>
      <c r="AJ199" s="35"/>
      <c r="AK199" s="37">
        <v>0</v>
      </c>
      <c r="AL199" s="25"/>
      <c r="AM199" s="18">
        <f t="shared" si="24"/>
        <v>41405.790055000005</v>
      </c>
      <c r="AN199" s="18">
        <f t="shared" si="25"/>
        <v>5531.8</v>
      </c>
      <c r="AO199" s="18">
        <f t="shared" si="26"/>
        <v>0</v>
      </c>
      <c r="AP199" s="18">
        <f t="shared" si="27"/>
        <v>3203.25</v>
      </c>
      <c r="AQ199" s="18">
        <f t="shared" si="28"/>
        <v>13827.9</v>
      </c>
      <c r="AR199" s="18">
        <f t="shared" si="29"/>
        <v>1427.9</v>
      </c>
      <c r="AS199" s="18">
        <f t="shared" si="30"/>
        <v>11625.1</v>
      </c>
      <c r="AT199" s="18">
        <f t="shared" si="31"/>
        <v>15844.791630698892</v>
      </c>
      <c r="AU199" s="43">
        <v>8783</v>
      </c>
      <c r="AV199" s="44" t="s">
        <v>968</v>
      </c>
      <c r="AW199" s="18" t="s">
        <v>969</v>
      </c>
      <c r="AX199" s="45"/>
      <c r="AY199" s="33"/>
      <c r="AZ199" s="46" t="s">
        <v>90</v>
      </c>
      <c r="BA199" s="33" t="s">
        <v>91</v>
      </c>
      <c r="BB199" s="46" t="s">
        <v>186</v>
      </c>
      <c r="BC199" s="46" t="s">
        <v>187</v>
      </c>
      <c r="BD199" s="47">
        <v>1</v>
      </c>
      <c r="BE199" s="47">
        <v>1</v>
      </c>
    </row>
    <row r="200" spans="1:57" x14ac:dyDescent="0.2">
      <c r="A200" s="32" t="s">
        <v>970</v>
      </c>
      <c r="B200" s="33" t="s">
        <v>971</v>
      </c>
      <c r="C200" s="34">
        <v>11447.018334000002</v>
      </c>
      <c r="D200" s="35">
        <v>14981.2</v>
      </c>
      <c r="E200" s="36"/>
      <c r="F200" s="37">
        <v>1088</v>
      </c>
      <c r="G200" s="38">
        <v>5395.74</v>
      </c>
      <c r="H200" s="39">
        <v>3085</v>
      </c>
      <c r="I200" s="35">
        <v>2791</v>
      </c>
      <c r="J200" s="37">
        <v>21644</v>
      </c>
      <c r="K200" s="25"/>
      <c r="L200" s="34">
        <v>15359.689999999999</v>
      </c>
      <c r="M200" s="35">
        <v>913.21</v>
      </c>
      <c r="N200" s="40"/>
      <c r="O200" s="37">
        <v>779.84</v>
      </c>
      <c r="P200" s="38">
        <v>5452.97</v>
      </c>
      <c r="Q200" s="39">
        <v>2839.9</v>
      </c>
      <c r="R200" s="35">
        <v>805.25</v>
      </c>
      <c r="S200" s="37">
        <v>11702.708261991296</v>
      </c>
      <c r="T200" s="25"/>
      <c r="U200" s="34">
        <v>20555</v>
      </c>
      <c r="V200" s="35">
        <v>3555</v>
      </c>
      <c r="W200" s="36"/>
      <c r="X200" s="37">
        <v>3739.37</v>
      </c>
      <c r="Y200" s="38">
        <v>0</v>
      </c>
      <c r="Z200" s="41">
        <v>3000</v>
      </c>
      <c r="AA200" s="35">
        <v>3000</v>
      </c>
      <c r="AB200" s="37">
        <v>13450</v>
      </c>
      <c r="AC200" s="25"/>
      <c r="AD200" s="34">
        <v>0</v>
      </c>
      <c r="AE200" s="35">
        <v>0</v>
      </c>
      <c r="AF200" s="36"/>
      <c r="AG200" s="37"/>
      <c r="AH200" s="38"/>
      <c r="AI200" s="42"/>
      <c r="AJ200" s="35"/>
      <c r="AK200" s="37">
        <v>0</v>
      </c>
      <c r="AL200" s="25"/>
      <c r="AM200" s="18">
        <f t="shared" si="24"/>
        <v>47361.708334000003</v>
      </c>
      <c r="AN200" s="18">
        <f t="shared" si="25"/>
        <v>19449.41</v>
      </c>
      <c r="AO200" s="18">
        <f t="shared" si="26"/>
        <v>0</v>
      </c>
      <c r="AP200" s="18">
        <f t="shared" si="27"/>
        <v>5607.21</v>
      </c>
      <c r="AQ200" s="18">
        <f t="shared" si="28"/>
        <v>10848.71</v>
      </c>
      <c r="AR200" s="18">
        <f t="shared" si="29"/>
        <v>8924.9</v>
      </c>
      <c r="AS200" s="18">
        <f t="shared" si="30"/>
        <v>6596.25</v>
      </c>
      <c r="AT200" s="18">
        <f t="shared" si="31"/>
        <v>46796.708261991298</v>
      </c>
      <c r="AU200" s="43">
        <v>15400</v>
      </c>
      <c r="AV200" s="44" t="s">
        <v>972</v>
      </c>
      <c r="AW200" s="18" t="s">
        <v>973</v>
      </c>
      <c r="AX200" s="45"/>
      <c r="AY200" s="33"/>
      <c r="AZ200" s="46" t="s">
        <v>136</v>
      </c>
      <c r="BA200" s="33" t="s">
        <v>137</v>
      </c>
      <c r="BB200" s="46" t="s">
        <v>138</v>
      </c>
      <c r="BC200" s="46" t="s">
        <v>139</v>
      </c>
      <c r="BD200" s="47">
        <v>2</v>
      </c>
      <c r="BE200" s="47">
        <v>1</v>
      </c>
    </row>
    <row r="201" spans="1:57" x14ac:dyDescent="0.2">
      <c r="A201" s="32" t="s">
        <v>974</v>
      </c>
      <c r="B201" s="33" t="s">
        <v>975</v>
      </c>
      <c r="C201" s="34">
        <v>546.23253599999998</v>
      </c>
      <c r="D201" s="35">
        <v>0</v>
      </c>
      <c r="E201" s="36">
        <v>380</v>
      </c>
      <c r="F201" s="37"/>
      <c r="G201" s="38">
        <v>0</v>
      </c>
      <c r="H201" s="39">
        <v>0</v>
      </c>
      <c r="I201" s="35"/>
      <c r="J201" s="37">
        <v>843.7</v>
      </c>
      <c r="K201" s="25"/>
      <c r="L201" s="34">
        <v>1323.97</v>
      </c>
      <c r="M201" s="35">
        <v>0</v>
      </c>
      <c r="N201" s="40">
        <v>119.57</v>
      </c>
      <c r="O201" s="37">
        <v>118.55</v>
      </c>
      <c r="P201" s="38">
        <v>0</v>
      </c>
      <c r="Q201" s="39">
        <v>0</v>
      </c>
      <c r="R201" s="35"/>
      <c r="S201" s="37">
        <v>770.87945763157916</v>
      </c>
      <c r="T201" s="25"/>
      <c r="U201" s="34">
        <v>0</v>
      </c>
      <c r="V201" s="35">
        <v>0</v>
      </c>
      <c r="W201" s="36">
        <v>0</v>
      </c>
      <c r="X201" s="37"/>
      <c r="Y201" s="38">
        <v>0</v>
      </c>
      <c r="Z201" s="41">
        <v>0</v>
      </c>
      <c r="AA201" s="35"/>
      <c r="AB201" s="37">
        <v>0</v>
      </c>
      <c r="AC201" s="25"/>
      <c r="AD201" s="34">
        <v>0</v>
      </c>
      <c r="AE201" s="35">
        <v>0</v>
      </c>
      <c r="AF201" s="36">
        <v>0</v>
      </c>
      <c r="AG201" s="37"/>
      <c r="AH201" s="38"/>
      <c r="AI201" s="42"/>
      <c r="AJ201" s="35"/>
      <c r="AK201" s="37">
        <v>0</v>
      </c>
      <c r="AL201" s="25"/>
      <c r="AM201" s="18">
        <f t="shared" si="24"/>
        <v>1870.202536</v>
      </c>
      <c r="AN201" s="18">
        <f t="shared" si="25"/>
        <v>0</v>
      </c>
      <c r="AO201" s="18">
        <f t="shared" si="26"/>
        <v>499.57</v>
      </c>
      <c r="AP201" s="18">
        <f t="shared" si="27"/>
        <v>118.55</v>
      </c>
      <c r="AQ201" s="18">
        <f t="shared" si="28"/>
        <v>0</v>
      </c>
      <c r="AR201" s="18">
        <f t="shared" si="29"/>
        <v>0</v>
      </c>
      <c r="AS201" s="18">
        <f t="shared" si="30"/>
        <v>0</v>
      </c>
      <c r="AT201" s="18">
        <f t="shared" si="31"/>
        <v>1614.5794576315793</v>
      </c>
      <c r="AU201" s="43">
        <v>1251</v>
      </c>
      <c r="AV201" s="44" t="s">
        <v>976</v>
      </c>
      <c r="AW201" s="18" t="s">
        <v>977</v>
      </c>
      <c r="AX201" s="66" t="s">
        <v>904</v>
      </c>
      <c r="AY201" s="33" t="s">
        <v>905</v>
      </c>
      <c r="AZ201" s="46" t="s">
        <v>146</v>
      </c>
      <c r="BA201" s="33" t="s">
        <v>147</v>
      </c>
      <c r="BB201" s="46" t="s">
        <v>156</v>
      </c>
      <c r="BC201" s="46" t="s">
        <v>157</v>
      </c>
      <c r="BD201" s="47">
        <v>1</v>
      </c>
      <c r="BE201" s="47">
        <v>2</v>
      </c>
    </row>
    <row r="202" spans="1:57" x14ac:dyDescent="0.2">
      <c r="A202" s="32" t="s">
        <v>978</v>
      </c>
      <c r="B202" s="33" t="s">
        <v>979</v>
      </c>
      <c r="C202" s="34">
        <v>2688.4559020000002</v>
      </c>
      <c r="D202" s="35">
        <v>0</v>
      </c>
      <c r="E202" s="36"/>
      <c r="F202" s="37">
        <v>160</v>
      </c>
      <c r="G202" s="38">
        <v>12027</v>
      </c>
      <c r="H202" s="39">
        <v>1420</v>
      </c>
      <c r="I202" s="35">
        <v>140</v>
      </c>
      <c r="J202" s="37">
        <v>3479</v>
      </c>
      <c r="K202" s="25"/>
      <c r="L202" s="34">
        <v>12166.3</v>
      </c>
      <c r="M202" s="35">
        <v>84</v>
      </c>
      <c r="N202" s="40"/>
      <c r="O202" s="37">
        <v>688.42</v>
      </c>
      <c r="P202" s="38">
        <v>76.8</v>
      </c>
      <c r="Q202" s="39">
        <v>93.1</v>
      </c>
      <c r="R202" s="35">
        <v>207.75</v>
      </c>
      <c r="S202" s="37">
        <v>5260.4633366130729</v>
      </c>
      <c r="T202" s="25"/>
      <c r="U202" s="34">
        <v>17000</v>
      </c>
      <c r="V202" s="35">
        <v>0</v>
      </c>
      <c r="W202" s="36"/>
      <c r="X202" s="37">
        <v>2900</v>
      </c>
      <c r="Y202" s="38">
        <v>2400</v>
      </c>
      <c r="Z202" s="41">
        <v>5200</v>
      </c>
      <c r="AA202" s="35">
        <v>2100</v>
      </c>
      <c r="AB202" s="37">
        <v>6000</v>
      </c>
      <c r="AC202" s="25"/>
      <c r="AD202" s="34">
        <v>0</v>
      </c>
      <c r="AE202" s="35">
        <v>0</v>
      </c>
      <c r="AF202" s="36"/>
      <c r="AG202" s="37"/>
      <c r="AH202" s="38"/>
      <c r="AI202" s="42"/>
      <c r="AJ202" s="35"/>
      <c r="AK202" s="37">
        <v>0</v>
      </c>
      <c r="AL202" s="25"/>
      <c r="AM202" s="18">
        <f t="shared" si="24"/>
        <v>31854.755902000001</v>
      </c>
      <c r="AN202" s="18">
        <f t="shared" si="25"/>
        <v>84</v>
      </c>
      <c r="AO202" s="18">
        <f t="shared" si="26"/>
        <v>0</v>
      </c>
      <c r="AP202" s="18">
        <f t="shared" si="27"/>
        <v>3748.42</v>
      </c>
      <c r="AQ202" s="18">
        <f t="shared" si="28"/>
        <v>14503.8</v>
      </c>
      <c r="AR202" s="18">
        <f t="shared" si="29"/>
        <v>6713.1</v>
      </c>
      <c r="AS202" s="18">
        <f t="shared" si="30"/>
        <v>2447.75</v>
      </c>
      <c r="AT202" s="18">
        <f t="shared" si="31"/>
        <v>14739.463336613073</v>
      </c>
      <c r="AU202" s="43">
        <v>8579</v>
      </c>
      <c r="AV202" s="44" t="s">
        <v>980</v>
      </c>
      <c r="AW202" s="18" t="s">
        <v>981</v>
      </c>
      <c r="AX202" s="45"/>
      <c r="AY202" s="33"/>
      <c r="AZ202" s="46" t="s">
        <v>98</v>
      </c>
      <c r="BA202" s="33" t="s">
        <v>99</v>
      </c>
      <c r="BB202" s="46" t="s">
        <v>273</v>
      </c>
      <c r="BC202" s="46" t="s">
        <v>274</v>
      </c>
      <c r="BD202" s="47">
        <v>2</v>
      </c>
      <c r="BE202" s="47">
        <v>1</v>
      </c>
    </row>
    <row r="203" spans="1:57" x14ac:dyDescent="0.2">
      <c r="A203" s="32" t="s">
        <v>982</v>
      </c>
      <c r="B203" s="33" t="s">
        <v>983</v>
      </c>
      <c r="C203" s="34">
        <v>7328.9217120000003</v>
      </c>
      <c r="D203" s="35">
        <v>420</v>
      </c>
      <c r="E203" s="36"/>
      <c r="F203" s="37">
        <v>975</v>
      </c>
      <c r="G203" s="38">
        <v>5101.6000000000004</v>
      </c>
      <c r="H203" s="39">
        <v>680</v>
      </c>
      <c r="I203" s="35">
        <v>614.25</v>
      </c>
      <c r="J203" s="37">
        <v>6722</v>
      </c>
      <c r="K203" s="25"/>
      <c r="L203" s="34">
        <v>8294.5600000000013</v>
      </c>
      <c r="M203" s="35">
        <v>206.9</v>
      </c>
      <c r="N203" s="40"/>
      <c r="O203" s="37">
        <v>1030.1199999999999</v>
      </c>
      <c r="P203" s="38">
        <v>3724.79</v>
      </c>
      <c r="Q203" s="39">
        <v>125.45</v>
      </c>
      <c r="R203" s="35">
        <v>114.72</v>
      </c>
      <c r="S203" s="37">
        <v>6567.5382358202314</v>
      </c>
      <c r="T203" s="25"/>
      <c r="U203" s="34">
        <v>3900</v>
      </c>
      <c r="V203" s="35">
        <v>0</v>
      </c>
      <c r="W203" s="36"/>
      <c r="X203" s="37">
        <v>3900</v>
      </c>
      <c r="Y203" s="38">
        <v>3900</v>
      </c>
      <c r="Z203" s="41">
        <v>0</v>
      </c>
      <c r="AA203" s="35"/>
      <c r="AB203" s="37">
        <v>800</v>
      </c>
      <c r="AC203" s="25"/>
      <c r="AD203" s="34">
        <v>0</v>
      </c>
      <c r="AE203" s="35">
        <v>0</v>
      </c>
      <c r="AF203" s="36"/>
      <c r="AG203" s="37"/>
      <c r="AH203" s="38"/>
      <c r="AI203" s="42"/>
      <c r="AJ203" s="35"/>
      <c r="AK203" s="37">
        <v>100</v>
      </c>
      <c r="AL203" s="25"/>
      <c r="AM203" s="18">
        <f t="shared" si="24"/>
        <v>19523.481712000001</v>
      </c>
      <c r="AN203" s="18">
        <f t="shared" si="25"/>
        <v>626.9</v>
      </c>
      <c r="AO203" s="18">
        <f t="shared" si="26"/>
        <v>0</v>
      </c>
      <c r="AP203" s="18">
        <f t="shared" si="27"/>
        <v>5905.12</v>
      </c>
      <c r="AQ203" s="18">
        <f t="shared" si="28"/>
        <v>12726.39</v>
      </c>
      <c r="AR203" s="18">
        <f t="shared" si="29"/>
        <v>805.45</v>
      </c>
      <c r="AS203" s="18">
        <f t="shared" si="30"/>
        <v>728.97</v>
      </c>
      <c r="AT203" s="18">
        <f t="shared" si="31"/>
        <v>14189.538235820231</v>
      </c>
      <c r="AU203" s="43">
        <v>9330</v>
      </c>
      <c r="AV203" s="44" t="s">
        <v>984</v>
      </c>
      <c r="AW203" s="18" t="s">
        <v>985</v>
      </c>
      <c r="AX203" s="45"/>
      <c r="AY203" s="33"/>
      <c r="AZ203" s="46" t="s">
        <v>90</v>
      </c>
      <c r="BA203" s="33" t="s">
        <v>91</v>
      </c>
      <c r="BB203" s="46" t="s">
        <v>186</v>
      </c>
      <c r="BC203" s="46" t="s">
        <v>187</v>
      </c>
      <c r="BD203" s="47">
        <v>2</v>
      </c>
      <c r="BE203" s="47">
        <v>1</v>
      </c>
    </row>
    <row r="204" spans="1:57" x14ac:dyDescent="0.2">
      <c r="A204" s="32" t="s">
        <v>986</v>
      </c>
      <c r="B204" s="33" t="s">
        <v>987</v>
      </c>
      <c r="C204" s="34">
        <v>17266.642313</v>
      </c>
      <c r="D204" s="35">
        <v>2014.7</v>
      </c>
      <c r="E204" s="36">
        <v>0</v>
      </c>
      <c r="F204" s="37">
        <v>3419</v>
      </c>
      <c r="G204" s="38">
        <v>6312.5</v>
      </c>
      <c r="H204" s="39">
        <v>3415</v>
      </c>
      <c r="I204" s="35">
        <v>4872</v>
      </c>
      <c r="J204" s="37">
        <v>42223.92</v>
      </c>
      <c r="K204" s="25"/>
      <c r="L204" s="34">
        <v>22566.080000000002</v>
      </c>
      <c r="M204" s="35">
        <v>2547.38</v>
      </c>
      <c r="N204" s="40">
        <v>0</v>
      </c>
      <c r="O204" s="37">
        <v>1408.66</v>
      </c>
      <c r="P204" s="38">
        <v>9129.0300000000007</v>
      </c>
      <c r="Q204" s="39">
        <v>802.78</v>
      </c>
      <c r="R204" s="35">
        <v>1103.04</v>
      </c>
      <c r="S204" s="37">
        <v>10849.733126663585</v>
      </c>
      <c r="T204" s="25"/>
      <c r="U204" s="34">
        <v>45241.100000000006</v>
      </c>
      <c r="V204" s="35">
        <v>13854.75</v>
      </c>
      <c r="W204" s="36">
        <v>923.65</v>
      </c>
      <c r="X204" s="37">
        <v>9236.5</v>
      </c>
      <c r="Y204" s="38">
        <v>13854.75</v>
      </c>
      <c r="Z204" s="41">
        <v>2770.95</v>
      </c>
      <c r="AA204" s="35">
        <v>4618.25</v>
      </c>
      <c r="AB204" s="37">
        <v>61000</v>
      </c>
      <c r="AC204" s="25"/>
      <c r="AD204" s="34">
        <v>0</v>
      </c>
      <c r="AE204" s="35">
        <v>0</v>
      </c>
      <c r="AF204" s="36">
        <v>0</v>
      </c>
      <c r="AG204" s="37"/>
      <c r="AH204" s="38"/>
      <c r="AI204" s="42"/>
      <c r="AJ204" s="35"/>
      <c r="AK204" s="37">
        <v>0</v>
      </c>
      <c r="AL204" s="25"/>
      <c r="AM204" s="18">
        <f t="shared" si="24"/>
        <v>85073.822313000011</v>
      </c>
      <c r="AN204" s="18">
        <f t="shared" si="25"/>
        <v>18416.830000000002</v>
      </c>
      <c r="AO204" s="18">
        <f t="shared" si="26"/>
        <v>923.65</v>
      </c>
      <c r="AP204" s="18">
        <f t="shared" si="27"/>
        <v>14064.16</v>
      </c>
      <c r="AQ204" s="18">
        <f t="shared" si="28"/>
        <v>29296.28</v>
      </c>
      <c r="AR204" s="18">
        <f t="shared" si="29"/>
        <v>6988.73</v>
      </c>
      <c r="AS204" s="18">
        <f t="shared" si="30"/>
        <v>10593.29</v>
      </c>
      <c r="AT204" s="18">
        <f t="shared" si="31"/>
        <v>114073.65312666359</v>
      </c>
      <c r="AU204" s="43">
        <v>34903</v>
      </c>
      <c r="AV204" s="44" t="s">
        <v>988</v>
      </c>
      <c r="AW204" s="18" t="s">
        <v>989</v>
      </c>
      <c r="AX204" s="45"/>
      <c r="AY204" s="33"/>
      <c r="AZ204" s="46" t="s">
        <v>204</v>
      </c>
      <c r="BA204" s="33" t="s">
        <v>205</v>
      </c>
      <c r="BB204" s="46" t="s">
        <v>305</v>
      </c>
      <c r="BC204" s="46" t="s">
        <v>637</v>
      </c>
      <c r="BD204" s="47">
        <v>1</v>
      </c>
      <c r="BE204" s="47">
        <v>1</v>
      </c>
    </row>
    <row r="205" spans="1:57" x14ac:dyDescent="0.2">
      <c r="A205" s="32" t="s">
        <v>990</v>
      </c>
      <c r="B205" s="33" t="s">
        <v>991</v>
      </c>
      <c r="C205" s="34">
        <v>825.59376599999996</v>
      </c>
      <c r="D205" s="35">
        <v>4352.3</v>
      </c>
      <c r="E205" s="36"/>
      <c r="F205" s="37">
        <v>365</v>
      </c>
      <c r="G205" s="38">
        <v>4153.8320000000003</v>
      </c>
      <c r="H205" s="39">
        <v>0</v>
      </c>
      <c r="I205" s="35">
        <v>450</v>
      </c>
      <c r="J205" s="37">
        <v>1700</v>
      </c>
      <c r="K205" s="25"/>
      <c r="L205" s="34">
        <v>1795.52</v>
      </c>
      <c r="M205" s="35">
        <v>6969.1</v>
      </c>
      <c r="N205" s="40"/>
      <c r="O205" s="37">
        <v>374.87</v>
      </c>
      <c r="P205" s="38">
        <v>758.40000000000009</v>
      </c>
      <c r="Q205" s="39">
        <v>133.75</v>
      </c>
      <c r="R205" s="35">
        <v>168</v>
      </c>
      <c r="S205" s="37">
        <v>4416.9816451349898</v>
      </c>
      <c r="T205" s="25"/>
      <c r="U205" s="34">
        <v>662</v>
      </c>
      <c r="V205" s="35">
        <v>6873</v>
      </c>
      <c r="W205" s="36"/>
      <c r="X205" s="37"/>
      <c r="Y205" s="38">
        <v>3940</v>
      </c>
      <c r="Z205" s="41">
        <v>60</v>
      </c>
      <c r="AA205" s="35">
        <v>45</v>
      </c>
      <c r="AB205" s="37">
        <v>0</v>
      </c>
      <c r="AC205" s="25"/>
      <c r="AD205" s="34">
        <v>0</v>
      </c>
      <c r="AE205" s="35">
        <v>0</v>
      </c>
      <c r="AF205" s="36"/>
      <c r="AG205" s="37"/>
      <c r="AH205" s="38"/>
      <c r="AI205" s="42"/>
      <c r="AJ205" s="35"/>
      <c r="AK205" s="37">
        <v>0</v>
      </c>
      <c r="AL205" s="25"/>
      <c r="AM205" s="18">
        <f t="shared" si="24"/>
        <v>3283.1137659999999</v>
      </c>
      <c r="AN205" s="18">
        <f t="shared" si="25"/>
        <v>18194.400000000001</v>
      </c>
      <c r="AO205" s="18">
        <f t="shared" si="26"/>
        <v>0</v>
      </c>
      <c r="AP205" s="18">
        <f t="shared" si="27"/>
        <v>739.87</v>
      </c>
      <c r="AQ205" s="18">
        <f t="shared" si="28"/>
        <v>8852.232</v>
      </c>
      <c r="AR205" s="18">
        <f t="shared" si="29"/>
        <v>193.75</v>
      </c>
      <c r="AS205" s="18">
        <f t="shared" si="30"/>
        <v>663</v>
      </c>
      <c r="AT205" s="18">
        <f t="shared" si="31"/>
        <v>6116.9816451349898</v>
      </c>
      <c r="AU205" s="43">
        <v>2400</v>
      </c>
      <c r="AV205" s="44" t="s">
        <v>992</v>
      </c>
      <c r="AW205" s="18" t="s">
        <v>993</v>
      </c>
      <c r="AX205" s="45" t="s">
        <v>642</v>
      </c>
      <c r="AY205" s="33" t="s">
        <v>643</v>
      </c>
      <c r="AZ205" s="46" t="s">
        <v>98</v>
      </c>
      <c r="BA205" s="33" t="s">
        <v>99</v>
      </c>
      <c r="BB205" s="46" t="s">
        <v>287</v>
      </c>
      <c r="BC205" s="46" t="s">
        <v>288</v>
      </c>
      <c r="BD205" s="47">
        <v>1</v>
      </c>
      <c r="BE205" s="47">
        <v>2</v>
      </c>
    </row>
    <row r="206" spans="1:57" x14ac:dyDescent="0.2">
      <c r="A206" s="32" t="s">
        <v>994</v>
      </c>
      <c r="B206" s="33" t="s">
        <v>995</v>
      </c>
      <c r="C206" s="34">
        <v>9892.7946230000016</v>
      </c>
      <c r="D206" s="35">
        <v>6918.18</v>
      </c>
      <c r="E206" s="36"/>
      <c r="F206" s="37">
        <v>1645</v>
      </c>
      <c r="G206" s="38">
        <v>2743</v>
      </c>
      <c r="H206" s="39">
        <v>2515</v>
      </c>
      <c r="I206" s="35">
        <v>4545.6000000000004</v>
      </c>
      <c r="J206" s="37">
        <v>18813.419999999998</v>
      </c>
      <c r="K206" s="25"/>
      <c r="L206" s="34">
        <v>23134.239999999998</v>
      </c>
      <c r="M206" s="35">
        <v>8148.85</v>
      </c>
      <c r="N206" s="40"/>
      <c r="O206" s="37">
        <v>2349.14</v>
      </c>
      <c r="P206" s="38">
        <v>1514.87</v>
      </c>
      <c r="Q206" s="39">
        <v>1267.93</v>
      </c>
      <c r="R206" s="35">
        <v>1047.1099999999999</v>
      </c>
      <c r="S206" s="37">
        <v>9835.6820369501111</v>
      </c>
      <c r="T206" s="25"/>
      <c r="U206" s="34">
        <v>33324.800000000003</v>
      </c>
      <c r="V206" s="35">
        <v>6061.2</v>
      </c>
      <c r="W206" s="36"/>
      <c r="X206" s="37">
        <v>2400</v>
      </c>
      <c r="Y206" s="38">
        <v>3352.8</v>
      </c>
      <c r="Z206" s="41">
        <v>0</v>
      </c>
      <c r="AA206" s="35"/>
      <c r="AB206" s="37">
        <v>8500</v>
      </c>
      <c r="AC206" s="25"/>
      <c r="AD206" s="34">
        <v>0</v>
      </c>
      <c r="AE206" s="35">
        <v>0</v>
      </c>
      <c r="AF206" s="36"/>
      <c r="AG206" s="37"/>
      <c r="AH206" s="38"/>
      <c r="AI206" s="42"/>
      <c r="AJ206" s="35"/>
      <c r="AK206" s="37">
        <v>0</v>
      </c>
      <c r="AL206" s="25"/>
      <c r="AM206" s="18">
        <f t="shared" si="24"/>
        <v>66351.834623000002</v>
      </c>
      <c r="AN206" s="18">
        <f t="shared" si="25"/>
        <v>21128.23</v>
      </c>
      <c r="AO206" s="18">
        <f t="shared" si="26"/>
        <v>0</v>
      </c>
      <c r="AP206" s="18">
        <f t="shared" si="27"/>
        <v>6394.1399999999994</v>
      </c>
      <c r="AQ206" s="18">
        <f t="shared" si="28"/>
        <v>7610.67</v>
      </c>
      <c r="AR206" s="18">
        <f t="shared" si="29"/>
        <v>3782.9300000000003</v>
      </c>
      <c r="AS206" s="18">
        <f t="shared" si="30"/>
        <v>5592.71</v>
      </c>
      <c r="AT206" s="18">
        <f t="shared" si="31"/>
        <v>37149.102036950106</v>
      </c>
      <c r="AU206" s="43">
        <v>13968</v>
      </c>
      <c r="AV206" s="44" t="s">
        <v>996</v>
      </c>
      <c r="AW206" s="18" t="s">
        <v>997</v>
      </c>
      <c r="AX206" s="45"/>
      <c r="AY206" s="33"/>
      <c r="AZ206" s="46" t="s">
        <v>136</v>
      </c>
      <c r="BA206" s="33" t="s">
        <v>137</v>
      </c>
      <c r="BB206" s="46" t="s">
        <v>793</v>
      </c>
      <c r="BC206" s="46" t="s">
        <v>794</v>
      </c>
      <c r="BD206" s="47">
        <v>1</v>
      </c>
      <c r="BE206" s="47">
        <v>1</v>
      </c>
    </row>
    <row r="207" spans="1:57" x14ac:dyDescent="0.2">
      <c r="A207" s="32" t="s">
        <v>998</v>
      </c>
      <c r="B207" s="33" t="s">
        <v>999</v>
      </c>
      <c r="C207" s="34">
        <v>2756.5892150000004</v>
      </c>
      <c r="D207" s="35">
        <v>600</v>
      </c>
      <c r="E207" s="36"/>
      <c r="F207" s="37">
        <v>220</v>
      </c>
      <c r="G207" s="38">
        <v>1080</v>
      </c>
      <c r="H207" s="39">
        <v>0</v>
      </c>
      <c r="I207" s="35">
        <v>845</v>
      </c>
      <c r="J207" s="37">
        <v>6534</v>
      </c>
      <c r="K207" s="25"/>
      <c r="L207" s="34">
        <v>5821.1900000000005</v>
      </c>
      <c r="M207" s="35">
        <v>153.05000000000001</v>
      </c>
      <c r="N207" s="40"/>
      <c r="O207" s="37">
        <v>2046.02</v>
      </c>
      <c r="P207" s="38">
        <v>1992.82</v>
      </c>
      <c r="Q207" s="39">
        <v>262.72000000000003</v>
      </c>
      <c r="R207" s="35">
        <v>419.11</v>
      </c>
      <c r="S207" s="37">
        <v>5809.483753616184</v>
      </c>
      <c r="T207" s="25"/>
      <c r="U207" s="34">
        <v>22500</v>
      </c>
      <c r="V207" s="35">
        <v>500</v>
      </c>
      <c r="W207" s="36"/>
      <c r="X207" s="37">
        <v>3000</v>
      </c>
      <c r="Y207" s="38">
        <v>3000</v>
      </c>
      <c r="Z207" s="41">
        <v>1000</v>
      </c>
      <c r="AA207" s="35">
        <v>3000</v>
      </c>
      <c r="AB207" s="37">
        <v>2000</v>
      </c>
      <c r="AC207" s="25"/>
      <c r="AD207" s="34">
        <v>0</v>
      </c>
      <c r="AE207" s="35">
        <v>0</v>
      </c>
      <c r="AF207" s="36"/>
      <c r="AG207" s="37"/>
      <c r="AH207" s="38"/>
      <c r="AI207" s="42"/>
      <c r="AJ207" s="35"/>
      <c r="AK207" s="37">
        <v>0</v>
      </c>
      <c r="AL207" s="25"/>
      <c r="AM207" s="18">
        <f t="shared" si="24"/>
        <v>31077.779215000002</v>
      </c>
      <c r="AN207" s="18">
        <f t="shared" si="25"/>
        <v>1253.05</v>
      </c>
      <c r="AO207" s="18">
        <f t="shared" si="26"/>
        <v>0</v>
      </c>
      <c r="AP207" s="18">
        <f t="shared" si="27"/>
        <v>5266.02</v>
      </c>
      <c r="AQ207" s="18">
        <f t="shared" si="28"/>
        <v>6072.82</v>
      </c>
      <c r="AR207" s="18">
        <f t="shared" si="29"/>
        <v>1262.72</v>
      </c>
      <c r="AS207" s="18">
        <f t="shared" si="30"/>
        <v>4264.1100000000006</v>
      </c>
      <c r="AT207" s="18">
        <f t="shared" si="31"/>
        <v>14343.483753616183</v>
      </c>
      <c r="AU207" s="43">
        <v>6561</v>
      </c>
      <c r="AV207" s="44" t="s">
        <v>1000</v>
      </c>
      <c r="AW207" s="18" t="s">
        <v>1001</v>
      </c>
      <c r="AX207" s="45"/>
      <c r="AY207" s="33"/>
      <c r="AZ207" s="46" t="s">
        <v>72</v>
      </c>
      <c r="BA207" s="33" t="s">
        <v>73</v>
      </c>
      <c r="BB207" s="46" t="s">
        <v>360</v>
      </c>
      <c r="BC207" s="46" t="s">
        <v>361</v>
      </c>
      <c r="BD207" s="47">
        <v>2</v>
      </c>
      <c r="BE207" s="47">
        <v>1</v>
      </c>
    </row>
    <row r="208" spans="1:57" x14ac:dyDescent="0.2">
      <c r="A208" s="32" t="s">
        <v>1002</v>
      </c>
      <c r="B208" s="33" t="s">
        <v>1003</v>
      </c>
      <c r="C208" s="34">
        <v>1104.8933489999999</v>
      </c>
      <c r="D208" s="35">
        <v>665</v>
      </c>
      <c r="E208" s="36"/>
      <c r="F208" s="37">
        <v>300</v>
      </c>
      <c r="G208" s="38">
        <v>2756.23</v>
      </c>
      <c r="H208" s="39">
        <v>0</v>
      </c>
      <c r="I208" s="35">
        <v>705</v>
      </c>
      <c r="J208" s="37">
        <v>4819</v>
      </c>
      <c r="K208" s="25"/>
      <c r="L208" s="34">
        <v>1255.27</v>
      </c>
      <c r="M208" s="35">
        <v>2432.1999999999998</v>
      </c>
      <c r="N208" s="40"/>
      <c r="O208" s="37">
        <v>29.75</v>
      </c>
      <c r="P208" s="38">
        <v>3973.57</v>
      </c>
      <c r="Q208" s="39">
        <v>69.55</v>
      </c>
      <c r="R208" s="35">
        <v>86.95</v>
      </c>
      <c r="S208" s="37">
        <v>4365.7680416238063</v>
      </c>
      <c r="T208" s="25"/>
      <c r="U208" s="34">
        <v>2500</v>
      </c>
      <c r="V208" s="35">
        <v>500</v>
      </c>
      <c r="W208" s="36"/>
      <c r="X208" s="37"/>
      <c r="Y208" s="38">
        <v>500</v>
      </c>
      <c r="Z208" s="41">
        <v>0</v>
      </c>
      <c r="AA208" s="35"/>
      <c r="AB208" s="37">
        <v>0</v>
      </c>
      <c r="AC208" s="25"/>
      <c r="AD208" s="34">
        <v>0</v>
      </c>
      <c r="AE208" s="35">
        <v>0</v>
      </c>
      <c r="AF208" s="36"/>
      <c r="AG208" s="37"/>
      <c r="AH208" s="38"/>
      <c r="AI208" s="42"/>
      <c r="AJ208" s="35"/>
      <c r="AK208" s="37">
        <v>0</v>
      </c>
      <c r="AL208" s="25"/>
      <c r="AM208" s="18">
        <f t="shared" si="24"/>
        <v>4860.1633490000004</v>
      </c>
      <c r="AN208" s="18">
        <f t="shared" si="25"/>
        <v>3597.2</v>
      </c>
      <c r="AO208" s="18">
        <f t="shared" si="26"/>
        <v>0</v>
      </c>
      <c r="AP208" s="18">
        <f t="shared" si="27"/>
        <v>329.75</v>
      </c>
      <c r="AQ208" s="18">
        <f t="shared" si="28"/>
        <v>7229.7999999999993</v>
      </c>
      <c r="AR208" s="18">
        <f t="shared" si="29"/>
        <v>69.55</v>
      </c>
      <c r="AS208" s="18">
        <f t="shared" si="30"/>
        <v>791.95</v>
      </c>
      <c r="AT208" s="18">
        <f t="shared" si="31"/>
        <v>9184.7680416238072</v>
      </c>
      <c r="AU208" s="43">
        <v>3076</v>
      </c>
      <c r="AV208" s="44" t="s">
        <v>1004</v>
      </c>
      <c r="AW208" s="18" t="s">
        <v>1005</v>
      </c>
      <c r="AX208" s="49" t="s">
        <v>904</v>
      </c>
      <c r="AY208" s="33" t="s">
        <v>905</v>
      </c>
      <c r="AZ208" s="46" t="s">
        <v>128</v>
      </c>
      <c r="BA208" s="33" t="s">
        <v>129</v>
      </c>
      <c r="BB208" s="46" t="s">
        <v>130</v>
      </c>
      <c r="BC208" s="46" t="s">
        <v>131</v>
      </c>
      <c r="BD208" s="47">
        <v>1</v>
      </c>
      <c r="BE208" s="47">
        <v>2</v>
      </c>
    </row>
    <row r="209" spans="1:57" x14ac:dyDescent="0.2">
      <c r="A209" s="48" t="s">
        <v>904</v>
      </c>
      <c r="B209" s="33" t="s">
        <v>905</v>
      </c>
      <c r="C209" s="53"/>
      <c r="D209" s="54"/>
      <c r="E209" s="55"/>
      <c r="G209" s="56"/>
      <c r="H209" s="57"/>
      <c r="I209" s="54"/>
      <c r="K209" s="25"/>
      <c r="L209" s="53"/>
      <c r="M209" s="54"/>
      <c r="N209" s="58"/>
      <c r="P209" s="56"/>
      <c r="Q209" s="59"/>
      <c r="R209" s="54"/>
      <c r="T209" s="25"/>
      <c r="U209" s="53"/>
      <c r="V209" s="54"/>
      <c r="W209" s="55"/>
      <c r="Y209" s="56"/>
      <c r="Z209" s="57"/>
      <c r="AA209" s="54"/>
      <c r="AC209" s="25"/>
      <c r="AD209" s="53"/>
      <c r="AE209" s="54"/>
      <c r="AF209" s="55"/>
      <c r="AH209" s="56"/>
      <c r="AI209" s="60"/>
      <c r="AJ209" s="54"/>
      <c r="AL209" s="25"/>
      <c r="AM209" s="18">
        <f t="shared" si="24"/>
        <v>0</v>
      </c>
      <c r="AN209" s="18">
        <f t="shared" si="25"/>
        <v>0</v>
      </c>
      <c r="AO209" s="18">
        <f t="shared" si="26"/>
        <v>0</v>
      </c>
      <c r="AP209" s="18">
        <f t="shared" si="27"/>
        <v>0</v>
      </c>
      <c r="AQ209" s="18">
        <f t="shared" si="28"/>
        <v>0</v>
      </c>
      <c r="AR209" s="18">
        <f t="shared" si="29"/>
        <v>0</v>
      </c>
      <c r="AS209" s="18">
        <f t="shared" si="30"/>
        <v>0</v>
      </c>
      <c r="AT209" s="61">
        <f t="shared" si="31"/>
        <v>0</v>
      </c>
      <c r="AU209" s="43">
        <v>14221</v>
      </c>
      <c r="AV209" s="44" t="s">
        <v>1004</v>
      </c>
      <c r="AW209" s="18" t="s">
        <v>1005</v>
      </c>
      <c r="AX209" s="47"/>
      <c r="AY209" s="47"/>
      <c r="AZ209" s="46" t="s">
        <v>128</v>
      </c>
      <c r="BA209" s="33" t="s">
        <v>129</v>
      </c>
      <c r="BB209" s="46" t="s">
        <v>130</v>
      </c>
      <c r="BC209" s="46" t="s">
        <v>131</v>
      </c>
      <c r="BD209" s="47">
        <v>1</v>
      </c>
      <c r="BE209" s="47">
        <v>2</v>
      </c>
    </row>
    <row r="210" spans="1:57" x14ac:dyDescent="0.2">
      <c r="A210" s="32" t="s">
        <v>1006</v>
      </c>
      <c r="B210" s="33" t="s">
        <v>1007</v>
      </c>
      <c r="C210" s="34">
        <v>1588.4841289999999</v>
      </c>
      <c r="D210" s="35">
        <v>0</v>
      </c>
      <c r="E210" s="36">
        <v>0</v>
      </c>
      <c r="F210" s="37"/>
      <c r="G210" s="38">
        <v>0</v>
      </c>
      <c r="H210" s="39">
        <v>0</v>
      </c>
      <c r="I210" s="35"/>
      <c r="J210" s="37">
        <v>2363.65</v>
      </c>
      <c r="K210" s="25"/>
      <c r="L210" s="34">
        <v>1359.22</v>
      </c>
      <c r="M210" s="35">
        <v>0</v>
      </c>
      <c r="N210" s="40">
        <v>57.5</v>
      </c>
      <c r="O210" s="37">
        <v>80.22</v>
      </c>
      <c r="P210" s="38">
        <v>0</v>
      </c>
      <c r="Q210" s="39">
        <v>0</v>
      </c>
      <c r="R210" s="35"/>
      <c r="S210" s="37">
        <v>1085.2825862307416</v>
      </c>
      <c r="T210" s="25"/>
      <c r="U210" s="34">
        <v>0</v>
      </c>
      <c r="V210" s="35">
        <v>0</v>
      </c>
      <c r="W210" s="36">
        <v>0</v>
      </c>
      <c r="X210" s="37"/>
      <c r="Y210" s="38">
        <v>0</v>
      </c>
      <c r="Z210" s="41">
        <v>0</v>
      </c>
      <c r="AA210" s="35"/>
      <c r="AB210" s="37">
        <v>0</v>
      </c>
      <c r="AC210" s="25"/>
      <c r="AD210" s="34">
        <v>0</v>
      </c>
      <c r="AE210" s="35">
        <v>0</v>
      </c>
      <c r="AF210" s="36">
        <v>0</v>
      </c>
      <c r="AG210" s="37"/>
      <c r="AH210" s="38"/>
      <c r="AI210" s="42"/>
      <c r="AJ210" s="35"/>
      <c r="AK210" s="37">
        <v>0</v>
      </c>
      <c r="AL210" s="25"/>
      <c r="AM210" s="18">
        <f t="shared" si="24"/>
        <v>2947.7041289999997</v>
      </c>
      <c r="AN210" s="18">
        <f t="shared" si="25"/>
        <v>0</v>
      </c>
      <c r="AO210" s="18">
        <f t="shared" si="26"/>
        <v>57.5</v>
      </c>
      <c r="AP210" s="18">
        <f t="shared" si="27"/>
        <v>80.22</v>
      </c>
      <c r="AQ210" s="18">
        <f t="shared" si="28"/>
        <v>0</v>
      </c>
      <c r="AR210" s="18">
        <f t="shared" si="29"/>
        <v>0</v>
      </c>
      <c r="AS210" s="18">
        <f t="shared" si="30"/>
        <v>0</v>
      </c>
      <c r="AT210" s="18">
        <f t="shared" si="31"/>
        <v>3448.9325862307414</v>
      </c>
      <c r="AU210" s="43">
        <v>2549</v>
      </c>
      <c r="AV210" s="44" t="s">
        <v>1004</v>
      </c>
      <c r="AW210" s="18" t="s">
        <v>1005</v>
      </c>
      <c r="AX210" s="49" t="s">
        <v>904</v>
      </c>
      <c r="AY210" s="33" t="s">
        <v>905</v>
      </c>
      <c r="AZ210" s="46" t="s">
        <v>146</v>
      </c>
      <c r="BA210" s="33" t="s">
        <v>147</v>
      </c>
      <c r="BB210" s="46" t="s">
        <v>156</v>
      </c>
      <c r="BC210" s="46" t="s">
        <v>157</v>
      </c>
      <c r="BD210" s="47">
        <v>1</v>
      </c>
      <c r="BE210" s="47">
        <v>2</v>
      </c>
    </row>
    <row r="211" spans="1:57" x14ac:dyDescent="0.2">
      <c r="A211" s="32" t="s">
        <v>1008</v>
      </c>
      <c r="B211" s="33" t="s">
        <v>1009</v>
      </c>
      <c r="C211" s="34">
        <v>877.86280399999987</v>
      </c>
      <c r="D211" s="35">
        <v>245</v>
      </c>
      <c r="E211" s="36"/>
      <c r="F211" s="37"/>
      <c r="G211" s="38">
        <v>403.85</v>
      </c>
      <c r="H211" s="39">
        <v>5651</v>
      </c>
      <c r="I211" s="35">
        <v>170</v>
      </c>
      <c r="J211" s="37">
        <v>1681</v>
      </c>
      <c r="K211" s="25"/>
      <c r="L211" s="34">
        <v>1231.53</v>
      </c>
      <c r="M211" s="35">
        <v>487.2</v>
      </c>
      <c r="N211" s="40"/>
      <c r="O211" s="37">
        <v>177.4</v>
      </c>
      <c r="P211" s="38">
        <v>81.2</v>
      </c>
      <c r="Q211" s="39">
        <v>2630.4</v>
      </c>
      <c r="R211" s="35">
        <v>98.55</v>
      </c>
      <c r="S211" s="37">
        <v>951.5139921509176</v>
      </c>
      <c r="T211" s="25"/>
      <c r="U211" s="34">
        <v>0</v>
      </c>
      <c r="V211" s="35">
        <v>200</v>
      </c>
      <c r="W211" s="36"/>
      <c r="X211" s="37">
        <v>200</v>
      </c>
      <c r="Y211" s="38">
        <v>0</v>
      </c>
      <c r="Z211" s="41">
        <v>1500</v>
      </c>
      <c r="AA211" s="35">
        <v>300</v>
      </c>
      <c r="AB211" s="37">
        <v>0</v>
      </c>
      <c r="AC211" s="25"/>
      <c r="AD211" s="34">
        <v>0</v>
      </c>
      <c r="AE211" s="35">
        <v>0</v>
      </c>
      <c r="AF211" s="36"/>
      <c r="AG211" s="37"/>
      <c r="AH211" s="38"/>
      <c r="AI211" s="42"/>
      <c r="AJ211" s="35"/>
      <c r="AK211" s="37">
        <v>0</v>
      </c>
      <c r="AL211" s="25"/>
      <c r="AM211" s="18">
        <f t="shared" si="24"/>
        <v>2109.3928040000001</v>
      </c>
      <c r="AN211" s="18">
        <f t="shared" si="25"/>
        <v>932.2</v>
      </c>
      <c r="AO211" s="18">
        <f t="shared" si="26"/>
        <v>0</v>
      </c>
      <c r="AP211" s="18">
        <f t="shared" si="27"/>
        <v>377.4</v>
      </c>
      <c r="AQ211" s="18">
        <f t="shared" si="28"/>
        <v>485.05</v>
      </c>
      <c r="AR211" s="18">
        <f t="shared" si="29"/>
        <v>9781.4</v>
      </c>
      <c r="AS211" s="18">
        <f t="shared" si="30"/>
        <v>568.54999999999995</v>
      </c>
      <c r="AT211" s="18">
        <f t="shared" si="31"/>
        <v>2632.5139921509176</v>
      </c>
      <c r="AU211" s="43">
        <v>1896</v>
      </c>
      <c r="AV211" s="44" t="s">
        <v>1010</v>
      </c>
      <c r="AW211" s="18" t="s">
        <v>1011</v>
      </c>
      <c r="AX211" s="45"/>
      <c r="AY211" s="33"/>
      <c r="AZ211" s="46" t="s">
        <v>98</v>
      </c>
      <c r="BA211" s="33" t="s">
        <v>99</v>
      </c>
      <c r="BB211" s="46" t="s">
        <v>273</v>
      </c>
      <c r="BC211" s="46" t="s">
        <v>274</v>
      </c>
      <c r="BD211" s="47">
        <v>2</v>
      </c>
      <c r="BE211" s="47">
        <v>1</v>
      </c>
    </row>
    <row r="212" spans="1:57" x14ac:dyDescent="0.2">
      <c r="A212" s="32" t="s">
        <v>1012</v>
      </c>
      <c r="B212" s="33" t="s">
        <v>1013</v>
      </c>
      <c r="C212" s="34">
        <v>3371.1980129999997</v>
      </c>
      <c r="D212" s="35">
        <v>855</v>
      </c>
      <c r="E212" s="36"/>
      <c r="F212" s="37">
        <v>580.41</v>
      </c>
      <c r="G212" s="38">
        <v>3600.4</v>
      </c>
      <c r="H212" s="39">
        <v>4483</v>
      </c>
      <c r="I212" s="35">
        <v>356</v>
      </c>
      <c r="J212" s="37">
        <v>4569</v>
      </c>
      <c r="K212" s="25"/>
      <c r="L212" s="34">
        <v>2582.4899999999998</v>
      </c>
      <c r="M212" s="35">
        <v>735.4</v>
      </c>
      <c r="N212" s="40"/>
      <c r="O212" s="37">
        <v>116.3</v>
      </c>
      <c r="P212" s="38">
        <v>6483.9</v>
      </c>
      <c r="Q212" s="39">
        <v>388.45</v>
      </c>
      <c r="R212" s="35">
        <v>238.35</v>
      </c>
      <c r="S212" s="37">
        <v>4014.1801820574474</v>
      </c>
      <c r="T212" s="25"/>
      <c r="U212" s="34">
        <v>9554.2999999999993</v>
      </c>
      <c r="V212" s="35">
        <v>1300</v>
      </c>
      <c r="W212" s="36"/>
      <c r="X212" s="37">
        <v>2700</v>
      </c>
      <c r="Y212" s="38">
        <v>5300</v>
      </c>
      <c r="Z212" s="41">
        <v>3000</v>
      </c>
      <c r="AA212" s="35">
        <v>1500</v>
      </c>
      <c r="AB212" s="37">
        <v>2000</v>
      </c>
      <c r="AC212" s="25"/>
      <c r="AD212" s="34">
        <v>0</v>
      </c>
      <c r="AE212" s="35">
        <v>0</v>
      </c>
      <c r="AF212" s="36"/>
      <c r="AG212" s="37"/>
      <c r="AH212" s="38"/>
      <c r="AI212" s="42"/>
      <c r="AJ212" s="35"/>
      <c r="AK212" s="37">
        <v>0</v>
      </c>
      <c r="AL212" s="25"/>
      <c r="AM212" s="18">
        <f t="shared" si="24"/>
        <v>15507.988012999998</v>
      </c>
      <c r="AN212" s="18">
        <f t="shared" si="25"/>
        <v>2890.4</v>
      </c>
      <c r="AO212" s="18">
        <f t="shared" si="26"/>
        <v>0</v>
      </c>
      <c r="AP212" s="18">
        <f t="shared" si="27"/>
        <v>3396.71</v>
      </c>
      <c r="AQ212" s="18">
        <f t="shared" si="28"/>
        <v>15384.3</v>
      </c>
      <c r="AR212" s="18">
        <f t="shared" si="29"/>
        <v>7871.45</v>
      </c>
      <c r="AS212" s="18">
        <f t="shared" si="30"/>
        <v>2094.35</v>
      </c>
      <c r="AT212" s="18">
        <f t="shared" si="31"/>
        <v>10583.180182057447</v>
      </c>
      <c r="AU212" s="43">
        <v>4153</v>
      </c>
      <c r="AV212" s="44" t="s">
        <v>1014</v>
      </c>
      <c r="AW212" s="18" t="s">
        <v>1015</v>
      </c>
      <c r="AX212" s="45"/>
      <c r="AY212" s="33"/>
      <c r="AZ212" s="46" t="s">
        <v>114</v>
      </c>
      <c r="BA212" s="33" t="s">
        <v>115</v>
      </c>
      <c r="BB212" s="46" t="s">
        <v>539</v>
      </c>
      <c r="BC212" s="46" t="s">
        <v>540</v>
      </c>
      <c r="BD212" s="47">
        <v>2</v>
      </c>
      <c r="BE212" s="47">
        <v>1</v>
      </c>
    </row>
    <row r="213" spans="1:57" x14ac:dyDescent="0.2">
      <c r="A213" s="32" t="s">
        <v>1016</v>
      </c>
      <c r="B213" s="33" t="s">
        <v>1017</v>
      </c>
      <c r="C213" s="34">
        <v>1808.526795</v>
      </c>
      <c r="D213" s="35">
        <v>315</v>
      </c>
      <c r="E213" s="36"/>
      <c r="F213" s="37"/>
      <c r="G213" s="38">
        <v>140</v>
      </c>
      <c r="H213" s="39">
        <v>60</v>
      </c>
      <c r="I213" s="35">
        <v>50</v>
      </c>
      <c r="J213" s="37">
        <v>4572.9400000000005</v>
      </c>
      <c r="K213" s="25"/>
      <c r="L213" s="34">
        <v>2729.0099999999998</v>
      </c>
      <c r="M213" s="35">
        <v>1223.5999999999999</v>
      </c>
      <c r="N213" s="40"/>
      <c r="O213" s="37">
        <v>132.6</v>
      </c>
      <c r="P213" s="38">
        <v>1245.3000000000002</v>
      </c>
      <c r="Q213" s="39">
        <v>287.8</v>
      </c>
      <c r="R213" s="35">
        <v>63.6</v>
      </c>
      <c r="S213" s="37">
        <v>1727.6387076609176</v>
      </c>
      <c r="T213" s="25"/>
      <c r="U213" s="34">
        <v>1000</v>
      </c>
      <c r="V213" s="35">
        <v>0</v>
      </c>
      <c r="W213" s="36"/>
      <c r="X213" s="37"/>
      <c r="Y213" s="38">
        <v>500</v>
      </c>
      <c r="Z213" s="41">
        <v>0</v>
      </c>
      <c r="AA213" s="35"/>
      <c r="AB213" s="37">
        <v>300</v>
      </c>
      <c r="AC213" s="25"/>
      <c r="AD213" s="34">
        <v>0</v>
      </c>
      <c r="AE213" s="35">
        <v>0</v>
      </c>
      <c r="AF213" s="36"/>
      <c r="AG213" s="37"/>
      <c r="AH213" s="38"/>
      <c r="AI213" s="42"/>
      <c r="AJ213" s="35"/>
      <c r="AK213" s="37">
        <v>0</v>
      </c>
      <c r="AL213" s="25"/>
      <c r="AM213" s="18">
        <f t="shared" si="24"/>
        <v>5537.536795</v>
      </c>
      <c r="AN213" s="18">
        <f t="shared" si="25"/>
        <v>1538.6</v>
      </c>
      <c r="AO213" s="18">
        <f t="shared" si="26"/>
        <v>0</v>
      </c>
      <c r="AP213" s="18">
        <f t="shared" si="27"/>
        <v>132.6</v>
      </c>
      <c r="AQ213" s="18">
        <f t="shared" si="28"/>
        <v>1885.3000000000002</v>
      </c>
      <c r="AR213" s="18">
        <f t="shared" si="29"/>
        <v>347.8</v>
      </c>
      <c r="AS213" s="18">
        <f t="shared" si="30"/>
        <v>113.6</v>
      </c>
      <c r="AT213" s="18">
        <f t="shared" si="31"/>
        <v>6600.5787076609176</v>
      </c>
      <c r="AU213" s="43">
        <v>2886</v>
      </c>
      <c r="AV213" s="44" t="s">
        <v>1018</v>
      </c>
      <c r="AW213" s="18" t="s">
        <v>1019</v>
      </c>
      <c r="AX213" s="45"/>
      <c r="AY213" s="33"/>
      <c r="AZ213" s="46" t="s">
        <v>136</v>
      </c>
      <c r="BA213" s="33" t="s">
        <v>137</v>
      </c>
      <c r="BB213" s="46" t="s">
        <v>227</v>
      </c>
      <c r="BC213" s="46" t="s">
        <v>228</v>
      </c>
      <c r="BD213" s="47">
        <v>2</v>
      </c>
      <c r="BE213" s="47">
        <v>1</v>
      </c>
    </row>
    <row r="214" spans="1:57" x14ac:dyDescent="0.2">
      <c r="A214" s="32" t="s">
        <v>1020</v>
      </c>
      <c r="B214" s="33" t="s">
        <v>1021</v>
      </c>
      <c r="C214" s="34">
        <v>6519.6235029999998</v>
      </c>
      <c r="D214" s="35">
        <v>3715</v>
      </c>
      <c r="E214" s="36"/>
      <c r="F214" s="37">
        <v>506.84</v>
      </c>
      <c r="G214" s="38">
        <v>3839.3999999999996</v>
      </c>
      <c r="H214" s="39">
        <v>12502.65</v>
      </c>
      <c r="I214" s="35">
        <v>2186</v>
      </c>
      <c r="J214" s="37">
        <v>12460.5</v>
      </c>
      <c r="K214" s="25"/>
      <c r="L214" s="34">
        <v>4475.8100000000004</v>
      </c>
      <c r="M214" s="35">
        <v>94.1</v>
      </c>
      <c r="N214" s="40"/>
      <c r="O214" s="37">
        <v>93.4</v>
      </c>
      <c r="P214" s="38">
        <v>4625.92</v>
      </c>
      <c r="Q214" s="39">
        <v>4056.92</v>
      </c>
      <c r="R214" s="35">
        <v>235.55</v>
      </c>
      <c r="S214" s="37">
        <v>3044.4213972980615</v>
      </c>
      <c r="T214" s="25"/>
      <c r="U214" s="34">
        <v>19035.349999999999</v>
      </c>
      <c r="V214" s="35">
        <v>5493.17</v>
      </c>
      <c r="W214" s="36"/>
      <c r="X214" s="37">
        <v>3129.22</v>
      </c>
      <c r="Y214" s="38">
        <v>27627.08</v>
      </c>
      <c r="Z214" s="41">
        <v>7282.79</v>
      </c>
      <c r="AA214" s="35">
        <v>3461.21</v>
      </c>
      <c r="AB214" s="37">
        <v>5425.4</v>
      </c>
      <c r="AC214" s="25"/>
      <c r="AD214" s="34">
        <v>0</v>
      </c>
      <c r="AE214" s="35">
        <v>0</v>
      </c>
      <c r="AF214" s="36"/>
      <c r="AG214" s="37"/>
      <c r="AH214" s="38"/>
      <c r="AI214" s="42"/>
      <c r="AJ214" s="35"/>
      <c r="AK214" s="37">
        <v>0</v>
      </c>
      <c r="AL214" s="25"/>
      <c r="AM214" s="18">
        <f t="shared" si="24"/>
        <v>30030.783502999999</v>
      </c>
      <c r="AN214" s="18">
        <f t="shared" si="25"/>
        <v>9302.27</v>
      </c>
      <c r="AO214" s="18">
        <f t="shared" si="26"/>
        <v>0</v>
      </c>
      <c r="AP214" s="18">
        <f t="shared" si="27"/>
        <v>3729.46</v>
      </c>
      <c r="AQ214" s="18">
        <f t="shared" si="28"/>
        <v>36092.400000000001</v>
      </c>
      <c r="AR214" s="18">
        <f t="shared" si="29"/>
        <v>23842.36</v>
      </c>
      <c r="AS214" s="18">
        <f t="shared" si="30"/>
        <v>5882.76</v>
      </c>
      <c r="AT214" s="18">
        <f t="shared" si="31"/>
        <v>20930.321397298059</v>
      </c>
      <c r="AU214" s="43">
        <v>12297</v>
      </c>
      <c r="AV214" s="44" t="s">
        <v>707</v>
      </c>
      <c r="AW214" s="18" t="s">
        <v>708</v>
      </c>
      <c r="AX214" s="45" t="s">
        <v>709</v>
      </c>
      <c r="AY214" s="33" t="s">
        <v>710</v>
      </c>
      <c r="AZ214" s="46" t="s">
        <v>136</v>
      </c>
      <c r="BA214" s="33" t="s">
        <v>137</v>
      </c>
      <c r="BB214" s="46" t="s">
        <v>612</v>
      </c>
      <c r="BC214" s="46" t="s">
        <v>613</v>
      </c>
      <c r="BD214" s="47">
        <v>1</v>
      </c>
      <c r="BE214" s="47">
        <v>2</v>
      </c>
    </row>
    <row r="215" spans="1:57" x14ac:dyDescent="0.2">
      <c r="A215" s="32" t="s">
        <v>1022</v>
      </c>
      <c r="B215" s="33" t="s">
        <v>1023</v>
      </c>
      <c r="C215" s="34">
        <v>2105.8068800000001</v>
      </c>
      <c r="D215" s="35">
        <v>20</v>
      </c>
      <c r="E215" s="36"/>
      <c r="F215" s="37">
        <v>730</v>
      </c>
      <c r="G215" s="38">
        <v>1180</v>
      </c>
      <c r="H215" s="39">
        <v>0</v>
      </c>
      <c r="I215" s="35">
        <v>170</v>
      </c>
      <c r="J215" s="37">
        <v>5700</v>
      </c>
      <c r="K215" s="25"/>
      <c r="L215" s="34">
        <v>4417.62</v>
      </c>
      <c r="M215" s="35">
        <v>15.4</v>
      </c>
      <c r="N215" s="40"/>
      <c r="O215" s="37">
        <v>170.71</v>
      </c>
      <c r="P215" s="38">
        <v>38.25</v>
      </c>
      <c r="Q215" s="39">
        <v>0</v>
      </c>
      <c r="R215" s="35">
        <v>30.45</v>
      </c>
      <c r="S215" s="37">
        <v>2435.7254568731878</v>
      </c>
      <c r="T215" s="25"/>
      <c r="U215" s="34">
        <v>5000</v>
      </c>
      <c r="V215" s="35">
        <v>0</v>
      </c>
      <c r="W215" s="36"/>
      <c r="X215" s="37">
        <v>2000</v>
      </c>
      <c r="Y215" s="38">
        <v>0</v>
      </c>
      <c r="Z215" s="41">
        <v>0</v>
      </c>
      <c r="AA215" s="35"/>
      <c r="AB215" s="37">
        <v>2000</v>
      </c>
      <c r="AC215" s="25"/>
      <c r="AD215" s="34">
        <v>0</v>
      </c>
      <c r="AE215" s="35">
        <v>0</v>
      </c>
      <c r="AF215" s="36"/>
      <c r="AG215" s="37"/>
      <c r="AH215" s="38"/>
      <c r="AI215" s="42"/>
      <c r="AJ215" s="35"/>
      <c r="AK215" s="37">
        <v>0</v>
      </c>
      <c r="AL215" s="25"/>
      <c r="AM215" s="18">
        <f t="shared" si="24"/>
        <v>11523.426879999999</v>
      </c>
      <c r="AN215" s="18">
        <f t="shared" si="25"/>
        <v>35.4</v>
      </c>
      <c r="AO215" s="18">
        <f t="shared" si="26"/>
        <v>0</v>
      </c>
      <c r="AP215" s="18">
        <f t="shared" si="27"/>
        <v>2900.71</v>
      </c>
      <c r="AQ215" s="18">
        <f t="shared" si="28"/>
        <v>1218.25</v>
      </c>
      <c r="AR215" s="18">
        <f t="shared" si="29"/>
        <v>0</v>
      </c>
      <c r="AS215" s="18">
        <f t="shared" si="30"/>
        <v>200.45</v>
      </c>
      <c r="AT215" s="18">
        <f t="shared" si="31"/>
        <v>10135.725456873188</v>
      </c>
      <c r="AU215" s="43">
        <v>4290</v>
      </c>
      <c r="AV215" s="44" t="s">
        <v>1024</v>
      </c>
      <c r="AW215" s="18" t="s">
        <v>1025</v>
      </c>
      <c r="AX215" s="45" t="s">
        <v>1026</v>
      </c>
      <c r="AY215" s="33" t="s">
        <v>1027</v>
      </c>
      <c r="AZ215" s="46" t="s">
        <v>136</v>
      </c>
      <c r="BA215" s="33" t="s">
        <v>1028</v>
      </c>
      <c r="BB215" s="46" t="s">
        <v>138</v>
      </c>
      <c r="BC215" s="46" t="s">
        <v>1029</v>
      </c>
      <c r="BD215" s="47">
        <v>1</v>
      </c>
      <c r="BE215" s="47">
        <v>2</v>
      </c>
    </row>
    <row r="216" spans="1:57" x14ac:dyDescent="0.2">
      <c r="A216" s="32" t="s">
        <v>1030</v>
      </c>
      <c r="B216" s="33" t="s">
        <v>1031</v>
      </c>
      <c r="C216" s="34">
        <v>15033.602095999999</v>
      </c>
      <c r="D216" s="35">
        <v>5255</v>
      </c>
      <c r="E216" s="36"/>
      <c r="F216" s="37">
        <v>670</v>
      </c>
      <c r="G216" s="38">
        <v>9249</v>
      </c>
      <c r="H216" s="39">
        <v>4145</v>
      </c>
      <c r="I216" s="35">
        <v>2439</v>
      </c>
      <c r="J216" s="37">
        <v>48139.070000000007</v>
      </c>
      <c r="K216" s="25"/>
      <c r="L216" s="34">
        <v>6187.19</v>
      </c>
      <c r="M216" s="35">
        <v>2339.85</v>
      </c>
      <c r="N216" s="40"/>
      <c r="O216" s="37">
        <v>642.97</v>
      </c>
      <c r="P216" s="38">
        <v>1984.96</v>
      </c>
      <c r="Q216" s="39">
        <v>289.22000000000003</v>
      </c>
      <c r="R216" s="35">
        <v>225.29</v>
      </c>
      <c r="S216" s="37">
        <v>10085.496147716836</v>
      </c>
      <c r="T216" s="25"/>
      <c r="U216" s="34">
        <v>50497.02</v>
      </c>
      <c r="V216" s="35">
        <v>0</v>
      </c>
      <c r="W216" s="36"/>
      <c r="X216" s="37">
        <v>2779.08</v>
      </c>
      <c r="Y216" s="38">
        <v>8332.4599999999991</v>
      </c>
      <c r="Z216" s="41">
        <v>4859.92</v>
      </c>
      <c r="AA216" s="35">
        <v>2464.92</v>
      </c>
      <c r="AB216" s="37">
        <v>31241</v>
      </c>
      <c r="AC216" s="25"/>
      <c r="AD216" s="34">
        <v>0</v>
      </c>
      <c r="AE216" s="35">
        <v>0</v>
      </c>
      <c r="AF216" s="36"/>
      <c r="AG216" s="37"/>
      <c r="AH216" s="38"/>
      <c r="AI216" s="42"/>
      <c r="AJ216" s="35"/>
      <c r="AK216" s="37">
        <v>0</v>
      </c>
      <c r="AL216" s="25"/>
      <c r="AM216" s="18">
        <f t="shared" si="24"/>
        <v>71717.812095999994</v>
      </c>
      <c r="AN216" s="18">
        <f t="shared" si="25"/>
        <v>7594.85</v>
      </c>
      <c r="AO216" s="18">
        <f t="shared" si="26"/>
        <v>0</v>
      </c>
      <c r="AP216" s="18">
        <f t="shared" si="27"/>
        <v>4092.05</v>
      </c>
      <c r="AQ216" s="18">
        <f t="shared" si="28"/>
        <v>19566.419999999998</v>
      </c>
      <c r="AR216" s="18">
        <f t="shared" si="29"/>
        <v>9294.14</v>
      </c>
      <c r="AS216" s="18">
        <f t="shared" si="30"/>
        <v>5129.21</v>
      </c>
      <c r="AT216" s="18">
        <f t="shared" si="31"/>
        <v>89465.566147716847</v>
      </c>
      <c r="AU216" s="43">
        <v>27696</v>
      </c>
      <c r="AV216" s="44" t="s">
        <v>1032</v>
      </c>
      <c r="AW216" s="18" t="s">
        <v>1033</v>
      </c>
      <c r="AX216" s="45" t="s">
        <v>579</v>
      </c>
      <c r="AY216" s="33" t="s">
        <v>580</v>
      </c>
      <c r="AZ216" s="46" t="s">
        <v>136</v>
      </c>
      <c r="BA216" s="33" t="s">
        <v>137</v>
      </c>
      <c r="BB216" s="46" t="s">
        <v>581</v>
      </c>
      <c r="BC216" s="46" t="s">
        <v>582</v>
      </c>
      <c r="BD216" s="47">
        <v>1</v>
      </c>
      <c r="BE216" s="47">
        <v>2</v>
      </c>
    </row>
    <row r="217" spans="1:57" x14ac:dyDescent="0.2">
      <c r="A217" s="32" t="s">
        <v>1034</v>
      </c>
      <c r="B217" s="33" t="s">
        <v>1035</v>
      </c>
      <c r="C217" s="34">
        <v>2191.4977590000003</v>
      </c>
      <c r="D217" s="35">
        <v>0</v>
      </c>
      <c r="E217" s="36">
        <v>3066.47</v>
      </c>
      <c r="F217" s="37"/>
      <c r="G217" s="38">
        <v>0</v>
      </c>
      <c r="H217" s="39">
        <v>0</v>
      </c>
      <c r="I217" s="35"/>
      <c r="J217" s="37">
        <v>1263</v>
      </c>
      <c r="K217" s="25"/>
      <c r="L217" s="34">
        <v>9346.9500000000007</v>
      </c>
      <c r="M217" s="35">
        <v>0</v>
      </c>
      <c r="N217" s="40">
        <v>175.8</v>
      </c>
      <c r="O217" s="37">
        <v>230.92</v>
      </c>
      <c r="P217" s="38">
        <v>0</v>
      </c>
      <c r="Q217" s="39">
        <v>0</v>
      </c>
      <c r="R217" s="35"/>
      <c r="S217" s="37">
        <v>4143.1733915077884</v>
      </c>
      <c r="T217" s="25"/>
      <c r="U217" s="34">
        <v>5000</v>
      </c>
      <c r="V217" s="35">
        <v>0</v>
      </c>
      <c r="W217" s="36">
        <v>100</v>
      </c>
      <c r="X217" s="37"/>
      <c r="Y217" s="38">
        <v>0</v>
      </c>
      <c r="Z217" s="41">
        <v>0</v>
      </c>
      <c r="AA217" s="35"/>
      <c r="AB217" s="37">
        <v>2500</v>
      </c>
      <c r="AC217" s="25"/>
      <c r="AD217" s="34">
        <v>0</v>
      </c>
      <c r="AE217" s="35">
        <v>0</v>
      </c>
      <c r="AF217" s="36">
        <v>0</v>
      </c>
      <c r="AG217" s="37"/>
      <c r="AH217" s="38"/>
      <c r="AI217" s="42"/>
      <c r="AJ217" s="35"/>
      <c r="AK217" s="37">
        <v>0</v>
      </c>
      <c r="AL217" s="25"/>
      <c r="AM217" s="18">
        <f t="shared" si="24"/>
        <v>16538.447759000002</v>
      </c>
      <c r="AN217" s="18">
        <f t="shared" si="25"/>
        <v>0</v>
      </c>
      <c r="AO217" s="18">
        <f t="shared" si="26"/>
        <v>3342.27</v>
      </c>
      <c r="AP217" s="18">
        <f t="shared" si="27"/>
        <v>230.92</v>
      </c>
      <c r="AQ217" s="18">
        <f t="shared" si="28"/>
        <v>0</v>
      </c>
      <c r="AR217" s="18">
        <f t="shared" si="29"/>
        <v>0</v>
      </c>
      <c r="AS217" s="18">
        <f t="shared" si="30"/>
        <v>0</v>
      </c>
      <c r="AT217" s="18">
        <f t="shared" si="31"/>
        <v>7906.1733915077884</v>
      </c>
      <c r="AU217" s="43">
        <v>3378</v>
      </c>
      <c r="AV217" s="44" t="s">
        <v>1036</v>
      </c>
      <c r="AW217" s="18" t="s">
        <v>1037</v>
      </c>
      <c r="AX217" s="45" t="s">
        <v>144</v>
      </c>
      <c r="AY217" s="33" t="s">
        <v>145</v>
      </c>
      <c r="AZ217" s="46" t="s">
        <v>146</v>
      </c>
      <c r="BA217" s="33" t="s">
        <v>147</v>
      </c>
      <c r="BB217" s="46" t="s">
        <v>148</v>
      </c>
      <c r="BC217" s="46" t="s">
        <v>149</v>
      </c>
      <c r="BD217" s="47">
        <v>2</v>
      </c>
      <c r="BE217" s="47">
        <v>2</v>
      </c>
    </row>
    <row r="218" spans="1:57" x14ac:dyDescent="0.2">
      <c r="A218" s="32" t="s">
        <v>144</v>
      </c>
      <c r="B218" s="33" t="s">
        <v>1038</v>
      </c>
      <c r="C218" s="34"/>
      <c r="D218" s="35">
        <v>0</v>
      </c>
      <c r="E218" s="36"/>
      <c r="F218" s="37"/>
      <c r="G218" s="38">
        <v>0</v>
      </c>
      <c r="H218" s="39">
        <v>0</v>
      </c>
      <c r="I218" s="35"/>
      <c r="J218" s="37">
        <v>0</v>
      </c>
      <c r="K218" s="25"/>
      <c r="L218" s="34"/>
      <c r="M218" s="35">
        <v>0</v>
      </c>
      <c r="N218" s="40"/>
      <c r="O218" s="37"/>
      <c r="P218" s="38">
        <v>0</v>
      </c>
      <c r="Q218" s="39">
        <v>0</v>
      </c>
      <c r="R218" s="35"/>
      <c r="S218" s="37">
        <v>0</v>
      </c>
      <c r="T218" s="25"/>
      <c r="U218" s="34"/>
      <c r="V218" s="35">
        <v>0</v>
      </c>
      <c r="W218" s="36"/>
      <c r="X218" s="37"/>
      <c r="Y218" s="38">
        <v>0</v>
      </c>
      <c r="Z218" s="39">
        <v>0</v>
      </c>
      <c r="AA218" s="35"/>
      <c r="AB218" s="37">
        <v>0</v>
      </c>
      <c r="AC218" s="25"/>
      <c r="AD218" s="34"/>
      <c r="AE218" s="35">
        <v>0</v>
      </c>
      <c r="AF218" s="36"/>
      <c r="AG218" s="37"/>
      <c r="AH218" s="38"/>
      <c r="AI218" s="42"/>
      <c r="AJ218" s="35"/>
      <c r="AK218" s="37">
        <v>0</v>
      </c>
      <c r="AL218" s="25"/>
      <c r="AM218" s="18">
        <f t="shared" si="24"/>
        <v>0</v>
      </c>
      <c r="AN218" s="18">
        <f t="shared" si="25"/>
        <v>0</v>
      </c>
      <c r="AO218" s="18">
        <f t="shared" si="26"/>
        <v>0</v>
      </c>
      <c r="AP218" s="18">
        <f t="shared" si="27"/>
        <v>0</v>
      </c>
      <c r="AQ218" s="18">
        <f t="shared" si="28"/>
        <v>0</v>
      </c>
      <c r="AR218" s="18">
        <f t="shared" si="29"/>
        <v>0</v>
      </c>
      <c r="AS218" s="18">
        <f t="shared" si="30"/>
        <v>0</v>
      </c>
      <c r="AT218" s="18">
        <f t="shared" si="31"/>
        <v>0</v>
      </c>
      <c r="AU218" s="43">
        <v>4712</v>
      </c>
      <c r="AV218" s="44" t="s">
        <v>1036</v>
      </c>
      <c r="AW218" s="18" t="s">
        <v>1037</v>
      </c>
      <c r="AX218" s="45" t="s">
        <v>144</v>
      </c>
      <c r="AY218" s="33" t="s">
        <v>145</v>
      </c>
      <c r="AZ218" s="46" t="s">
        <v>146</v>
      </c>
      <c r="BA218" s="33" t="s">
        <v>147</v>
      </c>
      <c r="BB218" s="46" t="s">
        <v>148</v>
      </c>
      <c r="BC218" s="46" t="s">
        <v>149</v>
      </c>
      <c r="BD218" s="47">
        <v>2</v>
      </c>
      <c r="BE218" s="47">
        <v>2</v>
      </c>
    </row>
    <row r="219" spans="1:57" x14ac:dyDescent="0.2">
      <c r="A219" s="32" t="s">
        <v>1039</v>
      </c>
      <c r="B219" s="33" t="s">
        <v>1040</v>
      </c>
      <c r="C219" s="34">
        <v>29303.508876</v>
      </c>
      <c r="D219" s="35">
        <v>5456</v>
      </c>
      <c r="E219" s="36"/>
      <c r="F219" s="37">
        <v>8080</v>
      </c>
      <c r="G219" s="38">
        <v>26585.4</v>
      </c>
      <c r="H219" s="39">
        <v>16710.34</v>
      </c>
      <c r="I219" s="35">
        <v>12344.54</v>
      </c>
      <c r="J219" s="37">
        <v>134682</v>
      </c>
      <c r="K219" s="25"/>
      <c r="L219" s="34">
        <v>40135.81</v>
      </c>
      <c r="M219" s="35">
        <v>541.13</v>
      </c>
      <c r="N219" s="40"/>
      <c r="O219" s="37">
        <v>17211.82</v>
      </c>
      <c r="P219" s="38">
        <v>1321.34</v>
      </c>
      <c r="Q219" s="39">
        <v>7282.1</v>
      </c>
      <c r="R219" s="35">
        <v>1228.47</v>
      </c>
      <c r="S219" s="37">
        <v>27650.027139289501</v>
      </c>
      <c r="T219" s="25"/>
      <c r="U219" s="34">
        <v>307883.89</v>
      </c>
      <c r="V219" s="35">
        <v>0</v>
      </c>
      <c r="W219" s="36"/>
      <c r="X219" s="37">
        <v>24433</v>
      </c>
      <c r="Y219" s="38">
        <v>0</v>
      </c>
      <c r="Z219" s="41">
        <v>0</v>
      </c>
      <c r="AA219" s="35"/>
      <c r="AB219" s="37">
        <v>113091.52000000002</v>
      </c>
      <c r="AC219" s="25"/>
      <c r="AD219" s="34">
        <v>0</v>
      </c>
      <c r="AE219" s="35">
        <v>0</v>
      </c>
      <c r="AF219" s="36"/>
      <c r="AG219" s="37"/>
      <c r="AH219" s="38"/>
      <c r="AI219" s="42"/>
      <c r="AJ219" s="35"/>
      <c r="AK219" s="37">
        <v>0</v>
      </c>
      <c r="AL219" s="25"/>
      <c r="AM219" s="18">
        <f t="shared" si="24"/>
        <v>377323.20887600002</v>
      </c>
      <c r="AN219" s="18">
        <f t="shared" si="25"/>
        <v>5997.13</v>
      </c>
      <c r="AO219" s="18">
        <f t="shared" si="26"/>
        <v>0</v>
      </c>
      <c r="AP219" s="18">
        <f t="shared" si="27"/>
        <v>49724.82</v>
      </c>
      <c r="AQ219" s="18">
        <f t="shared" si="28"/>
        <v>27906.74</v>
      </c>
      <c r="AR219" s="18">
        <f t="shared" si="29"/>
        <v>23992.440000000002</v>
      </c>
      <c r="AS219" s="18">
        <f t="shared" si="30"/>
        <v>13573.01</v>
      </c>
      <c r="AT219" s="18">
        <f t="shared" si="31"/>
        <v>275423.54713928956</v>
      </c>
      <c r="AU219" s="43">
        <v>54962</v>
      </c>
      <c r="AV219" s="44" t="s">
        <v>255</v>
      </c>
      <c r="AW219" s="18" t="s">
        <v>1041</v>
      </c>
      <c r="AX219" s="45" t="s">
        <v>257</v>
      </c>
      <c r="AY219" s="33" t="s">
        <v>258</v>
      </c>
      <c r="AZ219" s="46" t="s">
        <v>128</v>
      </c>
      <c r="BA219" s="33" t="s">
        <v>129</v>
      </c>
      <c r="BB219" s="46" t="s">
        <v>1042</v>
      </c>
      <c r="BC219" s="46" t="s">
        <v>1043</v>
      </c>
      <c r="BD219" s="47">
        <v>1</v>
      </c>
      <c r="BE219" s="47">
        <v>2</v>
      </c>
    </row>
    <row r="220" spans="1:57" x14ac:dyDescent="0.2">
      <c r="A220" s="32" t="s">
        <v>1044</v>
      </c>
      <c r="B220" s="33" t="s">
        <v>1045</v>
      </c>
      <c r="C220" s="34">
        <v>8863.6014049999994</v>
      </c>
      <c r="D220" s="35">
        <v>0</v>
      </c>
      <c r="E220" s="36">
        <v>1546.8</v>
      </c>
      <c r="F220" s="37"/>
      <c r="G220" s="38">
        <v>0</v>
      </c>
      <c r="H220" s="39">
        <v>0</v>
      </c>
      <c r="I220" s="35"/>
      <c r="J220" s="37">
        <v>16709.330000000002</v>
      </c>
      <c r="K220" s="25"/>
      <c r="L220" s="34">
        <v>5073.99</v>
      </c>
      <c r="M220" s="35">
        <v>0</v>
      </c>
      <c r="N220" s="40">
        <v>201.35000000000002</v>
      </c>
      <c r="O220" s="37">
        <v>353.76</v>
      </c>
      <c r="P220" s="38">
        <v>0</v>
      </c>
      <c r="Q220" s="39">
        <v>0</v>
      </c>
      <c r="R220" s="35"/>
      <c r="S220" s="37">
        <v>14597.692285472118</v>
      </c>
      <c r="T220" s="25"/>
      <c r="U220" s="34">
        <v>37000</v>
      </c>
      <c r="V220" s="35">
        <v>0</v>
      </c>
      <c r="W220" s="36">
        <v>1000</v>
      </c>
      <c r="X220" s="37"/>
      <c r="Y220" s="38">
        <v>0</v>
      </c>
      <c r="Z220" s="41">
        <v>0</v>
      </c>
      <c r="AA220" s="35"/>
      <c r="AB220" s="37">
        <v>25000</v>
      </c>
      <c r="AC220" s="25"/>
      <c r="AD220" s="34">
        <v>0</v>
      </c>
      <c r="AE220" s="35">
        <v>0</v>
      </c>
      <c r="AF220" s="36">
        <v>0</v>
      </c>
      <c r="AG220" s="37"/>
      <c r="AH220" s="38"/>
      <c r="AI220" s="42"/>
      <c r="AJ220" s="35"/>
      <c r="AK220" s="37">
        <v>0</v>
      </c>
      <c r="AL220" s="25"/>
      <c r="AM220" s="18">
        <f t="shared" si="24"/>
        <v>50937.591404999999</v>
      </c>
      <c r="AN220" s="18">
        <f t="shared" si="25"/>
        <v>0</v>
      </c>
      <c r="AO220" s="18">
        <f t="shared" si="26"/>
        <v>2748.1499999999996</v>
      </c>
      <c r="AP220" s="18">
        <f t="shared" si="27"/>
        <v>353.76</v>
      </c>
      <c r="AQ220" s="18">
        <f t="shared" si="28"/>
        <v>0</v>
      </c>
      <c r="AR220" s="18">
        <f t="shared" si="29"/>
        <v>0</v>
      </c>
      <c r="AS220" s="18">
        <f t="shared" si="30"/>
        <v>0</v>
      </c>
      <c r="AT220" s="18">
        <f t="shared" si="31"/>
        <v>56307.022285472121</v>
      </c>
      <c r="AU220" s="43">
        <v>8256</v>
      </c>
      <c r="AV220" s="44" t="s">
        <v>1046</v>
      </c>
      <c r="AW220" s="18" t="s">
        <v>1047</v>
      </c>
      <c r="AX220" s="45"/>
      <c r="AY220" s="33"/>
      <c r="AZ220" s="46" t="s">
        <v>146</v>
      </c>
      <c r="BA220" s="33" t="s">
        <v>147</v>
      </c>
      <c r="BB220" s="46" t="s">
        <v>162</v>
      </c>
      <c r="BC220" s="46" t="s">
        <v>163</v>
      </c>
      <c r="BD220" s="47">
        <v>1</v>
      </c>
      <c r="BE220" s="47">
        <v>1</v>
      </c>
    </row>
    <row r="221" spans="1:57" x14ac:dyDescent="0.2">
      <c r="A221" s="32" t="s">
        <v>1048</v>
      </c>
      <c r="B221" s="33" t="s">
        <v>1049</v>
      </c>
      <c r="C221" s="34">
        <v>487.45650000000001</v>
      </c>
      <c r="D221" s="35">
        <v>356.3</v>
      </c>
      <c r="E221" s="36"/>
      <c r="F221" s="37"/>
      <c r="G221" s="38">
        <v>0</v>
      </c>
      <c r="H221" s="39">
        <v>40</v>
      </c>
      <c r="I221" s="35">
        <v>1300</v>
      </c>
      <c r="J221" s="37">
        <v>968</v>
      </c>
      <c r="K221" s="25"/>
      <c r="L221" s="34">
        <v>673.18000000000006</v>
      </c>
      <c r="M221" s="35">
        <v>529.47</v>
      </c>
      <c r="N221" s="40"/>
      <c r="O221" s="37">
        <v>120.4</v>
      </c>
      <c r="P221" s="38">
        <v>35.1</v>
      </c>
      <c r="Q221" s="39">
        <v>29.2</v>
      </c>
      <c r="R221" s="35">
        <v>30.45</v>
      </c>
      <c r="S221" s="37">
        <v>1401.4245105903613</v>
      </c>
      <c r="T221" s="25"/>
      <c r="U221" s="34">
        <v>1000</v>
      </c>
      <c r="V221" s="35">
        <v>1000</v>
      </c>
      <c r="W221" s="36"/>
      <c r="X221" s="37">
        <v>200</v>
      </c>
      <c r="Y221" s="38">
        <v>0</v>
      </c>
      <c r="Z221" s="41">
        <v>0</v>
      </c>
      <c r="AA221" s="35"/>
      <c r="AB221" s="37">
        <v>0</v>
      </c>
      <c r="AC221" s="25"/>
      <c r="AD221" s="34">
        <v>0</v>
      </c>
      <c r="AE221" s="35">
        <v>0</v>
      </c>
      <c r="AF221" s="36"/>
      <c r="AG221" s="37"/>
      <c r="AH221" s="38"/>
      <c r="AI221" s="42"/>
      <c r="AJ221" s="35"/>
      <c r="AK221" s="37">
        <v>0</v>
      </c>
      <c r="AL221" s="25"/>
      <c r="AM221" s="18">
        <f t="shared" si="24"/>
        <v>2160.6365000000001</v>
      </c>
      <c r="AN221" s="18">
        <f t="shared" si="25"/>
        <v>1885.77</v>
      </c>
      <c r="AO221" s="18">
        <f t="shared" si="26"/>
        <v>0</v>
      </c>
      <c r="AP221" s="18">
        <f t="shared" si="27"/>
        <v>320.39999999999998</v>
      </c>
      <c r="AQ221" s="18">
        <f t="shared" si="28"/>
        <v>35.1</v>
      </c>
      <c r="AR221" s="18">
        <f t="shared" si="29"/>
        <v>69.2</v>
      </c>
      <c r="AS221" s="18">
        <f t="shared" si="30"/>
        <v>1330.45</v>
      </c>
      <c r="AT221" s="18">
        <f t="shared" si="31"/>
        <v>2369.424510590361</v>
      </c>
      <c r="AU221" s="43">
        <v>1726</v>
      </c>
      <c r="AV221" s="44" t="s">
        <v>1050</v>
      </c>
      <c r="AW221" s="18" t="s">
        <v>1051</v>
      </c>
      <c r="AX221" s="45"/>
      <c r="AY221" s="33"/>
      <c r="AZ221" s="46" t="s">
        <v>136</v>
      </c>
      <c r="BA221" s="33" t="s">
        <v>137</v>
      </c>
      <c r="BB221" s="46" t="s">
        <v>793</v>
      </c>
      <c r="BC221" s="46" t="s">
        <v>794</v>
      </c>
      <c r="BD221" s="47">
        <v>2</v>
      </c>
      <c r="BE221" s="47">
        <v>1</v>
      </c>
    </row>
    <row r="222" spans="1:57" x14ac:dyDescent="0.2">
      <c r="A222" s="32" t="s">
        <v>1052</v>
      </c>
      <c r="B222" s="33" t="s">
        <v>1053</v>
      </c>
      <c r="C222" s="34">
        <v>5065.7746159999997</v>
      </c>
      <c r="D222" s="35">
        <v>800</v>
      </c>
      <c r="E222" s="36"/>
      <c r="F222" s="37">
        <v>460.3</v>
      </c>
      <c r="G222" s="38">
        <v>2926</v>
      </c>
      <c r="H222" s="39">
        <v>270</v>
      </c>
      <c r="I222" s="35">
        <v>360</v>
      </c>
      <c r="J222" s="37">
        <v>10016</v>
      </c>
      <c r="K222" s="25"/>
      <c r="L222" s="34">
        <v>7082.9800000000005</v>
      </c>
      <c r="M222" s="35">
        <v>715.4</v>
      </c>
      <c r="N222" s="40"/>
      <c r="O222" s="37">
        <v>645.29999999999995</v>
      </c>
      <c r="P222" s="38">
        <v>85.05</v>
      </c>
      <c r="Q222" s="39">
        <v>179.33</v>
      </c>
      <c r="R222" s="35">
        <v>508.7</v>
      </c>
      <c r="S222" s="37">
        <v>2799.8084254681662</v>
      </c>
      <c r="T222" s="25"/>
      <c r="U222" s="34">
        <v>28000</v>
      </c>
      <c r="V222" s="35">
        <v>1400</v>
      </c>
      <c r="W222" s="36"/>
      <c r="X222" s="37">
        <v>400</v>
      </c>
      <c r="Y222" s="38">
        <v>3000</v>
      </c>
      <c r="Z222" s="41">
        <v>400</v>
      </c>
      <c r="AA222" s="35">
        <v>4200</v>
      </c>
      <c r="AB222" s="37">
        <v>4000</v>
      </c>
      <c r="AC222" s="25"/>
      <c r="AD222" s="34">
        <v>0</v>
      </c>
      <c r="AE222" s="35">
        <v>0</v>
      </c>
      <c r="AF222" s="36"/>
      <c r="AG222" s="37"/>
      <c r="AH222" s="38"/>
      <c r="AI222" s="42"/>
      <c r="AJ222" s="35"/>
      <c r="AK222" s="37">
        <v>0</v>
      </c>
      <c r="AL222" s="25"/>
      <c r="AM222" s="18">
        <f t="shared" si="24"/>
        <v>40148.754616000006</v>
      </c>
      <c r="AN222" s="18">
        <f t="shared" si="25"/>
        <v>2915.4</v>
      </c>
      <c r="AO222" s="18">
        <f t="shared" si="26"/>
        <v>0</v>
      </c>
      <c r="AP222" s="18">
        <f t="shared" si="27"/>
        <v>1505.6</v>
      </c>
      <c r="AQ222" s="18">
        <f t="shared" si="28"/>
        <v>6011.05</v>
      </c>
      <c r="AR222" s="18">
        <f t="shared" si="29"/>
        <v>849.33</v>
      </c>
      <c r="AS222" s="18">
        <f t="shared" si="30"/>
        <v>5068.7</v>
      </c>
      <c r="AT222" s="18">
        <f t="shared" si="31"/>
        <v>16815.808425468167</v>
      </c>
      <c r="AU222" s="43">
        <v>7998</v>
      </c>
      <c r="AV222" s="44" t="s">
        <v>1054</v>
      </c>
      <c r="AW222" s="18" t="s">
        <v>1055</v>
      </c>
      <c r="AX222" s="45"/>
      <c r="AY222" s="33"/>
      <c r="AZ222" s="46" t="s">
        <v>136</v>
      </c>
      <c r="BA222" s="33" t="s">
        <v>137</v>
      </c>
      <c r="BB222" s="46" t="s">
        <v>1056</v>
      </c>
      <c r="BC222" s="46" t="s">
        <v>1057</v>
      </c>
      <c r="BD222" s="47">
        <v>2</v>
      </c>
      <c r="BE222" s="47">
        <v>1</v>
      </c>
    </row>
    <row r="223" spans="1:57" x14ac:dyDescent="0.2">
      <c r="A223" s="32" t="s">
        <v>1058</v>
      </c>
      <c r="B223" s="33" t="s">
        <v>1059</v>
      </c>
      <c r="C223" s="34">
        <v>19759.203144999999</v>
      </c>
      <c r="D223" s="35">
        <v>0</v>
      </c>
      <c r="E223" s="36">
        <v>5645</v>
      </c>
      <c r="F223" s="37">
        <v>350</v>
      </c>
      <c r="G223" s="38">
        <v>0</v>
      </c>
      <c r="H223" s="39">
        <v>2615</v>
      </c>
      <c r="I223" s="35">
        <v>980</v>
      </c>
      <c r="J223" s="37">
        <v>48833.84</v>
      </c>
      <c r="K223" s="25"/>
      <c r="L223" s="34">
        <v>7223.2300000000005</v>
      </c>
      <c r="M223" s="35">
        <v>0</v>
      </c>
      <c r="N223" s="40">
        <v>1775.54</v>
      </c>
      <c r="O223" s="37">
        <v>2038.43</v>
      </c>
      <c r="P223" s="38">
        <v>0</v>
      </c>
      <c r="Q223" s="39">
        <v>0</v>
      </c>
      <c r="R223" s="35"/>
      <c r="S223" s="37">
        <v>13075.934138671988</v>
      </c>
      <c r="T223" s="25"/>
      <c r="U223" s="34">
        <v>32716.27</v>
      </c>
      <c r="V223" s="35">
        <v>0</v>
      </c>
      <c r="W223" s="36">
        <v>0</v>
      </c>
      <c r="X223" s="37">
        <v>2613.64</v>
      </c>
      <c r="Y223" s="38">
        <v>0</v>
      </c>
      <c r="Z223" s="41">
        <v>0</v>
      </c>
      <c r="AA223" s="35"/>
      <c r="AB223" s="37">
        <v>12119.48</v>
      </c>
      <c r="AC223" s="25"/>
      <c r="AD223" s="34">
        <v>0</v>
      </c>
      <c r="AE223" s="35">
        <v>0</v>
      </c>
      <c r="AF223" s="36">
        <v>0</v>
      </c>
      <c r="AG223" s="37"/>
      <c r="AH223" s="38"/>
      <c r="AI223" s="42"/>
      <c r="AJ223" s="35"/>
      <c r="AK223" s="37">
        <v>0</v>
      </c>
      <c r="AL223" s="25"/>
      <c r="AM223" s="18">
        <f t="shared" si="24"/>
        <v>59698.703144999999</v>
      </c>
      <c r="AN223" s="18">
        <f t="shared" si="25"/>
        <v>0</v>
      </c>
      <c r="AO223" s="18">
        <f t="shared" si="26"/>
        <v>7420.54</v>
      </c>
      <c r="AP223" s="18">
        <f t="shared" si="27"/>
        <v>5002.07</v>
      </c>
      <c r="AQ223" s="18">
        <f t="shared" si="28"/>
        <v>0</v>
      </c>
      <c r="AR223" s="18">
        <f t="shared" si="29"/>
        <v>2615</v>
      </c>
      <c r="AS223" s="18">
        <f t="shared" si="30"/>
        <v>980</v>
      </c>
      <c r="AT223" s="18">
        <f t="shared" si="31"/>
        <v>74029.254138671982</v>
      </c>
      <c r="AU223" s="43">
        <v>5851</v>
      </c>
      <c r="AV223" s="44" t="s">
        <v>255</v>
      </c>
      <c r="AW223" s="18" t="s">
        <v>1060</v>
      </c>
      <c r="AX223" s="45" t="s">
        <v>257</v>
      </c>
      <c r="AY223" s="33" t="s">
        <v>258</v>
      </c>
      <c r="AZ223" s="46" t="s">
        <v>146</v>
      </c>
      <c r="BA223" s="33" t="s">
        <v>147</v>
      </c>
      <c r="BB223" s="46" t="s">
        <v>509</v>
      </c>
      <c r="BC223" s="46" t="s">
        <v>510</v>
      </c>
      <c r="BD223" s="47">
        <v>1</v>
      </c>
      <c r="BE223" s="47">
        <v>2</v>
      </c>
    </row>
    <row r="224" spans="1:57" x14ac:dyDescent="0.2">
      <c r="A224" s="32" t="s">
        <v>1061</v>
      </c>
      <c r="B224" s="33" t="s">
        <v>1062</v>
      </c>
      <c r="C224" s="34">
        <v>13035.631343000001</v>
      </c>
      <c r="D224" s="35">
        <v>3830</v>
      </c>
      <c r="E224" s="36"/>
      <c r="F224" s="37">
        <v>2755.06</v>
      </c>
      <c r="G224" s="38">
        <v>1548.98</v>
      </c>
      <c r="H224" s="39">
        <v>11155</v>
      </c>
      <c r="I224" s="35">
        <v>1975</v>
      </c>
      <c r="J224" s="37">
        <v>66281.929999999993</v>
      </c>
      <c r="K224" s="25"/>
      <c r="L224" s="34">
        <v>3534.6699999999996</v>
      </c>
      <c r="M224" s="35">
        <v>898.62</v>
      </c>
      <c r="N224" s="40"/>
      <c r="O224" s="37">
        <v>3712.7</v>
      </c>
      <c r="P224" s="38">
        <v>473.87</v>
      </c>
      <c r="Q224" s="39">
        <v>425.56</v>
      </c>
      <c r="R224" s="35">
        <v>575.79999999999995</v>
      </c>
      <c r="S224" s="37">
        <v>5170.0106823612241</v>
      </c>
      <c r="T224" s="25"/>
      <c r="U224" s="34">
        <v>65890.399999999994</v>
      </c>
      <c r="V224" s="35">
        <v>0</v>
      </c>
      <c r="W224" s="36"/>
      <c r="X224" s="37">
        <v>5235.3999999999996</v>
      </c>
      <c r="Y224" s="38">
        <v>0</v>
      </c>
      <c r="Z224" s="41">
        <v>0</v>
      </c>
      <c r="AA224" s="35"/>
      <c r="AB224" s="37">
        <v>24661.72</v>
      </c>
      <c r="AC224" s="25"/>
      <c r="AD224" s="34">
        <v>0</v>
      </c>
      <c r="AE224" s="35">
        <v>0</v>
      </c>
      <c r="AF224" s="36"/>
      <c r="AG224" s="37"/>
      <c r="AH224" s="38"/>
      <c r="AI224" s="42"/>
      <c r="AJ224" s="35"/>
      <c r="AK224" s="37">
        <v>0</v>
      </c>
      <c r="AL224" s="25"/>
      <c r="AM224" s="18">
        <f t="shared" si="24"/>
        <v>82460.701342999993</v>
      </c>
      <c r="AN224" s="18">
        <f t="shared" si="25"/>
        <v>4728.62</v>
      </c>
      <c r="AO224" s="18">
        <f t="shared" si="26"/>
        <v>0</v>
      </c>
      <c r="AP224" s="18">
        <f t="shared" si="27"/>
        <v>11703.159999999998</v>
      </c>
      <c r="AQ224" s="18">
        <f t="shared" si="28"/>
        <v>2022.85</v>
      </c>
      <c r="AR224" s="18">
        <f t="shared" si="29"/>
        <v>11580.56</v>
      </c>
      <c r="AS224" s="18">
        <f t="shared" si="30"/>
        <v>2550.8000000000002</v>
      </c>
      <c r="AT224" s="18">
        <f t="shared" si="31"/>
        <v>96113.660682361224</v>
      </c>
      <c r="AU224" s="43">
        <v>11802</v>
      </c>
      <c r="AV224" s="44" t="s">
        <v>255</v>
      </c>
      <c r="AW224" s="18" t="s">
        <v>1063</v>
      </c>
      <c r="AX224" s="45" t="s">
        <v>257</v>
      </c>
      <c r="AY224" s="33" t="s">
        <v>258</v>
      </c>
      <c r="AZ224" s="46" t="s">
        <v>128</v>
      </c>
      <c r="BA224" s="33" t="s">
        <v>129</v>
      </c>
      <c r="BB224" s="46" t="s">
        <v>259</v>
      </c>
      <c r="BC224" s="46" t="s">
        <v>260</v>
      </c>
      <c r="BD224" s="47">
        <v>1</v>
      </c>
      <c r="BE224" s="47">
        <v>2</v>
      </c>
    </row>
    <row r="225" spans="1:57" x14ac:dyDescent="0.2">
      <c r="A225" s="32" t="s">
        <v>1064</v>
      </c>
      <c r="B225" s="33" t="s">
        <v>1065</v>
      </c>
      <c r="C225" s="34">
        <v>875.57705599999997</v>
      </c>
      <c r="D225" s="35">
        <v>1000</v>
      </c>
      <c r="E225" s="36"/>
      <c r="F225" s="37">
        <v>40</v>
      </c>
      <c r="G225" s="38">
        <v>1930</v>
      </c>
      <c r="H225" s="39">
        <v>340</v>
      </c>
      <c r="I225" s="35">
        <v>585</v>
      </c>
      <c r="J225" s="37">
        <v>3952</v>
      </c>
      <c r="K225" s="25"/>
      <c r="L225" s="34">
        <v>4572.88</v>
      </c>
      <c r="M225" s="35">
        <v>80.599999999999994</v>
      </c>
      <c r="N225" s="40"/>
      <c r="O225" s="37">
        <v>246</v>
      </c>
      <c r="P225" s="38">
        <v>3337.7</v>
      </c>
      <c r="Q225" s="39">
        <v>2322.2600000000002</v>
      </c>
      <c r="R225" s="35">
        <v>261.75</v>
      </c>
      <c r="S225" s="37">
        <v>2191.6501856915211</v>
      </c>
      <c r="T225" s="25"/>
      <c r="U225" s="34">
        <v>2650</v>
      </c>
      <c r="V225" s="35">
        <v>0</v>
      </c>
      <c r="W225" s="36"/>
      <c r="X225" s="37">
        <v>200</v>
      </c>
      <c r="Y225" s="38">
        <v>2650</v>
      </c>
      <c r="Z225" s="41">
        <v>4500</v>
      </c>
      <c r="AA225" s="35"/>
      <c r="AB225" s="37">
        <v>200</v>
      </c>
      <c r="AC225" s="25"/>
      <c r="AD225" s="34">
        <v>0</v>
      </c>
      <c r="AE225" s="35">
        <v>0</v>
      </c>
      <c r="AF225" s="36"/>
      <c r="AG225" s="37"/>
      <c r="AH225" s="38"/>
      <c r="AI225" s="42"/>
      <c r="AJ225" s="35"/>
      <c r="AK225" s="37">
        <v>0</v>
      </c>
      <c r="AL225" s="25"/>
      <c r="AM225" s="18">
        <f t="shared" si="24"/>
        <v>8098.4570560000002</v>
      </c>
      <c r="AN225" s="18">
        <f t="shared" si="25"/>
        <v>1080.5999999999999</v>
      </c>
      <c r="AO225" s="18">
        <f t="shared" si="26"/>
        <v>0</v>
      </c>
      <c r="AP225" s="18">
        <f t="shared" si="27"/>
        <v>486</v>
      </c>
      <c r="AQ225" s="18">
        <f t="shared" si="28"/>
        <v>7917.7</v>
      </c>
      <c r="AR225" s="18">
        <f t="shared" si="29"/>
        <v>7162.26</v>
      </c>
      <c r="AS225" s="18">
        <f t="shared" si="30"/>
        <v>846.75</v>
      </c>
      <c r="AT225" s="18">
        <f t="shared" si="31"/>
        <v>6343.6501856915211</v>
      </c>
      <c r="AU225" s="43">
        <v>2685</v>
      </c>
      <c r="AV225" s="44" t="s">
        <v>1066</v>
      </c>
      <c r="AW225" s="18" t="s">
        <v>1067</v>
      </c>
      <c r="AX225" s="45"/>
      <c r="AY225" s="33"/>
      <c r="AZ225" s="46" t="s">
        <v>136</v>
      </c>
      <c r="BA225" s="33" t="s">
        <v>137</v>
      </c>
      <c r="BB225" s="46" t="s">
        <v>612</v>
      </c>
      <c r="BC225" s="46" t="s">
        <v>613</v>
      </c>
      <c r="BD225" s="47">
        <v>2</v>
      </c>
      <c r="BE225" s="47">
        <v>1</v>
      </c>
    </row>
    <row r="226" spans="1:57" x14ac:dyDescent="0.2">
      <c r="A226" s="32" t="s">
        <v>1068</v>
      </c>
      <c r="B226" s="33" t="s">
        <v>1069</v>
      </c>
      <c r="C226" s="34">
        <v>955.78658599999994</v>
      </c>
      <c r="D226" s="35">
        <v>2170</v>
      </c>
      <c r="E226" s="36"/>
      <c r="F226" s="37"/>
      <c r="G226" s="38">
        <v>240</v>
      </c>
      <c r="H226" s="39">
        <v>980</v>
      </c>
      <c r="I226" s="35">
        <v>180</v>
      </c>
      <c r="J226" s="37">
        <v>1874</v>
      </c>
      <c r="K226" s="25"/>
      <c r="L226" s="34">
        <v>877.81999999999994</v>
      </c>
      <c r="M226" s="35">
        <v>127.4</v>
      </c>
      <c r="N226" s="40"/>
      <c r="O226" s="37">
        <v>142.15</v>
      </c>
      <c r="P226" s="38">
        <v>33.549999999999997</v>
      </c>
      <c r="Q226" s="39">
        <v>24.3</v>
      </c>
      <c r="R226" s="35">
        <v>269.85000000000002</v>
      </c>
      <c r="S226" s="37">
        <v>1108.6439622965322</v>
      </c>
      <c r="T226" s="25"/>
      <c r="U226" s="34">
        <v>1250</v>
      </c>
      <c r="V226" s="35">
        <v>0</v>
      </c>
      <c r="W226" s="36"/>
      <c r="X226" s="37"/>
      <c r="Y226" s="38">
        <v>0</v>
      </c>
      <c r="Z226" s="41">
        <v>0</v>
      </c>
      <c r="AA226" s="35"/>
      <c r="AB226" s="37">
        <v>26.25</v>
      </c>
      <c r="AC226" s="25"/>
      <c r="AD226" s="34">
        <v>0</v>
      </c>
      <c r="AE226" s="35">
        <v>0</v>
      </c>
      <c r="AF226" s="36"/>
      <c r="AG226" s="37"/>
      <c r="AH226" s="38"/>
      <c r="AI226" s="42"/>
      <c r="AJ226" s="35"/>
      <c r="AK226" s="37">
        <v>0</v>
      </c>
      <c r="AL226" s="25"/>
      <c r="AM226" s="18">
        <f t="shared" si="24"/>
        <v>3083.6065859999999</v>
      </c>
      <c r="AN226" s="18">
        <f t="shared" si="25"/>
        <v>2297.4</v>
      </c>
      <c r="AO226" s="18">
        <f t="shared" si="26"/>
        <v>0</v>
      </c>
      <c r="AP226" s="18">
        <f t="shared" si="27"/>
        <v>142.15</v>
      </c>
      <c r="AQ226" s="18">
        <f t="shared" si="28"/>
        <v>273.55</v>
      </c>
      <c r="AR226" s="18">
        <f t="shared" si="29"/>
        <v>1004.3</v>
      </c>
      <c r="AS226" s="18">
        <f t="shared" si="30"/>
        <v>449.85</v>
      </c>
      <c r="AT226" s="18">
        <f t="shared" si="31"/>
        <v>3008.8939622965322</v>
      </c>
      <c r="AU226" s="43">
        <v>1412</v>
      </c>
      <c r="AV226" s="44" t="s">
        <v>1070</v>
      </c>
      <c r="AW226" s="18" t="s">
        <v>1071</v>
      </c>
      <c r="AX226" s="45" t="s">
        <v>1072</v>
      </c>
      <c r="AY226" s="33" t="s">
        <v>1073</v>
      </c>
      <c r="AZ226" s="46" t="s">
        <v>136</v>
      </c>
      <c r="BA226" s="33" t="s">
        <v>137</v>
      </c>
      <c r="BB226" s="46" t="s">
        <v>1056</v>
      </c>
      <c r="BC226" s="46" t="s">
        <v>1057</v>
      </c>
      <c r="BD226" s="47">
        <v>1</v>
      </c>
      <c r="BE226" s="47">
        <v>2</v>
      </c>
    </row>
    <row r="227" spans="1:57" x14ac:dyDescent="0.2">
      <c r="A227" s="48" t="s">
        <v>1074</v>
      </c>
      <c r="B227" s="33" t="s">
        <v>1075</v>
      </c>
      <c r="C227" s="34">
        <v>3058.0153749999999</v>
      </c>
      <c r="D227" s="35">
        <v>920</v>
      </c>
      <c r="E227" s="36"/>
      <c r="F227" s="37">
        <v>925.92</v>
      </c>
      <c r="G227" s="38">
        <v>3388.8874999999998</v>
      </c>
      <c r="H227" s="39">
        <v>875</v>
      </c>
      <c r="I227" s="35">
        <v>480</v>
      </c>
      <c r="J227" s="37">
        <v>15413.23</v>
      </c>
      <c r="K227" s="25"/>
      <c r="L227" s="34">
        <v>6140.76</v>
      </c>
      <c r="M227" s="35">
        <v>211.25</v>
      </c>
      <c r="N227" s="40"/>
      <c r="O227" s="37">
        <v>170.25</v>
      </c>
      <c r="P227" s="38">
        <v>182.15</v>
      </c>
      <c r="Q227" s="39">
        <v>247.63</v>
      </c>
      <c r="R227" s="35">
        <v>84.3</v>
      </c>
      <c r="S227" s="37">
        <v>5006.883122057824</v>
      </c>
      <c r="T227" s="25"/>
      <c r="U227" s="34">
        <v>11864.82</v>
      </c>
      <c r="V227" s="35">
        <v>3423.92</v>
      </c>
      <c r="W227" s="36"/>
      <c r="X227" s="37">
        <v>1950.46</v>
      </c>
      <c r="Y227" s="38">
        <v>12358.3</v>
      </c>
      <c r="Z227" s="41">
        <v>4539.3900000000003</v>
      </c>
      <c r="AA227" s="35">
        <v>2157.39</v>
      </c>
      <c r="AB227" s="37">
        <v>3381.68</v>
      </c>
      <c r="AC227" s="25"/>
      <c r="AD227" s="34">
        <v>0</v>
      </c>
      <c r="AE227" s="35">
        <v>0</v>
      </c>
      <c r="AF227" s="36"/>
      <c r="AG227" s="37"/>
      <c r="AH227" s="38"/>
      <c r="AI227" s="42"/>
      <c r="AJ227" s="35"/>
      <c r="AK227" s="37">
        <v>0</v>
      </c>
      <c r="AL227" s="25"/>
      <c r="AM227" s="18">
        <f t="shared" si="24"/>
        <v>21063.595375000001</v>
      </c>
      <c r="AN227" s="18">
        <f t="shared" si="25"/>
        <v>4555.17</v>
      </c>
      <c r="AO227" s="18">
        <f t="shared" si="26"/>
        <v>0</v>
      </c>
      <c r="AP227" s="18">
        <f t="shared" si="27"/>
        <v>3046.63</v>
      </c>
      <c r="AQ227" s="18">
        <f t="shared" si="28"/>
        <v>15929.337499999998</v>
      </c>
      <c r="AR227" s="18">
        <f t="shared" si="29"/>
        <v>5662.02</v>
      </c>
      <c r="AS227" s="18">
        <f t="shared" si="30"/>
        <v>2721.69</v>
      </c>
      <c r="AT227" s="18">
        <f t="shared" si="31"/>
        <v>23801.793122057825</v>
      </c>
      <c r="AU227" s="43">
        <v>7592</v>
      </c>
      <c r="AV227" s="44" t="s">
        <v>707</v>
      </c>
      <c r="AW227" s="18" t="s">
        <v>708</v>
      </c>
      <c r="AX227" s="45" t="s">
        <v>709</v>
      </c>
      <c r="AY227" s="33" t="s">
        <v>710</v>
      </c>
      <c r="AZ227" s="46" t="s">
        <v>136</v>
      </c>
      <c r="BA227" s="33" t="s">
        <v>137</v>
      </c>
      <c r="BB227" s="46" t="s">
        <v>612</v>
      </c>
      <c r="BC227" s="46" t="s">
        <v>613</v>
      </c>
      <c r="BD227" s="47">
        <v>1</v>
      </c>
      <c r="BE227" s="47">
        <v>2</v>
      </c>
    </row>
    <row r="228" spans="1:57" x14ac:dyDescent="0.2">
      <c r="A228" s="67" t="s">
        <v>1076</v>
      </c>
      <c r="B228" s="18" t="s">
        <v>1077</v>
      </c>
      <c r="C228" s="34">
        <v>32559.929419999997</v>
      </c>
      <c r="D228" s="35">
        <v>6901.02</v>
      </c>
      <c r="E228" s="36"/>
      <c r="F228" s="37">
        <v>3753.92</v>
      </c>
      <c r="G228" s="38">
        <v>6612.7379999999994</v>
      </c>
      <c r="H228" s="39">
        <v>17927.88</v>
      </c>
      <c r="I228" s="35">
        <v>49501.19</v>
      </c>
      <c r="J228" s="37">
        <v>66135.14</v>
      </c>
      <c r="K228" s="25"/>
      <c r="L228" s="34">
        <v>21942.120000000003</v>
      </c>
      <c r="M228" s="35">
        <v>878.95</v>
      </c>
      <c r="N228" s="40"/>
      <c r="O228" s="37">
        <v>2040.43</v>
      </c>
      <c r="P228" s="38">
        <v>1038.06</v>
      </c>
      <c r="Q228" s="39">
        <v>4008.14</v>
      </c>
      <c r="R228" s="35">
        <v>3040.58</v>
      </c>
      <c r="S228" s="37">
        <v>28921.434910785985</v>
      </c>
      <c r="T228" s="25"/>
      <c r="U228" s="34">
        <v>118861.45</v>
      </c>
      <c r="V228" s="35">
        <v>9933.9</v>
      </c>
      <c r="W228" s="36"/>
      <c r="X228" s="37">
        <v>15067.55</v>
      </c>
      <c r="Y228" s="38">
        <v>25056.04</v>
      </c>
      <c r="Z228" s="41">
        <v>23970</v>
      </c>
      <c r="AA228" s="35">
        <v>23440.3</v>
      </c>
      <c r="AB228" s="37">
        <v>62680.15</v>
      </c>
      <c r="AC228" s="25"/>
      <c r="AD228" s="34">
        <v>0</v>
      </c>
      <c r="AE228" s="35">
        <v>0</v>
      </c>
      <c r="AF228" s="36"/>
      <c r="AG228" s="37"/>
      <c r="AH228" s="38"/>
      <c r="AI228" s="42"/>
      <c r="AJ228" s="35"/>
      <c r="AK228" s="37">
        <v>0</v>
      </c>
      <c r="AL228" s="25"/>
      <c r="AM228" s="18">
        <f t="shared" si="24"/>
        <v>173363.49942000001</v>
      </c>
      <c r="AN228" s="18">
        <f t="shared" si="25"/>
        <v>17713.870000000003</v>
      </c>
      <c r="AO228" s="18">
        <f t="shared" si="26"/>
        <v>0</v>
      </c>
      <c r="AP228" s="18">
        <f t="shared" si="27"/>
        <v>20861.900000000001</v>
      </c>
      <c r="AQ228" s="18">
        <f t="shared" si="28"/>
        <v>32706.838000000003</v>
      </c>
      <c r="AR228" s="18">
        <f t="shared" si="29"/>
        <v>45906.020000000004</v>
      </c>
      <c r="AS228" s="18">
        <f t="shared" si="30"/>
        <v>75982.070000000007</v>
      </c>
      <c r="AT228" s="18">
        <f t="shared" si="31"/>
        <v>157736.72491078597</v>
      </c>
      <c r="AU228" s="43">
        <v>41727</v>
      </c>
      <c r="AV228" s="44" t="s">
        <v>324</v>
      </c>
      <c r="AW228" s="18" t="s">
        <v>1078</v>
      </c>
      <c r="AX228" s="45" t="s">
        <v>326</v>
      </c>
      <c r="AY228" s="33" t="s">
        <v>327</v>
      </c>
      <c r="AZ228" s="46" t="s">
        <v>72</v>
      </c>
      <c r="BA228" s="33" t="s">
        <v>73</v>
      </c>
      <c r="BB228" s="46" t="s">
        <v>328</v>
      </c>
      <c r="BC228" s="46" t="s">
        <v>329</v>
      </c>
      <c r="BD228" s="47">
        <v>1</v>
      </c>
      <c r="BE228" s="47">
        <v>2</v>
      </c>
    </row>
    <row r="229" spans="1:57" x14ac:dyDescent="0.2">
      <c r="A229" s="48" t="s">
        <v>1079</v>
      </c>
      <c r="B229" s="33" t="s">
        <v>1080</v>
      </c>
      <c r="C229" s="34">
        <v>37083.976687000002</v>
      </c>
      <c r="D229" s="35">
        <v>266.10000000000002</v>
      </c>
      <c r="E229" s="36"/>
      <c r="F229" s="37">
        <v>6698.43</v>
      </c>
      <c r="G229" s="38">
        <v>63529.802499999998</v>
      </c>
      <c r="H229" s="39">
        <v>18314.78</v>
      </c>
      <c r="I229" s="35">
        <v>26139.14</v>
      </c>
      <c r="J229" s="37">
        <v>79767.98</v>
      </c>
      <c r="K229" s="25"/>
      <c r="L229" s="34">
        <v>55414.319999999992</v>
      </c>
      <c r="M229" s="35">
        <v>4097.9799999999996</v>
      </c>
      <c r="N229" s="40"/>
      <c r="O229" s="37">
        <v>2298.44</v>
      </c>
      <c r="P229" s="38">
        <v>21829.760000000002</v>
      </c>
      <c r="Q229" s="39">
        <v>9604.93</v>
      </c>
      <c r="R229" s="35">
        <v>3526.34</v>
      </c>
      <c r="S229" s="37">
        <v>42088.661832534373</v>
      </c>
      <c r="T229" s="25"/>
      <c r="U229" s="34">
        <v>79772</v>
      </c>
      <c r="V229" s="35">
        <v>0</v>
      </c>
      <c r="W229" s="36"/>
      <c r="X229" s="37">
        <v>13350.43</v>
      </c>
      <c r="Y229" s="38">
        <v>48812</v>
      </c>
      <c r="Z229" s="41">
        <v>18977</v>
      </c>
      <c r="AA229" s="35">
        <v>18977</v>
      </c>
      <c r="AB229" s="37">
        <v>65784</v>
      </c>
      <c r="AC229" s="25"/>
      <c r="AD229" s="34">
        <v>0</v>
      </c>
      <c r="AE229" s="35">
        <v>0</v>
      </c>
      <c r="AF229" s="36"/>
      <c r="AG229" s="37"/>
      <c r="AH229" s="38">
        <v>0</v>
      </c>
      <c r="AI229" s="42"/>
      <c r="AJ229" s="35"/>
      <c r="AK229" s="37">
        <v>70000</v>
      </c>
      <c r="AL229" s="25"/>
      <c r="AM229" s="18">
        <f t="shared" si="24"/>
        <v>172270.29668700002</v>
      </c>
      <c r="AN229" s="18">
        <f t="shared" si="25"/>
        <v>4364.08</v>
      </c>
      <c r="AO229" s="18">
        <f t="shared" si="26"/>
        <v>0</v>
      </c>
      <c r="AP229" s="18">
        <f t="shared" si="27"/>
        <v>22347.300000000003</v>
      </c>
      <c r="AQ229" s="18">
        <f t="shared" si="28"/>
        <v>134171.5625</v>
      </c>
      <c r="AR229" s="18">
        <f t="shared" si="29"/>
        <v>46896.71</v>
      </c>
      <c r="AS229" s="18">
        <f t="shared" si="30"/>
        <v>48642.479999999996</v>
      </c>
      <c r="AT229" s="18">
        <f t="shared" si="31"/>
        <v>257640.64183253434</v>
      </c>
      <c r="AU229" s="43">
        <v>43935</v>
      </c>
      <c r="AV229" s="44" t="s">
        <v>1081</v>
      </c>
      <c r="AW229" s="18" t="s">
        <v>1082</v>
      </c>
      <c r="AX229" s="45"/>
      <c r="AY229" s="33"/>
      <c r="AZ229" s="46" t="s">
        <v>114</v>
      </c>
      <c r="BA229" s="33" t="s">
        <v>115</v>
      </c>
      <c r="BB229" s="46" t="s">
        <v>388</v>
      </c>
      <c r="BC229" s="46" t="s">
        <v>389</v>
      </c>
      <c r="BD229" s="47">
        <v>1</v>
      </c>
      <c r="BE229" s="47">
        <v>1</v>
      </c>
    </row>
    <row r="230" spans="1:57" x14ac:dyDescent="0.2">
      <c r="A230" s="32" t="s">
        <v>1083</v>
      </c>
      <c r="B230" s="33" t="s">
        <v>1084</v>
      </c>
      <c r="C230" s="34">
        <v>3934.4372159999998</v>
      </c>
      <c r="D230" s="35">
        <v>425</v>
      </c>
      <c r="E230" s="36"/>
      <c r="F230" s="37">
        <v>307</v>
      </c>
      <c r="G230" s="38">
        <v>980</v>
      </c>
      <c r="H230" s="39">
        <v>516</v>
      </c>
      <c r="I230" s="35">
        <v>915</v>
      </c>
      <c r="J230" s="37">
        <v>3605</v>
      </c>
      <c r="K230" s="25"/>
      <c r="L230" s="34">
        <v>6390.3600000000006</v>
      </c>
      <c r="M230" s="35">
        <v>30.6</v>
      </c>
      <c r="N230" s="40"/>
      <c r="O230" s="37">
        <v>1152.3499999999999</v>
      </c>
      <c r="P230" s="38">
        <v>108.7</v>
      </c>
      <c r="Q230" s="39">
        <v>90.36</v>
      </c>
      <c r="R230" s="35">
        <v>59.65</v>
      </c>
      <c r="S230" s="37">
        <v>4463.8909707388402</v>
      </c>
      <c r="T230" s="25"/>
      <c r="U230" s="34">
        <v>10500</v>
      </c>
      <c r="V230" s="35">
        <v>100</v>
      </c>
      <c r="W230" s="36"/>
      <c r="X230" s="37"/>
      <c r="Y230" s="38">
        <v>340</v>
      </c>
      <c r="Z230" s="41">
        <v>200</v>
      </c>
      <c r="AA230" s="35">
        <v>250</v>
      </c>
      <c r="AB230" s="37">
        <v>3700</v>
      </c>
      <c r="AC230" s="25"/>
      <c r="AD230" s="34">
        <v>0</v>
      </c>
      <c r="AE230" s="35">
        <v>0</v>
      </c>
      <c r="AF230" s="36"/>
      <c r="AG230" s="37"/>
      <c r="AH230" s="38"/>
      <c r="AI230" s="42"/>
      <c r="AJ230" s="35"/>
      <c r="AK230" s="37">
        <v>0</v>
      </c>
      <c r="AL230" s="25"/>
      <c r="AM230" s="18">
        <f t="shared" si="24"/>
        <v>20824.797215999999</v>
      </c>
      <c r="AN230" s="18">
        <f t="shared" si="25"/>
        <v>555.6</v>
      </c>
      <c r="AO230" s="18">
        <f t="shared" si="26"/>
        <v>0</v>
      </c>
      <c r="AP230" s="18">
        <f t="shared" si="27"/>
        <v>1459.35</v>
      </c>
      <c r="AQ230" s="18">
        <f t="shared" si="28"/>
        <v>1428.7</v>
      </c>
      <c r="AR230" s="18">
        <f t="shared" si="29"/>
        <v>806.36</v>
      </c>
      <c r="AS230" s="18">
        <f t="shared" si="30"/>
        <v>1224.6500000000001</v>
      </c>
      <c r="AT230" s="18">
        <f t="shared" si="31"/>
        <v>11768.890970738841</v>
      </c>
      <c r="AU230" s="43">
        <v>7597</v>
      </c>
      <c r="AV230" s="44" t="s">
        <v>1085</v>
      </c>
      <c r="AW230" s="18" t="s">
        <v>1086</v>
      </c>
      <c r="AX230" s="45"/>
      <c r="AY230" s="33"/>
      <c r="AZ230" s="46" t="s">
        <v>98</v>
      </c>
      <c r="BA230" s="33" t="s">
        <v>99</v>
      </c>
      <c r="BB230" s="46" t="s">
        <v>273</v>
      </c>
      <c r="BC230" s="46" t="s">
        <v>274</v>
      </c>
      <c r="BD230" s="47">
        <v>2</v>
      </c>
      <c r="BE230" s="47">
        <v>1</v>
      </c>
    </row>
    <row r="231" spans="1:57" x14ac:dyDescent="0.2">
      <c r="A231" s="32" t="s">
        <v>1087</v>
      </c>
      <c r="B231" s="33" t="s">
        <v>1088</v>
      </c>
      <c r="C231" s="34">
        <v>1851.7687049999997</v>
      </c>
      <c r="D231" s="35">
        <v>0</v>
      </c>
      <c r="E231" s="36"/>
      <c r="F231" s="37">
        <v>40</v>
      </c>
      <c r="G231" s="38">
        <v>0</v>
      </c>
      <c r="H231" s="39">
        <v>1000</v>
      </c>
      <c r="I231" s="35">
        <v>30</v>
      </c>
      <c r="J231" s="37">
        <v>2084</v>
      </c>
      <c r="K231" s="25"/>
      <c r="L231" s="34">
        <v>588.38</v>
      </c>
      <c r="M231" s="35">
        <v>39</v>
      </c>
      <c r="N231" s="40"/>
      <c r="O231" s="37">
        <v>28.45</v>
      </c>
      <c r="P231" s="38">
        <v>0</v>
      </c>
      <c r="Q231" s="39">
        <v>58.25</v>
      </c>
      <c r="R231" s="35"/>
      <c r="S231" s="37">
        <v>1012.0546380645708</v>
      </c>
      <c r="T231" s="25"/>
      <c r="U231" s="34">
        <v>5580</v>
      </c>
      <c r="V231" s="35">
        <v>0</v>
      </c>
      <c r="W231" s="36"/>
      <c r="X231" s="37"/>
      <c r="Y231" s="38">
        <v>0</v>
      </c>
      <c r="Z231" s="41">
        <v>0</v>
      </c>
      <c r="AA231" s="35"/>
      <c r="AB231" s="37">
        <v>240</v>
      </c>
      <c r="AC231" s="25"/>
      <c r="AD231" s="34">
        <v>0</v>
      </c>
      <c r="AE231" s="35">
        <v>0</v>
      </c>
      <c r="AF231" s="36"/>
      <c r="AG231" s="37"/>
      <c r="AH231" s="38"/>
      <c r="AI231" s="42"/>
      <c r="AJ231" s="35"/>
      <c r="AK231" s="37">
        <v>0</v>
      </c>
      <c r="AL231" s="25"/>
      <c r="AM231" s="18">
        <f t="shared" si="24"/>
        <v>8020.1487049999996</v>
      </c>
      <c r="AN231" s="18">
        <f t="shared" si="25"/>
        <v>39</v>
      </c>
      <c r="AO231" s="18">
        <f t="shared" si="26"/>
        <v>0</v>
      </c>
      <c r="AP231" s="18">
        <f t="shared" si="27"/>
        <v>68.45</v>
      </c>
      <c r="AQ231" s="18">
        <f t="shared" si="28"/>
        <v>0</v>
      </c>
      <c r="AR231" s="18">
        <f t="shared" si="29"/>
        <v>1058.25</v>
      </c>
      <c r="AS231" s="18">
        <f t="shared" si="30"/>
        <v>30</v>
      </c>
      <c r="AT231" s="18">
        <f t="shared" si="31"/>
        <v>3336.054638064571</v>
      </c>
      <c r="AU231" s="43">
        <v>1497</v>
      </c>
      <c r="AV231" s="44" t="s">
        <v>1089</v>
      </c>
      <c r="AW231" s="18" t="s">
        <v>1090</v>
      </c>
      <c r="AX231" s="45"/>
      <c r="AY231" s="33"/>
      <c r="AZ231" s="46" t="s">
        <v>80</v>
      </c>
      <c r="BA231" s="33" t="s">
        <v>81</v>
      </c>
      <c r="BB231" s="46" t="s">
        <v>553</v>
      </c>
      <c r="BC231" s="46" t="s">
        <v>554</v>
      </c>
      <c r="BD231" s="47">
        <v>2</v>
      </c>
      <c r="BE231" s="47">
        <v>1</v>
      </c>
    </row>
    <row r="232" spans="1:57" x14ac:dyDescent="0.2">
      <c r="A232" s="32" t="s">
        <v>1091</v>
      </c>
      <c r="B232" s="33" t="s">
        <v>1092</v>
      </c>
      <c r="C232" s="34">
        <v>18711.770116</v>
      </c>
      <c r="D232" s="35">
        <v>737.5</v>
      </c>
      <c r="E232" s="36"/>
      <c r="F232" s="37">
        <v>3375</v>
      </c>
      <c r="G232" s="38">
        <v>4166</v>
      </c>
      <c r="H232" s="39">
        <v>16396</v>
      </c>
      <c r="I232" s="35">
        <v>3356.36</v>
      </c>
      <c r="J232" s="37">
        <v>117596.55</v>
      </c>
      <c r="K232" s="25"/>
      <c r="L232" s="34">
        <v>8013.56</v>
      </c>
      <c r="M232" s="35">
        <v>211.01</v>
      </c>
      <c r="N232" s="40"/>
      <c r="O232" s="37">
        <v>5007.4399999999996</v>
      </c>
      <c r="P232" s="38">
        <v>380.48</v>
      </c>
      <c r="Q232" s="39">
        <v>184</v>
      </c>
      <c r="R232" s="35">
        <v>466.72</v>
      </c>
      <c r="S232" s="37">
        <v>7873.1529336676176</v>
      </c>
      <c r="T232" s="25"/>
      <c r="U232" s="34">
        <v>59364.82</v>
      </c>
      <c r="V232" s="35">
        <v>0</v>
      </c>
      <c r="W232" s="36"/>
      <c r="X232" s="37">
        <v>4681.96</v>
      </c>
      <c r="Y232" s="38">
        <v>0</v>
      </c>
      <c r="Z232" s="41">
        <v>0</v>
      </c>
      <c r="AA232" s="35"/>
      <c r="AB232" s="37">
        <v>21913.68</v>
      </c>
      <c r="AC232" s="25"/>
      <c r="AD232" s="34">
        <v>0</v>
      </c>
      <c r="AE232" s="35">
        <v>0</v>
      </c>
      <c r="AF232" s="36"/>
      <c r="AG232" s="37"/>
      <c r="AH232" s="38"/>
      <c r="AI232" s="42"/>
      <c r="AJ232" s="35"/>
      <c r="AK232" s="37">
        <v>0</v>
      </c>
      <c r="AL232" s="25"/>
      <c r="AM232" s="18">
        <f t="shared" si="24"/>
        <v>86090.150116000004</v>
      </c>
      <c r="AN232" s="18">
        <f t="shared" si="25"/>
        <v>948.51</v>
      </c>
      <c r="AO232" s="18">
        <f t="shared" si="26"/>
        <v>0</v>
      </c>
      <c r="AP232" s="18">
        <f t="shared" si="27"/>
        <v>13064.4</v>
      </c>
      <c r="AQ232" s="18">
        <f t="shared" si="28"/>
        <v>4546.4799999999996</v>
      </c>
      <c r="AR232" s="18">
        <f t="shared" si="29"/>
        <v>16580</v>
      </c>
      <c r="AS232" s="18">
        <f t="shared" si="30"/>
        <v>3823.08</v>
      </c>
      <c r="AT232" s="18">
        <f t="shared" si="31"/>
        <v>147383.38293366763</v>
      </c>
      <c r="AU232" s="43">
        <v>10642</v>
      </c>
      <c r="AV232" s="44" t="s">
        <v>255</v>
      </c>
      <c r="AW232" s="18" t="s">
        <v>1093</v>
      </c>
      <c r="AX232" s="45" t="s">
        <v>257</v>
      </c>
      <c r="AY232" s="33" t="s">
        <v>258</v>
      </c>
      <c r="AZ232" s="46" t="s">
        <v>128</v>
      </c>
      <c r="BA232" s="33" t="s">
        <v>129</v>
      </c>
      <c r="BB232" s="46" t="s">
        <v>259</v>
      </c>
      <c r="BC232" s="46" t="s">
        <v>260</v>
      </c>
      <c r="BD232" s="47">
        <v>1</v>
      </c>
      <c r="BE232" s="47">
        <v>2</v>
      </c>
    </row>
    <row r="233" spans="1:57" x14ac:dyDescent="0.2">
      <c r="A233" s="32" t="s">
        <v>1094</v>
      </c>
      <c r="B233" s="33" t="s">
        <v>1095</v>
      </c>
      <c r="C233" s="34">
        <v>1989.3608619999998</v>
      </c>
      <c r="D233" s="35">
        <v>0</v>
      </c>
      <c r="E233" s="36"/>
      <c r="F233" s="37">
        <v>300</v>
      </c>
      <c r="G233" s="38">
        <v>1010</v>
      </c>
      <c r="H233" s="39">
        <v>640</v>
      </c>
      <c r="I233" s="35">
        <v>260</v>
      </c>
      <c r="J233" s="37">
        <v>3880</v>
      </c>
      <c r="K233" s="25"/>
      <c r="L233" s="34">
        <v>7066.63</v>
      </c>
      <c r="M233" s="35">
        <v>245</v>
      </c>
      <c r="N233" s="40"/>
      <c r="O233" s="37">
        <v>287.89</v>
      </c>
      <c r="P233" s="38">
        <v>2019.92</v>
      </c>
      <c r="Q233" s="39">
        <v>5001.3900000000003</v>
      </c>
      <c r="R233" s="35">
        <v>170</v>
      </c>
      <c r="S233" s="37">
        <v>2821.420562515083</v>
      </c>
      <c r="T233" s="25"/>
      <c r="U233" s="34">
        <v>1000</v>
      </c>
      <c r="V233" s="35">
        <v>0</v>
      </c>
      <c r="W233" s="36"/>
      <c r="X233" s="37"/>
      <c r="Y233" s="38">
        <v>2000</v>
      </c>
      <c r="Z233" s="41">
        <v>2000</v>
      </c>
      <c r="AA233" s="35"/>
      <c r="AB233" s="37">
        <v>0</v>
      </c>
      <c r="AC233" s="25"/>
      <c r="AD233" s="34">
        <v>0</v>
      </c>
      <c r="AE233" s="35">
        <v>0</v>
      </c>
      <c r="AF233" s="36"/>
      <c r="AG233" s="37"/>
      <c r="AH233" s="38"/>
      <c r="AI233" s="42"/>
      <c r="AJ233" s="35"/>
      <c r="AK233" s="37">
        <v>0</v>
      </c>
      <c r="AL233" s="25"/>
      <c r="AM233" s="18">
        <f t="shared" si="24"/>
        <v>10055.990862000001</v>
      </c>
      <c r="AN233" s="18">
        <f t="shared" si="25"/>
        <v>245</v>
      </c>
      <c r="AO233" s="18">
        <f t="shared" si="26"/>
        <v>0</v>
      </c>
      <c r="AP233" s="18">
        <f t="shared" si="27"/>
        <v>587.89</v>
      </c>
      <c r="AQ233" s="18">
        <f t="shared" si="28"/>
        <v>5029.92</v>
      </c>
      <c r="AR233" s="18">
        <f t="shared" si="29"/>
        <v>7641.39</v>
      </c>
      <c r="AS233" s="18">
        <f t="shared" si="30"/>
        <v>430</v>
      </c>
      <c r="AT233" s="18">
        <f t="shared" si="31"/>
        <v>6701.4205625150826</v>
      </c>
      <c r="AU233" s="43">
        <v>1937</v>
      </c>
      <c r="AV233" s="44" t="s">
        <v>1096</v>
      </c>
      <c r="AW233" s="18" t="s">
        <v>1097</v>
      </c>
      <c r="AX233" s="45"/>
      <c r="AY233" s="33"/>
      <c r="AZ233" s="46" t="s">
        <v>98</v>
      </c>
      <c r="BA233" s="33" t="s">
        <v>99</v>
      </c>
      <c r="BB233" s="46" t="s">
        <v>192</v>
      </c>
      <c r="BC233" s="46" t="s">
        <v>193</v>
      </c>
      <c r="BD233" s="47">
        <v>2</v>
      </c>
      <c r="BE233" s="47">
        <v>1</v>
      </c>
    </row>
    <row r="234" spans="1:57" x14ac:dyDescent="0.2">
      <c r="A234" s="32" t="s">
        <v>1098</v>
      </c>
      <c r="B234" s="33" t="s">
        <v>1099</v>
      </c>
      <c r="C234" s="34">
        <v>1777.0222720000002</v>
      </c>
      <c r="D234" s="35">
        <v>0</v>
      </c>
      <c r="E234" s="36"/>
      <c r="F234" s="37">
        <v>90</v>
      </c>
      <c r="G234" s="38">
        <v>506</v>
      </c>
      <c r="H234" s="39">
        <v>2290</v>
      </c>
      <c r="I234" s="35">
        <v>790</v>
      </c>
      <c r="J234" s="37">
        <v>12939</v>
      </c>
      <c r="K234" s="25"/>
      <c r="L234" s="34">
        <v>1263.69</v>
      </c>
      <c r="M234" s="35">
        <v>178.35</v>
      </c>
      <c r="N234" s="40"/>
      <c r="O234" s="37">
        <v>178.2</v>
      </c>
      <c r="P234" s="38">
        <v>208</v>
      </c>
      <c r="Q234" s="39">
        <v>1667.85</v>
      </c>
      <c r="R234" s="35">
        <v>91.1</v>
      </c>
      <c r="S234" s="37">
        <v>2907.6106972902626</v>
      </c>
      <c r="T234" s="25"/>
      <c r="U234" s="34">
        <v>4710</v>
      </c>
      <c r="V234" s="35">
        <v>0</v>
      </c>
      <c r="W234" s="36"/>
      <c r="X234" s="37"/>
      <c r="Y234" s="38">
        <v>0</v>
      </c>
      <c r="Z234" s="41">
        <v>7398</v>
      </c>
      <c r="AA234" s="35"/>
      <c r="AB234" s="37">
        <v>4007</v>
      </c>
      <c r="AC234" s="25"/>
      <c r="AD234" s="34">
        <v>0</v>
      </c>
      <c r="AE234" s="35">
        <v>0</v>
      </c>
      <c r="AF234" s="36"/>
      <c r="AG234" s="37"/>
      <c r="AH234" s="38"/>
      <c r="AI234" s="42"/>
      <c r="AJ234" s="35"/>
      <c r="AK234" s="37">
        <v>0</v>
      </c>
      <c r="AL234" s="25"/>
      <c r="AM234" s="18">
        <f t="shared" si="24"/>
        <v>7750.7122720000007</v>
      </c>
      <c r="AN234" s="18">
        <f t="shared" si="25"/>
        <v>178.35</v>
      </c>
      <c r="AO234" s="18">
        <f t="shared" si="26"/>
        <v>0</v>
      </c>
      <c r="AP234" s="18">
        <f t="shared" si="27"/>
        <v>268.2</v>
      </c>
      <c r="AQ234" s="18">
        <f t="shared" si="28"/>
        <v>714</v>
      </c>
      <c r="AR234" s="18">
        <f t="shared" si="29"/>
        <v>11355.85</v>
      </c>
      <c r="AS234" s="18">
        <f t="shared" si="30"/>
        <v>881.1</v>
      </c>
      <c r="AT234" s="18">
        <f t="shared" si="31"/>
        <v>19853.610697290263</v>
      </c>
      <c r="AU234" s="43">
        <v>4067</v>
      </c>
      <c r="AV234" s="44" t="s">
        <v>776</v>
      </c>
      <c r="AW234" s="18" t="s">
        <v>777</v>
      </c>
      <c r="AX234" s="45" t="s">
        <v>774</v>
      </c>
      <c r="AY234" s="33" t="s">
        <v>778</v>
      </c>
      <c r="AZ234" s="46" t="s">
        <v>80</v>
      </c>
      <c r="BA234" s="33" t="s">
        <v>81</v>
      </c>
      <c r="BB234" s="46" t="s">
        <v>488</v>
      </c>
      <c r="BC234" s="46" t="s">
        <v>489</v>
      </c>
      <c r="BD234" s="47">
        <v>2</v>
      </c>
      <c r="BE234" s="47">
        <v>2</v>
      </c>
    </row>
    <row r="235" spans="1:57" x14ac:dyDescent="0.2">
      <c r="A235" s="32" t="s">
        <v>1100</v>
      </c>
      <c r="B235" s="33" t="s">
        <v>1101</v>
      </c>
      <c r="C235" s="34">
        <v>9124.2855850000014</v>
      </c>
      <c r="D235" s="35">
        <v>740</v>
      </c>
      <c r="E235" s="36"/>
      <c r="F235" s="37">
        <v>245</v>
      </c>
      <c r="G235" s="38">
        <v>375</v>
      </c>
      <c r="H235" s="39">
        <v>2638</v>
      </c>
      <c r="I235" s="35">
        <v>1310</v>
      </c>
      <c r="J235" s="37">
        <v>11458</v>
      </c>
      <c r="K235" s="25"/>
      <c r="L235" s="34">
        <v>3060.3199999999997</v>
      </c>
      <c r="M235" s="35">
        <v>880.91</v>
      </c>
      <c r="N235" s="40"/>
      <c r="O235" s="37">
        <v>335.05</v>
      </c>
      <c r="P235" s="38">
        <v>191.35</v>
      </c>
      <c r="Q235" s="39">
        <v>1258.32</v>
      </c>
      <c r="R235" s="35">
        <v>198.75</v>
      </c>
      <c r="S235" s="37">
        <v>3544.8570059071444</v>
      </c>
      <c r="T235" s="25"/>
      <c r="U235" s="34">
        <v>5700</v>
      </c>
      <c r="V235" s="35">
        <v>3000</v>
      </c>
      <c r="W235" s="36"/>
      <c r="X235" s="37">
        <v>1000</v>
      </c>
      <c r="Y235" s="38">
        <v>1500</v>
      </c>
      <c r="Z235" s="41">
        <v>5000</v>
      </c>
      <c r="AA235" s="35">
        <v>1000</v>
      </c>
      <c r="AB235" s="37">
        <v>3500</v>
      </c>
      <c r="AC235" s="25"/>
      <c r="AD235" s="34">
        <v>0</v>
      </c>
      <c r="AE235" s="35">
        <v>0</v>
      </c>
      <c r="AF235" s="36"/>
      <c r="AG235" s="37"/>
      <c r="AH235" s="38"/>
      <c r="AI235" s="42"/>
      <c r="AJ235" s="35"/>
      <c r="AK235" s="37">
        <v>0</v>
      </c>
      <c r="AL235" s="25"/>
      <c r="AM235" s="18">
        <f t="shared" si="24"/>
        <v>17884.605585000001</v>
      </c>
      <c r="AN235" s="18">
        <f t="shared" si="25"/>
        <v>4620.91</v>
      </c>
      <c r="AO235" s="18">
        <f t="shared" si="26"/>
        <v>0</v>
      </c>
      <c r="AP235" s="18">
        <f t="shared" si="27"/>
        <v>1580.05</v>
      </c>
      <c r="AQ235" s="18">
        <f t="shared" si="28"/>
        <v>2066.35</v>
      </c>
      <c r="AR235" s="18">
        <f t="shared" si="29"/>
        <v>8896.32</v>
      </c>
      <c r="AS235" s="18">
        <f t="shared" si="30"/>
        <v>2508.75</v>
      </c>
      <c r="AT235" s="18">
        <f t="shared" si="31"/>
        <v>18502.857005907143</v>
      </c>
      <c r="AU235" s="43">
        <v>7675</v>
      </c>
      <c r="AV235" s="44" t="s">
        <v>1102</v>
      </c>
      <c r="AW235" s="18" t="s">
        <v>1103</v>
      </c>
      <c r="AX235" s="45"/>
      <c r="AY235" s="33"/>
      <c r="AZ235" s="46" t="s">
        <v>80</v>
      </c>
      <c r="BA235" s="33" t="s">
        <v>81</v>
      </c>
      <c r="BB235" s="46" t="s">
        <v>553</v>
      </c>
      <c r="BC235" s="46" t="s">
        <v>554</v>
      </c>
      <c r="BD235" s="47">
        <v>2</v>
      </c>
      <c r="BE235" s="47">
        <v>1</v>
      </c>
    </row>
    <row r="236" spans="1:57" x14ac:dyDescent="0.2">
      <c r="A236" s="32" t="s">
        <v>1104</v>
      </c>
      <c r="B236" s="33" t="s">
        <v>1105</v>
      </c>
      <c r="C236" s="34">
        <v>5377.2478430000001</v>
      </c>
      <c r="D236" s="35">
        <v>3440.8</v>
      </c>
      <c r="E236" s="36"/>
      <c r="F236" s="37">
        <v>790</v>
      </c>
      <c r="G236" s="38">
        <v>1410</v>
      </c>
      <c r="H236" s="39">
        <v>505</v>
      </c>
      <c r="I236" s="35">
        <v>240</v>
      </c>
      <c r="J236" s="37">
        <v>11268</v>
      </c>
      <c r="K236" s="25"/>
      <c r="L236" s="34">
        <v>6269.14</v>
      </c>
      <c r="M236" s="35">
        <v>3245.53</v>
      </c>
      <c r="N236" s="40"/>
      <c r="O236" s="37">
        <v>105.1</v>
      </c>
      <c r="P236" s="38">
        <v>1630.97</v>
      </c>
      <c r="Q236" s="39">
        <v>127.9</v>
      </c>
      <c r="R236" s="35">
        <v>137.15</v>
      </c>
      <c r="S236" s="37">
        <v>3575.8414732734545</v>
      </c>
      <c r="T236" s="25"/>
      <c r="U236" s="34">
        <v>13000</v>
      </c>
      <c r="V236" s="35">
        <v>8100</v>
      </c>
      <c r="W236" s="36"/>
      <c r="X236" s="37"/>
      <c r="Y236" s="38">
        <v>5300</v>
      </c>
      <c r="Z236" s="41">
        <v>0</v>
      </c>
      <c r="AA236" s="35"/>
      <c r="AB236" s="37">
        <v>1700</v>
      </c>
      <c r="AC236" s="25"/>
      <c r="AD236" s="34">
        <v>0</v>
      </c>
      <c r="AE236" s="35">
        <v>0</v>
      </c>
      <c r="AF236" s="36"/>
      <c r="AG236" s="37"/>
      <c r="AH236" s="38"/>
      <c r="AI236" s="42"/>
      <c r="AJ236" s="35"/>
      <c r="AK236" s="37">
        <v>0</v>
      </c>
      <c r="AL236" s="25"/>
      <c r="AM236" s="18">
        <f t="shared" si="24"/>
        <v>24646.387843</v>
      </c>
      <c r="AN236" s="18">
        <f t="shared" si="25"/>
        <v>14786.330000000002</v>
      </c>
      <c r="AO236" s="18">
        <f t="shared" si="26"/>
        <v>0</v>
      </c>
      <c r="AP236" s="18">
        <f t="shared" si="27"/>
        <v>895.1</v>
      </c>
      <c r="AQ236" s="18">
        <f t="shared" si="28"/>
        <v>8340.9700000000012</v>
      </c>
      <c r="AR236" s="18">
        <f t="shared" si="29"/>
        <v>632.9</v>
      </c>
      <c r="AS236" s="18">
        <f t="shared" si="30"/>
        <v>377.15</v>
      </c>
      <c r="AT236" s="18">
        <f t="shared" si="31"/>
        <v>16543.841473273453</v>
      </c>
      <c r="AU236" s="43">
        <v>6522</v>
      </c>
      <c r="AV236" s="44" t="s">
        <v>1106</v>
      </c>
      <c r="AW236" s="18" t="s">
        <v>1107</v>
      </c>
      <c r="AX236" s="45"/>
      <c r="AY236" s="33"/>
      <c r="AZ236" s="46" t="s">
        <v>136</v>
      </c>
      <c r="BA236" s="33" t="s">
        <v>137</v>
      </c>
      <c r="BB236" s="46" t="s">
        <v>1056</v>
      </c>
      <c r="BC236" s="46" t="s">
        <v>1057</v>
      </c>
      <c r="BD236" s="47">
        <v>2</v>
      </c>
      <c r="BE236" s="47">
        <v>1</v>
      </c>
    </row>
    <row r="237" spans="1:57" x14ac:dyDescent="0.2">
      <c r="A237" s="32" t="s">
        <v>1108</v>
      </c>
      <c r="B237" s="33" t="s">
        <v>1109</v>
      </c>
      <c r="C237" s="34">
        <v>1164.00432</v>
      </c>
      <c r="D237" s="35">
        <v>950</v>
      </c>
      <c r="E237" s="36"/>
      <c r="F237" s="37">
        <v>110</v>
      </c>
      <c r="G237" s="38">
        <v>0</v>
      </c>
      <c r="H237" s="39">
        <v>0</v>
      </c>
      <c r="I237" s="35">
        <v>325</v>
      </c>
      <c r="J237" s="37">
        <v>1293</v>
      </c>
      <c r="K237" s="25"/>
      <c r="L237" s="34">
        <v>3503.6600000000003</v>
      </c>
      <c r="M237" s="35">
        <v>351.27</v>
      </c>
      <c r="N237" s="40"/>
      <c r="O237" s="37">
        <v>22.7</v>
      </c>
      <c r="P237" s="38">
        <v>846.35</v>
      </c>
      <c r="Q237" s="39">
        <v>81</v>
      </c>
      <c r="R237" s="35">
        <v>26.2</v>
      </c>
      <c r="S237" s="37">
        <v>2873.8451958536739</v>
      </c>
      <c r="T237" s="25"/>
      <c r="U237" s="34">
        <v>1033.75</v>
      </c>
      <c r="V237" s="35">
        <v>0</v>
      </c>
      <c r="W237" s="36"/>
      <c r="X237" s="37"/>
      <c r="Y237" s="38">
        <v>0</v>
      </c>
      <c r="Z237" s="41">
        <v>0</v>
      </c>
      <c r="AA237" s="35"/>
      <c r="AB237" s="37">
        <v>0</v>
      </c>
      <c r="AC237" s="25"/>
      <c r="AD237" s="34">
        <v>0</v>
      </c>
      <c r="AE237" s="35">
        <v>0</v>
      </c>
      <c r="AF237" s="36"/>
      <c r="AG237" s="37"/>
      <c r="AH237" s="38"/>
      <c r="AI237" s="42"/>
      <c r="AJ237" s="35"/>
      <c r="AK237" s="37">
        <v>0</v>
      </c>
      <c r="AL237" s="25"/>
      <c r="AM237" s="18">
        <f t="shared" si="24"/>
        <v>5701.4143199999999</v>
      </c>
      <c r="AN237" s="18">
        <f t="shared" si="25"/>
        <v>1301.27</v>
      </c>
      <c r="AO237" s="18">
        <f t="shared" si="26"/>
        <v>0</v>
      </c>
      <c r="AP237" s="18">
        <f t="shared" si="27"/>
        <v>132.69999999999999</v>
      </c>
      <c r="AQ237" s="18">
        <f t="shared" si="28"/>
        <v>846.35</v>
      </c>
      <c r="AR237" s="18">
        <f t="shared" si="29"/>
        <v>81</v>
      </c>
      <c r="AS237" s="18">
        <f t="shared" si="30"/>
        <v>351.2</v>
      </c>
      <c r="AT237" s="18">
        <f t="shared" si="31"/>
        <v>4166.8451958536734</v>
      </c>
      <c r="AU237" s="43">
        <v>1604</v>
      </c>
      <c r="AV237" s="44" t="s">
        <v>1110</v>
      </c>
      <c r="AW237" s="18" t="s">
        <v>1111</v>
      </c>
      <c r="AX237" s="45"/>
      <c r="AY237" s="33"/>
      <c r="AZ237" s="46" t="s">
        <v>128</v>
      </c>
      <c r="BA237" s="33" t="s">
        <v>129</v>
      </c>
      <c r="BB237" s="46" t="s">
        <v>130</v>
      </c>
      <c r="BC237" s="46" t="s">
        <v>131</v>
      </c>
      <c r="BD237" s="47">
        <v>2</v>
      </c>
      <c r="BE237" s="47">
        <v>1</v>
      </c>
    </row>
    <row r="238" spans="1:57" x14ac:dyDescent="0.2">
      <c r="A238" s="32" t="s">
        <v>1112</v>
      </c>
      <c r="B238" s="33" t="s">
        <v>1113</v>
      </c>
      <c r="C238" s="34">
        <v>5612.8905410000007</v>
      </c>
      <c r="D238" s="35">
        <v>0</v>
      </c>
      <c r="E238" s="36"/>
      <c r="F238" s="37">
        <v>805</v>
      </c>
      <c r="G238" s="38">
        <v>4902.55</v>
      </c>
      <c r="H238" s="39">
        <v>370</v>
      </c>
      <c r="I238" s="35">
        <v>2111</v>
      </c>
      <c r="J238" s="37">
        <v>15992</v>
      </c>
      <c r="K238" s="25"/>
      <c r="L238" s="34">
        <v>7243.1999999999989</v>
      </c>
      <c r="M238" s="35">
        <v>108.2</v>
      </c>
      <c r="N238" s="40"/>
      <c r="O238" s="37">
        <v>1004.94</v>
      </c>
      <c r="P238" s="38">
        <v>884.75</v>
      </c>
      <c r="Q238" s="39">
        <v>756.35</v>
      </c>
      <c r="R238" s="35">
        <v>710.88</v>
      </c>
      <c r="S238" s="37">
        <v>6999.0049076292416</v>
      </c>
      <c r="T238" s="25"/>
      <c r="U238" s="34">
        <v>19157.169999999998</v>
      </c>
      <c r="V238" s="35">
        <v>1716.66</v>
      </c>
      <c r="W238" s="36"/>
      <c r="X238" s="37">
        <v>2268.54</v>
      </c>
      <c r="Y238" s="38">
        <v>9655.69</v>
      </c>
      <c r="Z238" s="41">
        <v>3333</v>
      </c>
      <c r="AA238" s="35">
        <v>5759.6</v>
      </c>
      <c r="AB238" s="37">
        <v>8621.7199999999993</v>
      </c>
      <c r="AC238" s="25"/>
      <c r="AD238" s="34">
        <v>0</v>
      </c>
      <c r="AE238" s="35">
        <v>0</v>
      </c>
      <c r="AF238" s="36"/>
      <c r="AG238" s="37"/>
      <c r="AH238" s="38"/>
      <c r="AI238" s="42"/>
      <c r="AJ238" s="35"/>
      <c r="AK238" s="37">
        <v>0</v>
      </c>
      <c r="AL238" s="25"/>
      <c r="AM238" s="18">
        <f t="shared" si="24"/>
        <v>32013.260540999996</v>
      </c>
      <c r="AN238" s="18">
        <f t="shared" si="25"/>
        <v>1824.8600000000001</v>
      </c>
      <c r="AO238" s="18">
        <f t="shared" si="26"/>
        <v>0</v>
      </c>
      <c r="AP238" s="18">
        <f t="shared" si="27"/>
        <v>4078.48</v>
      </c>
      <c r="AQ238" s="18">
        <f t="shared" si="28"/>
        <v>15442.990000000002</v>
      </c>
      <c r="AR238" s="18">
        <f t="shared" si="29"/>
        <v>4459.3500000000004</v>
      </c>
      <c r="AS238" s="18">
        <f t="shared" si="30"/>
        <v>8581.48</v>
      </c>
      <c r="AT238" s="18">
        <f t="shared" si="31"/>
        <v>31612.724907629243</v>
      </c>
      <c r="AU238" s="43">
        <v>9136</v>
      </c>
      <c r="AV238" s="44" t="s">
        <v>86</v>
      </c>
      <c r="AW238" s="18" t="s">
        <v>1114</v>
      </c>
      <c r="AX238" s="45" t="s">
        <v>88</v>
      </c>
      <c r="AY238" s="33" t="s">
        <v>89</v>
      </c>
      <c r="AZ238" s="46" t="s">
        <v>90</v>
      </c>
      <c r="BA238" s="33" t="s">
        <v>91</v>
      </c>
      <c r="BB238" s="46" t="s">
        <v>92</v>
      </c>
      <c r="BC238" s="46" t="s">
        <v>93</v>
      </c>
      <c r="BD238" s="47">
        <v>1</v>
      </c>
      <c r="BE238" s="47">
        <v>2</v>
      </c>
    </row>
    <row r="239" spans="1:57" x14ac:dyDescent="0.2">
      <c r="A239" s="32" t="s">
        <v>1115</v>
      </c>
      <c r="B239" s="33" t="s">
        <v>1116</v>
      </c>
      <c r="C239" s="34">
        <v>8401.9809889999997</v>
      </c>
      <c r="D239" s="35">
        <v>765</v>
      </c>
      <c r="E239" s="36"/>
      <c r="F239" s="37">
        <v>916</v>
      </c>
      <c r="G239" s="38">
        <v>3365</v>
      </c>
      <c r="H239" s="39">
        <v>620</v>
      </c>
      <c r="I239" s="35">
        <v>535</v>
      </c>
      <c r="J239" s="37">
        <v>17023.989999999998</v>
      </c>
      <c r="K239" s="25"/>
      <c r="L239" s="34">
        <v>14091.15</v>
      </c>
      <c r="M239" s="35">
        <v>198.41</v>
      </c>
      <c r="N239" s="40"/>
      <c r="O239" s="37">
        <v>3227.66</v>
      </c>
      <c r="P239" s="38">
        <v>3426.75</v>
      </c>
      <c r="Q239" s="39">
        <v>144.47</v>
      </c>
      <c r="R239" s="35">
        <v>295.89999999999998</v>
      </c>
      <c r="S239" s="37">
        <v>7088.5553503397623</v>
      </c>
      <c r="T239" s="25"/>
      <c r="U239" s="34">
        <v>26400</v>
      </c>
      <c r="V239" s="35">
        <v>0</v>
      </c>
      <c r="W239" s="36"/>
      <c r="X239" s="37">
        <v>8800</v>
      </c>
      <c r="Y239" s="38">
        <v>8800</v>
      </c>
      <c r="Z239" s="41">
        <v>1550</v>
      </c>
      <c r="AA239" s="35">
        <v>1550</v>
      </c>
      <c r="AB239" s="37">
        <v>8800</v>
      </c>
      <c r="AC239" s="25"/>
      <c r="AD239" s="34">
        <v>0</v>
      </c>
      <c r="AE239" s="35">
        <v>0</v>
      </c>
      <c r="AF239" s="36"/>
      <c r="AG239" s="37"/>
      <c r="AH239" s="38"/>
      <c r="AI239" s="42"/>
      <c r="AJ239" s="35"/>
      <c r="AK239" s="37">
        <v>0</v>
      </c>
      <c r="AL239" s="25"/>
      <c r="AM239" s="18">
        <f t="shared" si="24"/>
        <v>48893.130988999997</v>
      </c>
      <c r="AN239" s="18">
        <f t="shared" si="25"/>
        <v>963.41</v>
      </c>
      <c r="AO239" s="18">
        <f t="shared" si="26"/>
        <v>0</v>
      </c>
      <c r="AP239" s="18">
        <f t="shared" si="27"/>
        <v>12943.66</v>
      </c>
      <c r="AQ239" s="18">
        <f t="shared" si="28"/>
        <v>15591.75</v>
      </c>
      <c r="AR239" s="18">
        <f t="shared" si="29"/>
        <v>2314.4700000000003</v>
      </c>
      <c r="AS239" s="18">
        <f t="shared" si="30"/>
        <v>2380.9</v>
      </c>
      <c r="AT239" s="18">
        <f t="shared" si="31"/>
        <v>32912.545350339758</v>
      </c>
      <c r="AU239" s="43">
        <v>16006</v>
      </c>
      <c r="AV239" s="44" t="s">
        <v>1117</v>
      </c>
      <c r="AW239" s="18" t="s">
        <v>1118</v>
      </c>
      <c r="AX239" s="45"/>
      <c r="AY239" s="33"/>
      <c r="AZ239" s="46" t="s">
        <v>204</v>
      </c>
      <c r="BA239" s="33" t="s">
        <v>205</v>
      </c>
      <c r="BB239" s="46" t="s">
        <v>420</v>
      </c>
      <c r="BC239" s="46" t="s">
        <v>421</v>
      </c>
      <c r="BD239" s="47">
        <v>2</v>
      </c>
      <c r="BE239" s="47">
        <v>1</v>
      </c>
    </row>
    <row r="240" spans="1:57" x14ac:dyDescent="0.2">
      <c r="A240" s="32" t="s">
        <v>1119</v>
      </c>
      <c r="B240" s="33" t="s">
        <v>1120</v>
      </c>
      <c r="C240" s="34">
        <v>10104.774095000001</v>
      </c>
      <c r="D240" s="35">
        <v>35</v>
      </c>
      <c r="E240" s="36"/>
      <c r="F240" s="37">
        <v>1785</v>
      </c>
      <c r="G240" s="38">
        <v>5077</v>
      </c>
      <c r="H240" s="39">
        <v>290.5</v>
      </c>
      <c r="I240" s="35">
        <v>4373.05</v>
      </c>
      <c r="J240" s="37">
        <v>11579</v>
      </c>
      <c r="K240" s="25"/>
      <c r="L240" s="34">
        <v>7073.73</v>
      </c>
      <c r="M240" s="35">
        <v>10560.65</v>
      </c>
      <c r="N240" s="40"/>
      <c r="O240" s="37">
        <v>119.1</v>
      </c>
      <c r="P240" s="38">
        <v>739</v>
      </c>
      <c r="Q240" s="39">
        <v>4531.6000000000004</v>
      </c>
      <c r="R240" s="35">
        <v>10825.12</v>
      </c>
      <c r="S240" s="37">
        <v>4563.0988485240905</v>
      </c>
      <c r="T240" s="25"/>
      <c r="U240" s="34">
        <v>3400</v>
      </c>
      <c r="V240" s="35">
        <v>13500</v>
      </c>
      <c r="W240" s="36"/>
      <c r="X240" s="37">
        <v>350</v>
      </c>
      <c r="Y240" s="38">
        <v>1200</v>
      </c>
      <c r="Z240" s="41">
        <v>8500</v>
      </c>
      <c r="AA240" s="35"/>
      <c r="AB240" s="37">
        <v>1330</v>
      </c>
      <c r="AC240" s="25"/>
      <c r="AD240" s="34">
        <v>0</v>
      </c>
      <c r="AE240" s="35">
        <v>0</v>
      </c>
      <c r="AF240" s="36"/>
      <c r="AG240" s="37"/>
      <c r="AH240" s="38"/>
      <c r="AI240" s="42"/>
      <c r="AJ240" s="35"/>
      <c r="AK240" s="37">
        <v>0</v>
      </c>
      <c r="AL240" s="25"/>
      <c r="AM240" s="18">
        <f t="shared" si="24"/>
        <v>20578.504095</v>
      </c>
      <c r="AN240" s="18">
        <f t="shared" si="25"/>
        <v>24095.65</v>
      </c>
      <c r="AO240" s="18">
        <f t="shared" si="26"/>
        <v>0</v>
      </c>
      <c r="AP240" s="18">
        <f t="shared" si="27"/>
        <v>2254.1</v>
      </c>
      <c r="AQ240" s="18">
        <f t="shared" si="28"/>
        <v>7016</v>
      </c>
      <c r="AR240" s="18">
        <f t="shared" si="29"/>
        <v>13322.1</v>
      </c>
      <c r="AS240" s="18">
        <f t="shared" si="30"/>
        <v>15198.170000000002</v>
      </c>
      <c r="AT240" s="18">
        <f t="shared" si="31"/>
        <v>17472.098848524089</v>
      </c>
      <c r="AU240" s="43">
        <v>8208</v>
      </c>
      <c r="AV240" s="44" t="s">
        <v>1121</v>
      </c>
      <c r="AW240" s="18" t="s">
        <v>1122</v>
      </c>
      <c r="AX240" s="45"/>
      <c r="AY240" s="33"/>
      <c r="AZ240" s="46" t="s">
        <v>72</v>
      </c>
      <c r="BA240" s="33" t="s">
        <v>73</v>
      </c>
      <c r="BB240" s="46" t="s">
        <v>563</v>
      </c>
      <c r="BC240" s="46" t="s">
        <v>564</v>
      </c>
      <c r="BD240" s="47">
        <v>1</v>
      </c>
      <c r="BE240" s="47">
        <v>1</v>
      </c>
    </row>
    <row r="241" spans="1:57" x14ac:dyDescent="0.2">
      <c r="A241" s="32" t="s">
        <v>1123</v>
      </c>
      <c r="B241" s="33" t="s">
        <v>1124</v>
      </c>
      <c r="C241" s="34">
        <v>3560.4612590000002</v>
      </c>
      <c r="D241" s="35">
        <v>1000</v>
      </c>
      <c r="E241" s="36"/>
      <c r="F241" s="37">
        <v>1988</v>
      </c>
      <c r="G241" s="38">
        <v>6276</v>
      </c>
      <c r="H241" s="39">
        <v>620</v>
      </c>
      <c r="I241" s="35">
        <v>1554</v>
      </c>
      <c r="J241" s="37">
        <v>7974</v>
      </c>
      <c r="K241" s="25"/>
      <c r="L241" s="34">
        <v>6861.88</v>
      </c>
      <c r="M241" s="35">
        <v>1487.15</v>
      </c>
      <c r="N241" s="40"/>
      <c r="O241" s="37">
        <v>1980.31</v>
      </c>
      <c r="P241" s="38">
        <v>2864.22</v>
      </c>
      <c r="Q241" s="39">
        <v>2570.81</v>
      </c>
      <c r="R241" s="35">
        <v>1889.51</v>
      </c>
      <c r="S241" s="37">
        <v>8704.1421262537733</v>
      </c>
      <c r="T241" s="25"/>
      <c r="U241" s="34">
        <v>16354</v>
      </c>
      <c r="V241" s="35">
        <v>0</v>
      </c>
      <c r="W241" s="36"/>
      <c r="X241" s="37">
        <v>1480</v>
      </c>
      <c r="Y241" s="38">
        <v>8362</v>
      </c>
      <c r="Z241" s="41">
        <v>5402</v>
      </c>
      <c r="AA241" s="35">
        <v>3182</v>
      </c>
      <c r="AB241" s="37">
        <v>3500</v>
      </c>
      <c r="AC241" s="25"/>
      <c r="AD241" s="34">
        <v>0</v>
      </c>
      <c r="AE241" s="35">
        <v>0</v>
      </c>
      <c r="AF241" s="36"/>
      <c r="AG241" s="37"/>
      <c r="AH241" s="38"/>
      <c r="AI241" s="42"/>
      <c r="AJ241" s="35"/>
      <c r="AK241" s="37">
        <v>0</v>
      </c>
      <c r="AL241" s="25"/>
      <c r="AM241" s="18">
        <f t="shared" si="24"/>
        <v>26776.341259000001</v>
      </c>
      <c r="AN241" s="18">
        <f t="shared" si="25"/>
        <v>2487.15</v>
      </c>
      <c r="AO241" s="18">
        <f t="shared" si="26"/>
        <v>0</v>
      </c>
      <c r="AP241" s="18">
        <f t="shared" si="27"/>
        <v>5448.3099999999995</v>
      </c>
      <c r="AQ241" s="18">
        <f t="shared" si="28"/>
        <v>17502.22</v>
      </c>
      <c r="AR241" s="18">
        <f t="shared" si="29"/>
        <v>8592.81</v>
      </c>
      <c r="AS241" s="18">
        <f t="shared" si="30"/>
        <v>6625.51</v>
      </c>
      <c r="AT241" s="18">
        <f t="shared" si="31"/>
        <v>20178.142126253773</v>
      </c>
      <c r="AU241" s="43">
        <v>5105</v>
      </c>
      <c r="AV241" s="44" t="s">
        <v>1125</v>
      </c>
      <c r="AW241" s="18" t="s">
        <v>1126</v>
      </c>
      <c r="AX241" s="45"/>
      <c r="AY241" s="33"/>
      <c r="AZ241" s="46" t="s">
        <v>114</v>
      </c>
      <c r="BA241" s="33" t="s">
        <v>115</v>
      </c>
      <c r="BB241" s="46" t="s">
        <v>388</v>
      </c>
      <c r="BC241" s="46" t="s">
        <v>389</v>
      </c>
      <c r="BD241" s="47">
        <v>2</v>
      </c>
      <c r="BE241" s="47">
        <v>1</v>
      </c>
    </row>
    <row r="242" spans="1:57" x14ac:dyDescent="0.2">
      <c r="A242" s="32" t="s">
        <v>1127</v>
      </c>
      <c r="B242" s="33" t="s">
        <v>1128</v>
      </c>
      <c r="C242" s="34">
        <v>5371.9435489999996</v>
      </c>
      <c r="D242" s="35">
        <v>450</v>
      </c>
      <c r="E242" s="36"/>
      <c r="F242" s="37">
        <v>1114.8399999999999</v>
      </c>
      <c r="G242" s="38">
        <v>14620</v>
      </c>
      <c r="H242" s="39">
        <v>518</v>
      </c>
      <c r="I242" s="35">
        <v>510</v>
      </c>
      <c r="J242" s="37">
        <v>17757.5</v>
      </c>
      <c r="K242" s="25"/>
      <c r="L242" s="34">
        <v>5714.79</v>
      </c>
      <c r="M242" s="35">
        <v>143.35</v>
      </c>
      <c r="N242" s="40"/>
      <c r="O242" s="37">
        <v>1359.92</v>
      </c>
      <c r="P242" s="38">
        <v>439.5</v>
      </c>
      <c r="Q242" s="39">
        <v>185.45</v>
      </c>
      <c r="R242" s="35">
        <v>1720.56</v>
      </c>
      <c r="S242" s="37">
        <v>6378.1961052755614</v>
      </c>
      <c r="T242" s="25"/>
      <c r="U242" s="34">
        <v>17480</v>
      </c>
      <c r="V242" s="35">
        <v>0</v>
      </c>
      <c r="W242" s="36"/>
      <c r="X242" s="37"/>
      <c r="Y242" s="38">
        <v>8740</v>
      </c>
      <c r="Z242" s="41">
        <v>8740</v>
      </c>
      <c r="AA242" s="35">
        <v>8740</v>
      </c>
      <c r="AB242" s="37">
        <v>6228.95</v>
      </c>
      <c r="AC242" s="25"/>
      <c r="AD242" s="34">
        <v>0</v>
      </c>
      <c r="AE242" s="35">
        <v>0</v>
      </c>
      <c r="AF242" s="36"/>
      <c r="AG242" s="37"/>
      <c r="AH242" s="38"/>
      <c r="AI242" s="42"/>
      <c r="AJ242" s="35"/>
      <c r="AK242" s="37">
        <v>0</v>
      </c>
      <c r="AL242" s="25"/>
      <c r="AM242" s="18">
        <f t="shared" si="24"/>
        <v>28566.733549</v>
      </c>
      <c r="AN242" s="18">
        <f t="shared" si="25"/>
        <v>593.35</v>
      </c>
      <c r="AO242" s="18">
        <f t="shared" si="26"/>
        <v>0</v>
      </c>
      <c r="AP242" s="18">
        <f t="shared" si="27"/>
        <v>2474.7600000000002</v>
      </c>
      <c r="AQ242" s="18">
        <f t="shared" si="28"/>
        <v>23799.5</v>
      </c>
      <c r="AR242" s="18">
        <f t="shared" si="29"/>
        <v>9443.4500000000007</v>
      </c>
      <c r="AS242" s="18">
        <f t="shared" si="30"/>
        <v>10970.56</v>
      </c>
      <c r="AT242" s="18">
        <f t="shared" si="31"/>
        <v>30364.646105275562</v>
      </c>
      <c r="AU242" s="43">
        <v>11659</v>
      </c>
      <c r="AV242" s="44" t="s">
        <v>1129</v>
      </c>
      <c r="AW242" s="18" t="s">
        <v>1130</v>
      </c>
      <c r="AX242" s="45" t="s">
        <v>1072</v>
      </c>
      <c r="AY242" s="33" t="s">
        <v>1073</v>
      </c>
      <c r="AZ242" s="46" t="s">
        <v>136</v>
      </c>
      <c r="BA242" s="33" t="s">
        <v>137</v>
      </c>
      <c r="BB242" s="46" t="s">
        <v>1056</v>
      </c>
      <c r="BC242" s="46" t="s">
        <v>1057</v>
      </c>
      <c r="BD242" s="47">
        <v>1</v>
      </c>
      <c r="BE242" s="47">
        <v>2</v>
      </c>
    </row>
    <row r="243" spans="1:57" x14ac:dyDescent="0.2">
      <c r="A243" s="32" t="s">
        <v>1072</v>
      </c>
      <c r="B243" s="33" t="s">
        <v>1131</v>
      </c>
      <c r="C243" s="53"/>
      <c r="D243" s="54"/>
      <c r="E243" s="55"/>
      <c r="G243" s="56"/>
      <c r="H243" s="57"/>
      <c r="I243" s="54"/>
      <c r="K243" s="25"/>
      <c r="L243" s="53"/>
      <c r="M243" s="54"/>
      <c r="N243" s="58"/>
      <c r="P243" s="56"/>
      <c r="Q243" s="59"/>
      <c r="R243" s="54"/>
      <c r="T243" s="25"/>
      <c r="U243" s="53"/>
      <c r="V243" s="54"/>
      <c r="W243" s="55"/>
      <c r="Y243" s="56"/>
      <c r="Z243" s="57"/>
      <c r="AA243" s="54"/>
      <c r="AC243" s="25"/>
      <c r="AD243" s="53"/>
      <c r="AE243" s="54"/>
      <c r="AF243" s="55"/>
      <c r="AH243" s="56"/>
      <c r="AI243" s="60"/>
      <c r="AJ243" s="54"/>
      <c r="AL243" s="25"/>
      <c r="AM243" s="18">
        <f t="shared" si="24"/>
        <v>0</v>
      </c>
      <c r="AN243" s="18">
        <f t="shared" si="25"/>
        <v>0</v>
      </c>
      <c r="AO243" s="18">
        <f t="shared" si="26"/>
        <v>0</v>
      </c>
      <c r="AP243" s="18">
        <f t="shared" si="27"/>
        <v>0</v>
      </c>
      <c r="AQ243" s="18">
        <f t="shared" si="28"/>
        <v>0</v>
      </c>
      <c r="AR243" s="18">
        <f t="shared" si="29"/>
        <v>0</v>
      </c>
      <c r="AS243" s="18">
        <f t="shared" si="30"/>
        <v>0</v>
      </c>
      <c r="AT243" s="61">
        <f t="shared" si="31"/>
        <v>0</v>
      </c>
      <c r="AU243" s="43">
        <v>14871</v>
      </c>
      <c r="AV243" s="44" t="s">
        <v>1129</v>
      </c>
      <c r="AW243" s="18" t="s">
        <v>1130</v>
      </c>
      <c r="AX243" s="45" t="s">
        <v>1072</v>
      </c>
      <c r="AY243" s="33" t="s">
        <v>1073</v>
      </c>
      <c r="AZ243" s="46" t="s">
        <v>136</v>
      </c>
      <c r="BA243" s="33" t="s">
        <v>137</v>
      </c>
      <c r="BB243" s="46" t="s">
        <v>1056</v>
      </c>
      <c r="BC243" s="46" t="s">
        <v>1057</v>
      </c>
      <c r="BD243" s="47">
        <v>1</v>
      </c>
      <c r="BE243" s="47">
        <v>2</v>
      </c>
    </row>
    <row r="244" spans="1:57" x14ac:dyDescent="0.2">
      <c r="A244" s="32" t="s">
        <v>1132</v>
      </c>
      <c r="B244" s="33" t="s">
        <v>1133</v>
      </c>
      <c r="C244" s="34">
        <v>2490.6665349999998</v>
      </c>
      <c r="D244" s="35">
        <v>350</v>
      </c>
      <c r="E244" s="36"/>
      <c r="F244" s="37">
        <v>220</v>
      </c>
      <c r="G244" s="38">
        <v>3206</v>
      </c>
      <c r="H244" s="39">
        <v>610</v>
      </c>
      <c r="I244" s="35">
        <v>2840</v>
      </c>
      <c r="J244" s="37">
        <v>6284</v>
      </c>
      <c r="K244" s="25"/>
      <c r="L244" s="34">
        <v>9928.33</v>
      </c>
      <c r="M244" s="35">
        <v>748.82</v>
      </c>
      <c r="N244" s="40"/>
      <c r="O244" s="37">
        <v>507.4</v>
      </c>
      <c r="P244" s="38">
        <v>2461.1799999999998</v>
      </c>
      <c r="Q244" s="39">
        <v>182.2</v>
      </c>
      <c r="R244" s="35">
        <v>152.69999999999999</v>
      </c>
      <c r="S244" s="37">
        <v>3637.7223727058727</v>
      </c>
      <c r="T244" s="25"/>
      <c r="U244" s="34">
        <v>29820</v>
      </c>
      <c r="V244" s="35">
        <v>100</v>
      </c>
      <c r="W244" s="36"/>
      <c r="X244" s="37">
        <v>100</v>
      </c>
      <c r="Y244" s="38">
        <v>7500</v>
      </c>
      <c r="Z244" s="41">
        <v>100</v>
      </c>
      <c r="AA244" s="35">
        <v>100</v>
      </c>
      <c r="AB244" s="37">
        <v>1800</v>
      </c>
      <c r="AC244" s="25"/>
      <c r="AD244" s="34">
        <v>0</v>
      </c>
      <c r="AE244" s="35">
        <v>0</v>
      </c>
      <c r="AF244" s="36"/>
      <c r="AG244" s="37"/>
      <c r="AH244" s="38"/>
      <c r="AI244" s="42"/>
      <c r="AJ244" s="35"/>
      <c r="AK244" s="37">
        <v>0</v>
      </c>
      <c r="AL244" s="25"/>
      <c r="AM244" s="18">
        <f t="shared" si="24"/>
        <v>42238.996534999998</v>
      </c>
      <c r="AN244" s="18">
        <f t="shared" si="25"/>
        <v>1198.8200000000002</v>
      </c>
      <c r="AO244" s="18">
        <f t="shared" si="26"/>
        <v>0</v>
      </c>
      <c r="AP244" s="18">
        <f t="shared" si="27"/>
        <v>827.4</v>
      </c>
      <c r="AQ244" s="18">
        <f t="shared" si="28"/>
        <v>13167.18</v>
      </c>
      <c r="AR244" s="18">
        <f t="shared" si="29"/>
        <v>892.2</v>
      </c>
      <c r="AS244" s="18">
        <f t="shared" si="30"/>
        <v>3092.7</v>
      </c>
      <c r="AT244" s="18">
        <f t="shared" si="31"/>
        <v>11721.722372705874</v>
      </c>
      <c r="AU244" s="43">
        <v>4763</v>
      </c>
      <c r="AV244" s="44" t="s">
        <v>1134</v>
      </c>
      <c r="AW244" s="18" t="s">
        <v>1135</v>
      </c>
      <c r="AX244" s="45"/>
      <c r="AY244" s="33"/>
      <c r="AZ244" s="46" t="s">
        <v>136</v>
      </c>
      <c r="BA244" s="33" t="s">
        <v>137</v>
      </c>
      <c r="BB244" s="46" t="s">
        <v>320</v>
      </c>
      <c r="BC244" s="46" t="s">
        <v>321</v>
      </c>
      <c r="BD244" s="47">
        <v>2</v>
      </c>
      <c r="BE244" s="47">
        <v>1</v>
      </c>
    </row>
    <row r="245" spans="1:57" x14ac:dyDescent="0.2">
      <c r="A245" s="32" t="s">
        <v>1136</v>
      </c>
      <c r="B245" s="33" t="s">
        <v>1137</v>
      </c>
      <c r="C245" s="34">
        <v>5416.0850639999999</v>
      </c>
      <c r="D245" s="35">
        <v>2295</v>
      </c>
      <c r="E245" s="36"/>
      <c r="F245" s="37">
        <v>1330</v>
      </c>
      <c r="G245" s="38">
        <v>2423.5</v>
      </c>
      <c r="H245" s="39">
        <v>340</v>
      </c>
      <c r="I245" s="35">
        <v>809</v>
      </c>
      <c r="J245" s="37">
        <v>12878</v>
      </c>
      <c r="K245" s="25"/>
      <c r="L245" s="34">
        <v>37148.639999999999</v>
      </c>
      <c r="M245" s="35">
        <v>313.25</v>
      </c>
      <c r="N245" s="40"/>
      <c r="O245" s="37">
        <v>273.76</v>
      </c>
      <c r="P245" s="38">
        <v>6573.04</v>
      </c>
      <c r="Q245" s="39">
        <v>325.95</v>
      </c>
      <c r="R245" s="35">
        <v>424.35</v>
      </c>
      <c r="S245" s="37">
        <v>6143.4180651171046</v>
      </c>
      <c r="T245" s="25"/>
      <c r="U245" s="34">
        <v>21114</v>
      </c>
      <c r="V245" s="35">
        <v>0</v>
      </c>
      <c r="W245" s="36"/>
      <c r="X245" s="37">
        <v>2288</v>
      </c>
      <c r="Y245" s="38">
        <v>6908</v>
      </c>
      <c r="Z245" s="41">
        <v>3634</v>
      </c>
      <c r="AA245" s="35"/>
      <c r="AB245" s="37">
        <v>4000</v>
      </c>
      <c r="AC245" s="25"/>
      <c r="AD245" s="34">
        <v>0</v>
      </c>
      <c r="AE245" s="35">
        <v>0</v>
      </c>
      <c r="AF245" s="36"/>
      <c r="AG245" s="37"/>
      <c r="AH245" s="38"/>
      <c r="AI245" s="42"/>
      <c r="AJ245" s="35"/>
      <c r="AK245" s="37">
        <v>0</v>
      </c>
      <c r="AL245" s="25"/>
      <c r="AM245" s="18">
        <f t="shared" si="24"/>
        <v>63678.725063999998</v>
      </c>
      <c r="AN245" s="18">
        <f t="shared" si="25"/>
        <v>2608.25</v>
      </c>
      <c r="AO245" s="18">
        <f t="shared" si="26"/>
        <v>0</v>
      </c>
      <c r="AP245" s="18">
        <f t="shared" si="27"/>
        <v>3891.76</v>
      </c>
      <c r="AQ245" s="18">
        <f t="shared" si="28"/>
        <v>15904.54</v>
      </c>
      <c r="AR245" s="18">
        <f t="shared" si="29"/>
        <v>4299.95</v>
      </c>
      <c r="AS245" s="18">
        <f t="shared" si="30"/>
        <v>1233.3499999999999</v>
      </c>
      <c r="AT245" s="18">
        <f t="shared" si="31"/>
        <v>23021.418065117105</v>
      </c>
      <c r="AU245" s="43">
        <v>11334</v>
      </c>
      <c r="AV245" s="44" t="s">
        <v>1138</v>
      </c>
      <c r="AW245" s="18" t="s">
        <v>1139</v>
      </c>
      <c r="AX245" s="45"/>
      <c r="AY245" s="33"/>
      <c r="AZ245" s="46" t="s">
        <v>72</v>
      </c>
      <c r="BA245" s="33" t="s">
        <v>73</v>
      </c>
      <c r="BB245" s="46" t="s">
        <v>122</v>
      </c>
      <c r="BC245" s="46" t="s">
        <v>123</v>
      </c>
      <c r="BD245" s="47">
        <v>2</v>
      </c>
      <c r="BE245" s="47">
        <v>1</v>
      </c>
    </row>
    <row r="246" spans="1:57" x14ac:dyDescent="0.2">
      <c r="A246" s="32" t="s">
        <v>1140</v>
      </c>
      <c r="B246" s="33" t="s">
        <v>1141</v>
      </c>
      <c r="C246" s="34">
        <v>5919.6948300000004</v>
      </c>
      <c r="D246" s="35">
        <v>0</v>
      </c>
      <c r="E246" s="36">
        <v>295</v>
      </c>
      <c r="F246" s="37">
        <v>20</v>
      </c>
      <c r="G246" s="38">
        <v>0</v>
      </c>
      <c r="H246" s="39">
        <v>0</v>
      </c>
      <c r="I246" s="35"/>
      <c r="J246" s="37">
        <v>3817.5</v>
      </c>
      <c r="K246" s="25"/>
      <c r="L246" s="34">
        <v>7374.5599999999995</v>
      </c>
      <c r="M246" s="35">
        <v>0</v>
      </c>
      <c r="N246" s="40">
        <v>354.65</v>
      </c>
      <c r="O246" s="37">
        <v>94.95</v>
      </c>
      <c r="P246" s="38">
        <v>0</v>
      </c>
      <c r="Q246" s="39">
        <v>0</v>
      </c>
      <c r="R246" s="35"/>
      <c r="S246" s="37">
        <v>5491.2349892807943</v>
      </c>
      <c r="T246" s="25"/>
      <c r="U246" s="34">
        <v>2068.02</v>
      </c>
      <c r="V246" s="35">
        <v>0</v>
      </c>
      <c r="W246" s="36">
        <v>0</v>
      </c>
      <c r="X246" s="37"/>
      <c r="Y246" s="38">
        <v>0</v>
      </c>
      <c r="Z246" s="41">
        <v>0</v>
      </c>
      <c r="AA246" s="35"/>
      <c r="AB246" s="37">
        <v>0</v>
      </c>
      <c r="AC246" s="25"/>
      <c r="AD246" s="34">
        <v>0</v>
      </c>
      <c r="AE246" s="35">
        <v>0</v>
      </c>
      <c r="AF246" s="36">
        <v>0</v>
      </c>
      <c r="AG246" s="37"/>
      <c r="AH246" s="38"/>
      <c r="AI246" s="42"/>
      <c r="AJ246" s="35"/>
      <c r="AK246" s="37">
        <v>0</v>
      </c>
      <c r="AL246" s="25"/>
      <c r="AM246" s="18">
        <f t="shared" si="24"/>
        <v>15362.27483</v>
      </c>
      <c r="AN246" s="18">
        <f t="shared" si="25"/>
        <v>0</v>
      </c>
      <c r="AO246" s="18">
        <f t="shared" si="26"/>
        <v>649.65</v>
      </c>
      <c r="AP246" s="18">
        <f t="shared" si="27"/>
        <v>114.95</v>
      </c>
      <c r="AQ246" s="18">
        <f t="shared" si="28"/>
        <v>0</v>
      </c>
      <c r="AR246" s="18">
        <f t="shared" si="29"/>
        <v>0</v>
      </c>
      <c r="AS246" s="18">
        <f t="shared" si="30"/>
        <v>0</v>
      </c>
      <c r="AT246" s="18">
        <f t="shared" si="31"/>
        <v>9308.7349892807943</v>
      </c>
      <c r="AU246" s="43">
        <v>1501</v>
      </c>
      <c r="AV246" s="44" t="s">
        <v>1142</v>
      </c>
      <c r="AW246" s="18" t="s">
        <v>1143</v>
      </c>
      <c r="AX246" s="45" t="s">
        <v>820</v>
      </c>
      <c r="AY246" s="33" t="s">
        <v>821</v>
      </c>
      <c r="AZ246" s="46" t="s">
        <v>146</v>
      </c>
      <c r="BA246" s="33" t="s">
        <v>147</v>
      </c>
      <c r="BB246" s="46" t="s">
        <v>221</v>
      </c>
      <c r="BC246" s="46" t="s">
        <v>222</v>
      </c>
      <c r="BD246" s="47">
        <v>2</v>
      </c>
      <c r="BE246" s="47">
        <v>2</v>
      </c>
    </row>
    <row r="247" spans="1:57" x14ac:dyDescent="0.2">
      <c r="A247" s="32" t="s">
        <v>1144</v>
      </c>
      <c r="B247" s="33" t="s">
        <v>1145</v>
      </c>
      <c r="C247" s="34">
        <v>6276.2564860000002</v>
      </c>
      <c r="D247" s="35">
        <v>0</v>
      </c>
      <c r="E247" s="36"/>
      <c r="F247" s="37">
        <v>1090</v>
      </c>
      <c r="G247" s="38">
        <v>444.48</v>
      </c>
      <c r="H247" s="39">
        <v>95</v>
      </c>
      <c r="I247" s="35">
        <v>485</v>
      </c>
      <c r="J247" s="37">
        <v>10549</v>
      </c>
      <c r="K247" s="25"/>
      <c r="L247" s="34">
        <v>22223.189999999995</v>
      </c>
      <c r="M247" s="35">
        <v>236.3</v>
      </c>
      <c r="N247" s="40"/>
      <c r="O247" s="37">
        <v>4157.8500000000004</v>
      </c>
      <c r="P247" s="38">
        <v>3149.42</v>
      </c>
      <c r="Q247" s="39">
        <v>232.65</v>
      </c>
      <c r="R247" s="35">
        <v>836.5</v>
      </c>
      <c r="S247" s="37">
        <v>13574.802439216741</v>
      </c>
      <c r="T247" s="25"/>
      <c r="U247" s="34">
        <v>21000</v>
      </c>
      <c r="V247" s="35">
        <v>0</v>
      </c>
      <c r="W247" s="36"/>
      <c r="X247" s="37"/>
      <c r="Y247" s="38">
        <v>1500</v>
      </c>
      <c r="Z247" s="41">
        <v>0</v>
      </c>
      <c r="AA247" s="35"/>
      <c r="AB247" s="37">
        <v>2200</v>
      </c>
      <c r="AC247" s="25"/>
      <c r="AD247" s="34">
        <v>0</v>
      </c>
      <c r="AE247" s="35">
        <v>0</v>
      </c>
      <c r="AF247" s="36"/>
      <c r="AG247" s="37"/>
      <c r="AH247" s="38"/>
      <c r="AI247" s="42"/>
      <c r="AJ247" s="35"/>
      <c r="AK247" s="37">
        <v>0</v>
      </c>
      <c r="AL247" s="25"/>
      <c r="AM247" s="18">
        <f t="shared" si="24"/>
        <v>49499.446485999993</v>
      </c>
      <c r="AN247" s="18">
        <f t="shared" si="25"/>
        <v>236.3</v>
      </c>
      <c r="AO247" s="18">
        <f t="shared" si="26"/>
        <v>0</v>
      </c>
      <c r="AP247" s="18">
        <f t="shared" si="27"/>
        <v>5247.85</v>
      </c>
      <c r="AQ247" s="18">
        <f t="shared" si="28"/>
        <v>5093.8999999999996</v>
      </c>
      <c r="AR247" s="18">
        <f t="shared" si="29"/>
        <v>327.64999999999998</v>
      </c>
      <c r="AS247" s="18">
        <f t="shared" si="30"/>
        <v>1321.5</v>
      </c>
      <c r="AT247" s="18">
        <f t="shared" si="31"/>
        <v>26323.802439216743</v>
      </c>
      <c r="AU247" s="43">
        <v>9858</v>
      </c>
      <c r="AV247" s="44" t="s">
        <v>1146</v>
      </c>
      <c r="AW247" s="18" t="s">
        <v>1147</v>
      </c>
      <c r="AX247" s="45"/>
      <c r="AY247" s="33"/>
      <c r="AZ247" s="46" t="s">
        <v>98</v>
      </c>
      <c r="BA247" s="33" t="s">
        <v>99</v>
      </c>
      <c r="BB247" s="46" t="s">
        <v>100</v>
      </c>
      <c r="BC247" s="46" t="s">
        <v>101</v>
      </c>
      <c r="BD247" s="47">
        <v>1</v>
      </c>
      <c r="BE247" s="47">
        <v>1</v>
      </c>
    </row>
    <row r="248" spans="1:57" x14ac:dyDescent="0.2">
      <c r="A248" s="32" t="s">
        <v>1148</v>
      </c>
      <c r="B248" s="33" t="s">
        <v>1149</v>
      </c>
      <c r="C248" s="34">
        <v>10479.459026</v>
      </c>
      <c r="D248" s="35">
        <v>3285</v>
      </c>
      <c r="E248" s="36"/>
      <c r="F248" s="37">
        <v>1840</v>
      </c>
      <c r="G248" s="38">
        <v>10175.43</v>
      </c>
      <c r="H248" s="39">
        <v>2555</v>
      </c>
      <c r="I248" s="35">
        <v>1740</v>
      </c>
      <c r="J248" s="37">
        <v>17446.52</v>
      </c>
      <c r="K248" s="25"/>
      <c r="L248" s="34">
        <v>11508.4</v>
      </c>
      <c r="M248" s="35">
        <v>6052.17</v>
      </c>
      <c r="N248" s="40"/>
      <c r="O248" s="37">
        <v>4200.59</v>
      </c>
      <c r="P248" s="38">
        <v>7039.04</v>
      </c>
      <c r="Q248" s="39">
        <v>5183.8599999999997</v>
      </c>
      <c r="R248" s="35">
        <v>859.9</v>
      </c>
      <c r="S248" s="37">
        <v>10188.435767537339</v>
      </c>
      <c r="T248" s="25"/>
      <c r="U248" s="34">
        <v>67830</v>
      </c>
      <c r="V248" s="35">
        <v>22050</v>
      </c>
      <c r="W248" s="36"/>
      <c r="X248" s="37">
        <v>20350</v>
      </c>
      <c r="Y248" s="38">
        <v>45790</v>
      </c>
      <c r="Z248" s="41">
        <v>8480</v>
      </c>
      <c r="AA248" s="35">
        <v>7090</v>
      </c>
      <c r="AB248" s="37">
        <v>29930</v>
      </c>
      <c r="AC248" s="25"/>
      <c r="AD248" s="34">
        <v>0</v>
      </c>
      <c r="AE248" s="35">
        <v>0</v>
      </c>
      <c r="AF248" s="36"/>
      <c r="AG248" s="37"/>
      <c r="AH248" s="38"/>
      <c r="AI248" s="42"/>
      <c r="AJ248" s="35"/>
      <c r="AK248" s="37">
        <v>0</v>
      </c>
      <c r="AL248" s="25"/>
      <c r="AM248" s="18">
        <f t="shared" si="24"/>
        <v>89817.859025999991</v>
      </c>
      <c r="AN248" s="18">
        <f t="shared" si="25"/>
        <v>31387.17</v>
      </c>
      <c r="AO248" s="18">
        <f t="shared" si="26"/>
        <v>0</v>
      </c>
      <c r="AP248" s="18">
        <f t="shared" si="27"/>
        <v>26390.59</v>
      </c>
      <c r="AQ248" s="18">
        <f t="shared" si="28"/>
        <v>63004.47</v>
      </c>
      <c r="AR248" s="18">
        <f t="shared" si="29"/>
        <v>16218.86</v>
      </c>
      <c r="AS248" s="18">
        <f t="shared" si="30"/>
        <v>9689.9</v>
      </c>
      <c r="AT248" s="18">
        <f t="shared" si="31"/>
        <v>57564.955767537336</v>
      </c>
      <c r="AU248" s="43">
        <v>23584</v>
      </c>
      <c r="AV248" s="44" t="s">
        <v>1150</v>
      </c>
      <c r="AW248" s="18" t="s">
        <v>1151</v>
      </c>
      <c r="AX248" s="45"/>
      <c r="AY248" s="33"/>
      <c r="AZ248" s="46" t="s">
        <v>72</v>
      </c>
      <c r="BA248" s="33" t="s">
        <v>73</v>
      </c>
      <c r="BB248" s="46" t="s">
        <v>429</v>
      </c>
      <c r="BC248" s="46" t="s">
        <v>430</v>
      </c>
      <c r="BD248" s="47">
        <v>1</v>
      </c>
      <c r="BE248" s="47">
        <v>1</v>
      </c>
    </row>
    <row r="249" spans="1:57" x14ac:dyDescent="0.2">
      <c r="A249" s="32" t="s">
        <v>1152</v>
      </c>
      <c r="B249" s="33" t="s">
        <v>1153</v>
      </c>
      <c r="C249" s="34">
        <v>1155.401384</v>
      </c>
      <c r="D249" s="35">
        <v>1515</v>
      </c>
      <c r="E249" s="36"/>
      <c r="F249" s="37">
        <v>120</v>
      </c>
      <c r="G249" s="38">
        <v>1275.5</v>
      </c>
      <c r="H249" s="39">
        <v>1930</v>
      </c>
      <c r="I249" s="35"/>
      <c r="J249" s="37">
        <v>5638</v>
      </c>
      <c r="K249" s="25"/>
      <c r="L249" s="34">
        <v>1876.11</v>
      </c>
      <c r="M249" s="35">
        <v>4845.1099999999997</v>
      </c>
      <c r="N249" s="40"/>
      <c r="O249" s="37">
        <v>202.55</v>
      </c>
      <c r="P249" s="38">
        <v>2331.6</v>
      </c>
      <c r="Q249" s="39">
        <v>961.53</v>
      </c>
      <c r="R249" s="35">
        <v>299.10000000000002</v>
      </c>
      <c r="S249" s="37">
        <v>3118.3702355375108</v>
      </c>
      <c r="T249" s="25"/>
      <c r="U249" s="34">
        <v>8058.96</v>
      </c>
      <c r="V249" s="35">
        <v>2325.64</v>
      </c>
      <c r="W249" s="36"/>
      <c r="X249" s="37">
        <v>1324.81</v>
      </c>
      <c r="Y249" s="38">
        <v>8394.17</v>
      </c>
      <c r="Z249" s="41">
        <v>3083.31</v>
      </c>
      <c r="AA249" s="35">
        <v>1465.37</v>
      </c>
      <c r="AB249" s="37">
        <v>2296.9499999999998</v>
      </c>
      <c r="AC249" s="25"/>
      <c r="AD249" s="34">
        <v>0</v>
      </c>
      <c r="AE249" s="35">
        <v>0</v>
      </c>
      <c r="AF249" s="36"/>
      <c r="AG249" s="37"/>
      <c r="AH249" s="38"/>
      <c r="AI249" s="42"/>
      <c r="AJ249" s="35"/>
      <c r="AK249" s="37">
        <v>0</v>
      </c>
      <c r="AL249" s="25"/>
      <c r="AM249" s="18">
        <f t="shared" si="24"/>
        <v>11090.471384</v>
      </c>
      <c r="AN249" s="18">
        <f t="shared" si="25"/>
        <v>8685.75</v>
      </c>
      <c r="AO249" s="18">
        <f t="shared" si="26"/>
        <v>0</v>
      </c>
      <c r="AP249" s="18">
        <f t="shared" si="27"/>
        <v>1647.36</v>
      </c>
      <c r="AQ249" s="18">
        <f t="shared" si="28"/>
        <v>12001.27</v>
      </c>
      <c r="AR249" s="18">
        <f t="shared" si="29"/>
        <v>5974.84</v>
      </c>
      <c r="AS249" s="18">
        <f t="shared" si="30"/>
        <v>1764.4699999999998</v>
      </c>
      <c r="AT249" s="18">
        <f t="shared" si="31"/>
        <v>11053.320235537511</v>
      </c>
      <c r="AU249" s="43">
        <v>5121</v>
      </c>
      <c r="AV249" s="44" t="s">
        <v>1154</v>
      </c>
      <c r="AW249" s="18" t="s">
        <v>1155</v>
      </c>
      <c r="AX249" s="45" t="s">
        <v>709</v>
      </c>
      <c r="AY249" s="33" t="s">
        <v>710</v>
      </c>
      <c r="AZ249" s="46" t="s">
        <v>136</v>
      </c>
      <c r="BA249" s="33" t="s">
        <v>137</v>
      </c>
      <c r="BB249" s="46" t="s">
        <v>612</v>
      </c>
      <c r="BC249" s="46" t="s">
        <v>613</v>
      </c>
      <c r="BD249" s="47">
        <v>1</v>
      </c>
      <c r="BE249" s="47">
        <v>2</v>
      </c>
    </row>
    <row r="250" spans="1:57" x14ac:dyDescent="0.2">
      <c r="A250" s="32" t="s">
        <v>1156</v>
      </c>
      <c r="B250" s="33" t="s">
        <v>1157</v>
      </c>
      <c r="C250" s="34">
        <v>1908.8146509999999</v>
      </c>
      <c r="D250" s="35">
        <v>755.77</v>
      </c>
      <c r="E250" s="36"/>
      <c r="F250" s="37">
        <v>85</v>
      </c>
      <c r="G250" s="38">
        <v>190</v>
      </c>
      <c r="H250" s="39">
        <v>0</v>
      </c>
      <c r="I250" s="35">
        <v>1010</v>
      </c>
      <c r="J250" s="37">
        <v>2016</v>
      </c>
      <c r="K250" s="25"/>
      <c r="L250" s="34">
        <v>3172.4000000000005</v>
      </c>
      <c r="M250" s="35">
        <v>5171.1000000000004</v>
      </c>
      <c r="N250" s="40"/>
      <c r="O250" s="37">
        <v>151.05000000000001</v>
      </c>
      <c r="P250" s="38">
        <v>1113.1399999999999</v>
      </c>
      <c r="Q250" s="39">
        <v>228.7</v>
      </c>
      <c r="R250" s="35">
        <v>64.3</v>
      </c>
      <c r="S250" s="37">
        <v>1718.6855178210067</v>
      </c>
      <c r="T250" s="25"/>
      <c r="U250" s="34">
        <v>11050</v>
      </c>
      <c r="V250" s="35">
        <v>5200</v>
      </c>
      <c r="W250" s="36"/>
      <c r="X250" s="37"/>
      <c r="Y250" s="38">
        <v>0</v>
      </c>
      <c r="Z250" s="41">
        <v>550</v>
      </c>
      <c r="AA250" s="35"/>
      <c r="AB250" s="37">
        <v>1690</v>
      </c>
      <c r="AC250" s="25"/>
      <c r="AD250" s="34">
        <v>0</v>
      </c>
      <c r="AE250" s="35">
        <v>0</v>
      </c>
      <c r="AF250" s="36"/>
      <c r="AG250" s="37"/>
      <c r="AH250" s="38"/>
      <c r="AI250" s="42"/>
      <c r="AJ250" s="35"/>
      <c r="AK250" s="37">
        <v>0</v>
      </c>
      <c r="AL250" s="25"/>
      <c r="AM250" s="18">
        <f t="shared" si="24"/>
        <v>16131.214651000002</v>
      </c>
      <c r="AN250" s="18">
        <f t="shared" si="25"/>
        <v>11126.87</v>
      </c>
      <c r="AO250" s="18">
        <f t="shared" si="26"/>
        <v>0</v>
      </c>
      <c r="AP250" s="18">
        <f t="shared" si="27"/>
        <v>236.05</v>
      </c>
      <c r="AQ250" s="18">
        <f t="shared" si="28"/>
        <v>1303.1399999999999</v>
      </c>
      <c r="AR250" s="18">
        <f t="shared" si="29"/>
        <v>778.7</v>
      </c>
      <c r="AS250" s="18">
        <f t="shared" si="30"/>
        <v>1074.3</v>
      </c>
      <c r="AT250" s="18">
        <f t="shared" si="31"/>
        <v>5424.6855178210062</v>
      </c>
      <c r="AU250" s="43">
        <v>4048</v>
      </c>
      <c r="AV250" s="44" t="s">
        <v>1158</v>
      </c>
      <c r="AW250" s="18" t="s">
        <v>1159</v>
      </c>
      <c r="AX250" s="45"/>
      <c r="AY250" s="33"/>
      <c r="AZ250" s="46" t="s">
        <v>136</v>
      </c>
      <c r="BA250" s="33" t="s">
        <v>137</v>
      </c>
      <c r="BB250" s="46" t="s">
        <v>1056</v>
      </c>
      <c r="BC250" s="46" t="s">
        <v>1057</v>
      </c>
      <c r="BD250" s="47">
        <v>2</v>
      </c>
      <c r="BE250" s="47">
        <v>1</v>
      </c>
    </row>
    <row r="251" spans="1:57" x14ac:dyDescent="0.2">
      <c r="A251" s="32" t="s">
        <v>1160</v>
      </c>
      <c r="B251" s="33" t="s">
        <v>1161</v>
      </c>
      <c r="C251" s="34">
        <v>2780.4912299999996</v>
      </c>
      <c r="D251" s="35">
        <v>0</v>
      </c>
      <c r="E251" s="36"/>
      <c r="F251" s="37">
        <v>255</v>
      </c>
      <c r="G251" s="38">
        <v>3817</v>
      </c>
      <c r="H251" s="39">
        <v>201</v>
      </c>
      <c r="I251" s="35">
        <v>1697.5</v>
      </c>
      <c r="J251" s="37">
        <v>12933</v>
      </c>
      <c r="K251" s="25"/>
      <c r="L251" s="34">
        <v>11752.85</v>
      </c>
      <c r="M251" s="35">
        <v>106.75</v>
      </c>
      <c r="N251" s="40"/>
      <c r="O251" s="37">
        <v>149.1</v>
      </c>
      <c r="P251" s="38">
        <v>7453.51</v>
      </c>
      <c r="Q251" s="39">
        <v>0</v>
      </c>
      <c r="R251" s="35">
        <v>136.5</v>
      </c>
      <c r="S251" s="37">
        <v>10611.899135229805</v>
      </c>
      <c r="T251" s="25"/>
      <c r="U251" s="34">
        <v>15500</v>
      </c>
      <c r="V251" s="35">
        <v>0</v>
      </c>
      <c r="W251" s="36"/>
      <c r="X251" s="37">
        <v>800</v>
      </c>
      <c r="Y251" s="38">
        <v>4250</v>
      </c>
      <c r="Z251" s="41">
        <v>0</v>
      </c>
      <c r="AA251" s="35">
        <v>800</v>
      </c>
      <c r="AB251" s="37">
        <v>2900</v>
      </c>
      <c r="AC251" s="25"/>
      <c r="AD251" s="34">
        <v>0</v>
      </c>
      <c r="AE251" s="35">
        <v>0</v>
      </c>
      <c r="AF251" s="36"/>
      <c r="AG251" s="37"/>
      <c r="AH251" s="38"/>
      <c r="AI251" s="42"/>
      <c r="AJ251" s="35"/>
      <c r="AK251" s="37">
        <v>0</v>
      </c>
      <c r="AL251" s="25"/>
      <c r="AM251" s="18">
        <f t="shared" si="24"/>
        <v>30033.341229999998</v>
      </c>
      <c r="AN251" s="18">
        <f t="shared" si="25"/>
        <v>106.75</v>
      </c>
      <c r="AO251" s="18">
        <f t="shared" si="26"/>
        <v>0</v>
      </c>
      <c r="AP251" s="18">
        <f t="shared" si="27"/>
        <v>1204.0999999999999</v>
      </c>
      <c r="AQ251" s="18">
        <f t="shared" si="28"/>
        <v>15520.51</v>
      </c>
      <c r="AR251" s="18">
        <f t="shared" si="29"/>
        <v>201</v>
      </c>
      <c r="AS251" s="18">
        <f t="shared" si="30"/>
        <v>2634</v>
      </c>
      <c r="AT251" s="18">
        <f t="shared" si="31"/>
        <v>26444.899135229804</v>
      </c>
      <c r="AU251" s="43">
        <v>6385</v>
      </c>
      <c r="AV251" s="44" t="s">
        <v>1162</v>
      </c>
      <c r="AW251" s="18" t="s">
        <v>1163</v>
      </c>
      <c r="AX251" s="45"/>
      <c r="AY251" s="33"/>
      <c r="AZ251" s="46" t="s">
        <v>90</v>
      </c>
      <c r="BA251" s="33" t="s">
        <v>91</v>
      </c>
      <c r="BB251" s="46" t="s">
        <v>186</v>
      </c>
      <c r="BC251" s="46" t="s">
        <v>187</v>
      </c>
      <c r="BD251" s="47">
        <v>1</v>
      </c>
      <c r="BE251" s="47">
        <v>1</v>
      </c>
    </row>
    <row r="252" spans="1:57" x14ac:dyDescent="0.2">
      <c r="A252" s="32" t="s">
        <v>1164</v>
      </c>
      <c r="B252" s="33" t="s">
        <v>1165</v>
      </c>
      <c r="C252" s="34">
        <v>15513.064214</v>
      </c>
      <c r="D252" s="35">
        <v>5050</v>
      </c>
      <c r="E252" s="36"/>
      <c r="F252" s="37">
        <v>2972</v>
      </c>
      <c r="G252" s="38">
        <v>6620</v>
      </c>
      <c r="H252" s="39">
        <v>13715</v>
      </c>
      <c r="I252" s="35">
        <v>14203</v>
      </c>
      <c r="J252" s="37">
        <v>36180</v>
      </c>
      <c r="K252" s="25"/>
      <c r="L252" s="34">
        <v>22463.279999999999</v>
      </c>
      <c r="M252" s="35">
        <v>2361.12</v>
      </c>
      <c r="N252" s="40"/>
      <c r="O252" s="37">
        <v>1256.3699999999999</v>
      </c>
      <c r="P252" s="38">
        <v>4050.56</v>
      </c>
      <c r="Q252" s="39">
        <v>5339.66</v>
      </c>
      <c r="R252" s="35">
        <v>6051.09</v>
      </c>
      <c r="S252" s="37">
        <v>23614.318526222643</v>
      </c>
      <c r="T252" s="25"/>
      <c r="U252" s="34">
        <v>45969.83</v>
      </c>
      <c r="V252" s="35">
        <v>11766.2</v>
      </c>
      <c r="W252" s="36"/>
      <c r="X252" s="37">
        <v>7170.85</v>
      </c>
      <c r="Y252" s="38">
        <v>21961.72</v>
      </c>
      <c r="Z252" s="41">
        <v>19503.27</v>
      </c>
      <c r="AA252" s="35">
        <v>13028.13</v>
      </c>
      <c r="AB252" s="37">
        <v>15000</v>
      </c>
      <c r="AC252" s="25"/>
      <c r="AD252" s="34">
        <v>0</v>
      </c>
      <c r="AE252" s="35">
        <v>0</v>
      </c>
      <c r="AF252" s="36"/>
      <c r="AG252" s="37"/>
      <c r="AH252" s="38"/>
      <c r="AI252" s="42"/>
      <c r="AJ252" s="35"/>
      <c r="AK252" s="37">
        <v>0</v>
      </c>
      <c r="AL252" s="25"/>
      <c r="AM252" s="18">
        <f t="shared" si="24"/>
        <v>83946.174213999999</v>
      </c>
      <c r="AN252" s="18">
        <f t="shared" si="25"/>
        <v>19177.32</v>
      </c>
      <c r="AO252" s="18">
        <f t="shared" si="26"/>
        <v>0</v>
      </c>
      <c r="AP252" s="18">
        <f t="shared" si="27"/>
        <v>11399.220000000001</v>
      </c>
      <c r="AQ252" s="18">
        <f t="shared" si="28"/>
        <v>32632.280000000002</v>
      </c>
      <c r="AR252" s="18">
        <f t="shared" si="29"/>
        <v>38557.93</v>
      </c>
      <c r="AS252" s="18">
        <f t="shared" si="30"/>
        <v>33282.22</v>
      </c>
      <c r="AT252" s="18">
        <f t="shared" si="31"/>
        <v>74794.318526222647</v>
      </c>
      <c r="AU252" s="43">
        <v>31473</v>
      </c>
      <c r="AV252" s="44" t="s">
        <v>1166</v>
      </c>
      <c r="AW252" s="18" t="s">
        <v>1167</v>
      </c>
      <c r="AX252" s="45"/>
      <c r="AY252" s="33"/>
      <c r="AZ252" s="46" t="s">
        <v>204</v>
      </c>
      <c r="BA252" s="33" t="s">
        <v>205</v>
      </c>
      <c r="BB252" s="46" t="s">
        <v>420</v>
      </c>
      <c r="BC252" s="46" t="s">
        <v>421</v>
      </c>
      <c r="BD252" s="47">
        <v>2</v>
      </c>
      <c r="BE252" s="47">
        <v>1</v>
      </c>
    </row>
    <row r="253" spans="1:57" x14ac:dyDescent="0.2">
      <c r="A253" s="32" t="s">
        <v>1168</v>
      </c>
      <c r="B253" s="33" t="s">
        <v>1169</v>
      </c>
      <c r="C253" s="34">
        <v>13310.109747999999</v>
      </c>
      <c r="D253" s="35">
        <v>0</v>
      </c>
      <c r="E253" s="36">
        <v>26346.880000000001</v>
      </c>
      <c r="F253" s="37">
        <v>70</v>
      </c>
      <c r="G253" s="38">
        <v>20</v>
      </c>
      <c r="H253" s="39">
        <v>0</v>
      </c>
      <c r="I253" s="35"/>
      <c r="J253" s="37">
        <v>11705.8</v>
      </c>
      <c r="K253" s="25"/>
      <c r="L253" s="34">
        <v>18801.36</v>
      </c>
      <c r="M253" s="35">
        <v>0</v>
      </c>
      <c r="N253" s="40">
        <v>2754.45</v>
      </c>
      <c r="O253" s="37">
        <v>666.75</v>
      </c>
      <c r="P253" s="38">
        <v>0</v>
      </c>
      <c r="Q253" s="39">
        <v>0</v>
      </c>
      <c r="R253" s="35"/>
      <c r="S253" s="37">
        <v>15991.278679141571</v>
      </c>
      <c r="T253" s="25"/>
      <c r="U253" s="34">
        <v>4000</v>
      </c>
      <c r="V253" s="35">
        <v>0</v>
      </c>
      <c r="W253" s="36">
        <v>4750</v>
      </c>
      <c r="X253" s="37"/>
      <c r="Y253" s="38">
        <v>0</v>
      </c>
      <c r="Z253" s="41">
        <v>0</v>
      </c>
      <c r="AA253" s="35"/>
      <c r="AB253" s="37">
        <v>10301.85</v>
      </c>
      <c r="AC253" s="25"/>
      <c r="AD253" s="34">
        <v>0</v>
      </c>
      <c r="AE253" s="35">
        <v>0</v>
      </c>
      <c r="AF253" s="36">
        <v>0</v>
      </c>
      <c r="AG253" s="37"/>
      <c r="AH253" s="38"/>
      <c r="AI253" s="42"/>
      <c r="AJ253" s="35"/>
      <c r="AK253" s="37">
        <v>0</v>
      </c>
      <c r="AL253" s="25"/>
      <c r="AM253" s="18">
        <f t="shared" si="24"/>
        <v>36111.469748000003</v>
      </c>
      <c r="AN253" s="18">
        <f t="shared" si="25"/>
        <v>0</v>
      </c>
      <c r="AO253" s="18">
        <f t="shared" si="26"/>
        <v>33851.33</v>
      </c>
      <c r="AP253" s="18">
        <f t="shared" si="27"/>
        <v>736.75</v>
      </c>
      <c r="AQ253" s="18">
        <f t="shared" si="28"/>
        <v>20</v>
      </c>
      <c r="AR253" s="18">
        <f t="shared" si="29"/>
        <v>0</v>
      </c>
      <c r="AS253" s="18">
        <f t="shared" si="30"/>
        <v>0</v>
      </c>
      <c r="AT253" s="18">
        <f t="shared" si="31"/>
        <v>37998.928679141565</v>
      </c>
      <c r="AU253" s="43">
        <v>6239</v>
      </c>
      <c r="AV253" s="44" t="s">
        <v>1170</v>
      </c>
      <c r="AW253" s="18" t="s">
        <v>1171</v>
      </c>
      <c r="AX253" s="45"/>
      <c r="AY253" s="33"/>
      <c r="AZ253" s="46" t="s">
        <v>146</v>
      </c>
      <c r="BA253" s="33" t="s">
        <v>147</v>
      </c>
      <c r="BB253" s="46" t="s">
        <v>221</v>
      </c>
      <c r="BC253" s="46" t="s">
        <v>222</v>
      </c>
      <c r="BD253" s="47">
        <v>1</v>
      </c>
      <c r="BE253" s="47">
        <v>1</v>
      </c>
    </row>
    <row r="254" spans="1:57" x14ac:dyDescent="0.2">
      <c r="A254" s="32" t="s">
        <v>1172</v>
      </c>
      <c r="B254" s="33" t="s">
        <v>1173</v>
      </c>
      <c r="C254" s="34">
        <v>10369.680342</v>
      </c>
      <c r="D254" s="35">
        <v>0</v>
      </c>
      <c r="E254" s="36">
        <v>15234.93</v>
      </c>
      <c r="F254" s="37">
        <v>57</v>
      </c>
      <c r="G254" s="38">
        <v>0</v>
      </c>
      <c r="H254" s="39">
        <v>50</v>
      </c>
      <c r="I254" s="35">
        <v>143</v>
      </c>
      <c r="J254" s="37">
        <v>5032</v>
      </c>
      <c r="K254" s="25"/>
      <c r="L254" s="34">
        <v>9168.9700000000012</v>
      </c>
      <c r="M254" s="35">
        <v>0</v>
      </c>
      <c r="N254" s="40">
        <v>1160.4000000000001</v>
      </c>
      <c r="O254" s="37">
        <v>727.45</v>
      </c>
      <c r="P254" s="38">
        <v>0</v>
      </c>
      <c r="Q254" s="39">
        <v>0</v>
      </c>
      <c r="R254" s="35"/>
      <c r="S254" s="37">
        <v>6461.1169336966541</v>
      </c>
      <c r="T254" s="25"/>
      <c r="U254" s="34">
        <v>10050</v>
      </c>
      <c r="V254" s="35">
        <v>0</v>
      </c>
      <c r="W254" s="36">
        <v>10050</v>
      </c>
      <c r="X254" s="37"/>
      <c r="Y254" s="38">
        <v>0</v>
      </c>
      <c r="Z254" s="41">
        <v>0</v>
      </c>
      <c r="AA254" s="35"/>
      <c r="AB254" s="37">
        <v>433.33</v>
      </c>
      <c r="AC254" s="25"/>
      <c r="AD254" s="34">
        <v>0</v>
      </c>
      <c r="AE254" s="35">
        <v>0</v>
      </c>
      <c r="AF254" s="36">
        <v>0</v>
      </c>
      <c r="AG254" s="37"/>
      <c r="AH254" s="38"/>
      <c r="AI254" s="42"/>
      <c r="AJ254" s="35"/>
      <c r="AK254" s="37">
        <v>0</v>
      </c>
      <c r="AL254" s="25"/>
      <c r="AM254" s="18">
        <f t="shared" si="24"/>
        <v>29588.650342000001</v>
      </c>
      <c r="AN254" s="18">
        <f t="shared" si="25"/>
        <v>0</v>
      </c>
      <c r="AO254" s="18">
        <f t="shared" si="26"/>
        <v>26445.33</v>
      </c>
      <c r="AP254" s="18">
        <f t="shared" si="27"/>
        <v>784.45</v>
      </c>
      <c r="AQ254" s="18">
        <f t="shared" si="28"/>
        <v>0</v>
      </c>
      <c r="AR254" s="18">
        <f t="shared" si="29"/>
        <v>50</v>
      </c>
      <c r="AS254" s="18">
        <f t="shared" si="30"/>
        <v>143</v>
      </c>
      <c r="AT254" s="18">
        <f t="shared" si="31"/>
        <v>11926.446933696654</v>
      </c>
      <c r="AU254" s="43">
        <v>7436</v>
      </c>
      <c r="AV254" s="44" t="s">
        <v>1174</v>
      </c>
      <c r="AW254" s="18" t="s">
        <v>1175</v>
      </c>
      <c r="AX254" s="45"/>
      <c r="AY254" s="33"/>
      <c r="AZ254" s="46" t="s">
        <v>146</v>
      </c>
      <c r="BA254" s="33" t="s">
        <v>147</v>
      </c>
      <c r="BB254" s="46" t="s">
        <v>785</v>
      </c>
      <c r="BC254" s="46" t="s">
        <v>786</v>
      </c>
      <c r="BD254" s="47">
        <v>1</v>
      </c>
      <c r="BE254" s="47">
        <v>1</v>
      </c>
    </row>
    <row r="255" spans="1:57" x14ac:dyDescent="0.2">
      <c r="A255" s="32" t="s">
        <v>1176</v>
      </c>
      <c r="B255" s="33" t="s">
        <v>1177</v>
      </c>
      <c r="C255" s="34">
        <v>28696.562242999997</v>
      </c>
      <c r="D255" s="35">
        <v>1109.2</v>
      </c>
      <c r="E255" s="36"/>
      <c r="F255" s="37">
        <v>5304.94</v>
      </c>
      <c r="G255" s="38">
        <v>8346</v>
      </c>
      <c r="H255" s="39">
        <v>10612</v>
      </c>
      <c r="I255" s="35">
        <v>7874</v>
      </c>
      <c r="J255" s="37">
        <v>105881.86</v>
      </c>
      <c r="K255" s="25"/>
      <c r="L255" s="34">
        <v>25864.91</v>
      </c>
      <c r="M255" s="35">
        <v>652.54</v>
      </c>
      <c r="N255" s="40"/>
      <c r="O255" s="37">
        <v>2591.5500000000002</v>
      </c>
      <c r="P255" s="38">
        <v>5171.03</v>
      </c>
      <c r="Q255" s="39">
        <v>2973.63</v>
      </c>
      <c r="R255" s="35">
        <v>5140.55</v>
      </c>
      <c r="S255" s="37">
        <v>37956.258372627257</v>
      </c>
      <c r="T255" s="25"/>
      <c r="U255" s="34">
        <v>122566.18</v>
      </c>
      <c r="V255" s="35">
        <v>19605</v>
      </c>
      <c r="W255" s="36"/>
      <c r="X255" s="37">
        <v>12443.03</v>
      </c>
      <c r="Y255" s="38">
        <v>32718.47</v>
      </c>
      <c r="Z255" s="41">
        <v>20196</v>
      </c>
      <c r="AA255" s="35">
        <v>19137.3</v>
      </c>
      <c r="AB255" s="37">
        <v>104271.79</v>
      </c>
      <c r="AC255" s="25"/>
      <c r="AD255" s="34">
        <v>0</v>
      </c>
      <c r="AE255" s="35">
        <v>0</v>
      </c>
      <c r="AF255" s="36"/>
      <c r="AG255" s="37"/>
      <c r="AH255" s="38"/>
      <c r="AI255" s="42"/>
      <c r="AJ255" s="35"/>
      <c r="AK255" s="37">
        <v>0</v>
      </c>
      <c r="AL255" s="25"/>
      <c r="AM255" s="18">
        <f t="shared" si="24"/>
        <v>177127.65224299999</v>
      </c>
      <c r="AN255" s="18">
        <f t="shared" si="25"/>
        <v>21366.74</v>
      </c>
      <c r="AO255" s="18">
        <f t="shared" si="26"/>
        <v>0</v>
      </c>
      <c r="AP255" s="18">
        <f t="shared" si="27"/>
        <v>20339.52</v>
      </c>
      <c r="AQ255" s="18">
        <f t="shared" si="28"/>
        <v>46235.5</v>
      </c>
      <c r="AR255" s="18">
        <f t="shared" si="29"/>
        <v>33781.630000000005</v>
      </c>
      <c r="AS255" s="18">
        <f t="shared" si="30"/>
        <v>32151.85</v>
      </c>
      <c r="AT255" s="18">
        <f t="shared" si="31"/>
        <v>248109.90837262722</v>
      </c>
      <c r="AU255" s="43">
        <v>27456</v>
      </c>
      <c r="AV255" s="44" t="s">
        <v>196</v>
      </c>
      <c r="AW255" s="18" t="s">
        <v>1178</v>
      </c>
      <c r="AX255" s="45" t="s">
        <v>198</v>
      </c>
      <c r="AY255" s="33" t="s">
        <v>199</v>
      </c>
      <c r="AZ255" s="46" t="s">
        <v>204</v>
      </c>
      <c r="BA255" s="33" t="s">
        <v>205</v>
      </c>
      <c r="BB255" s="46" t="s">
        <v>213</v>
      </c>
      <c r="BC255" s="46" t="s">
        <v>214</v>
      </c>
      <c r="BD255" s="47">
        <v>1</v>
      </c>
      <c r="BE255" s="47">
        <v>2</v>
      </c>
    </row>
    <row r="256" spans="1:57" x14ac:dyDescent="0.2">
      <c r="A256" s="32" t="s">
        <v>1179</v>
      </c>
      <c r="B256" s="33" t="s">
        <v>1180</v>
      </c>
      <c r="C256" s="34">
        <v>138.668375</v>
      </c>
      <c r="D256" s="35">
        <v>0</v>
      </c>
      <c r="E256" s="36">
        <v>245.29</v>
      </c>
      <c r="F256" s="37"/>
      <c r="G256" s="38">
        <v>0</v>
      </c>
      <c r="H256" s="39">
        <v>0</v>
      </c>
      <c r="I256" s="35"/>
      <c r="J256" s="37">
        <v>0</v>
      </c>
      <c r="K256" s="25"/>
      <c r="L256" s="34">
        <v>509.02</v>
      </c>
      <c r="M256" s="35">
        <v>0</v>
      </c>
      <c r="N256" s="40">
        <v>136.32</v>
      </c>
      <c r="O256" s="37">
        <v>68.400000000000006</v>
      </c>
      <c r="P256" s="38">
        <v>0</v>
      </c>
      <c r="Q256" s="39">
        <v>0</v>
      </c>
      <c r="R256" s="35"/>
      <c r="S256" s="37">
        <v>54.509509548976759</v>
      </c>
      <c r="T256" s="25"/>
      <c r="U256" s="34">
        <v>0</v>
      </c>
      <c r="V256" s="35">
        <v>0</v>
      </c>
      <c r="W256" s="36">
        <v>0</v>
      </c>
      <c r="X256" s="37"/>
      <c r="Y256" s="38">
        <v>0</v>
      </c>
      <c r="Z256" s="41">
        <v>0</v>
      </c>
      <c r="AA256" s="35"/>
      <c r="AB256" s="37">
        <v>57.3</v>
      </c>
      <c r="AC256" s="25"/>
      <c r="AD256" s="34">
        <v>0</v>
      </c>
      <c r="AE256" s="35">
        <v>0</v>
      </c>
      <c r="AF256" s="36">
        <v>0</v>
      </c>
      <c r="AG256" s="37"/>
      <c r="AH256" s="38"/>
      <c r="AI256" s="42"/>
      <c r="AJ256" s="35"/>
      <c r="AK256" s="37">
        <v>0</v>
      </c>
      <c r="AL256" s="25"/>
      <c r="AM256" s="18">
        <f t="shared" si="24"/>
        <v>647.68837499999995</v>
      </c>
      <c r="AN256" s="18">
        <f t="shared" si="25"/>
        <v>0</v>
      </c>
      <c r="AO256" s="18">
        <f t="shared" si="26"/>
        <v>381.61</v>
      </c>
      <c r="AP256" s="18">
        <f t="shared" si="27"/>
        <v>68.400000000000006</v>
      </c>
      <c r="AQ256" s="18">
        <f t="shared" si="28"/>
        <v>0</v>
      </c>
      <c r="AR256" s="18">
        <f t="shared" si="29"/>
        <v>0</v>
      </c>
      <c r="AS256" s="18">
        <f t="shared" si="30"/>
        <v>0</v>
      </c>
      <c r="AT256" s="18">
        <f t="shared" si="31"/>
        <v>111.80950954897676</v>
      </c>
      <c r="AU256" s="43">
        <v>858</v>
      </c>
      <c r="AV256" s="44" t="s">
        <v>255</v>
      </c>
      <c r="AW256" s="18" t="s">
        <v>376</v>
      </c>
      <c r="AX256" s="45"/>
      <c r="AY256" s="33"/>
      <c r="AZ256" s="46" t="s">
        <v>146</v>
      </c>
      <c r="BA256" s="33" t="s">
        <v>147</v>
      </c>
      <c r="BB256" s="46" t="s">
        <v>509</v>
      </c>
      <c r="BC256" s="46" t="s">
        <v>510</v>
      </c>
      <c r="BD256" s="47">
        <v>1</v>
      </c>
      <c r="BE256" s="47">
        <v>1</v>
      </c>
    </row>
    <row r="257" spans="1:57" x14ac:dyDescent="0.2">
      <c r="A257" s="32" t="s">
        <v>1181</v>
      </c>
      <c r="B257" s="33" t="s">
        <v>1182</v>
      </c>
      <c r="C257" s="34">
        <v>5356.4424099999997</v>
      </c>
      <c r="D257" s="35">
        <v>3355</v>
      </c>
      <c r="E257" s="36"/>
      <c r="F257" s="37">
        <v>1000</v>
      </c>
      <c r="G257" s="38">
        <v>2453</v>
      </c>
      <c r="H257" s="39">
        <v>982</v>
      </c>
      <c r="I257" s="35">
        <v>1115</v>
      </c>
      <c r="J257" s="37">
        <v>13123</v>
      </c>
      <c r="K257" s="25"/>
      <c r="L257" s="34">
        <v>15157.43</v>
      </c>
      <c r="M257" s="35">
        <v>6428.55</v>
      </c>
      <c r="N257" s="40"/>
      <c r="O257" s="37">
        <v>1381.11</v>
      </c>
      <c r="P257" s="38">
        <v>4632.55</v>
      </c>
      <c r="Q257" s="39">
        <v>1040.6400000000001</v>
      </c>
      <c r="R257" s="35">
        <v>1459.78</v>
      </c>
      <c r="S257" s="37">
        <v>11195.069581334797</v>
      </c>
      <c r="T257" s="25"/>
      <c r="U257" s="34">
        <v>33493.599999999999</v>
      </c>
      <c r="V257" s="35">
        <v>13256.8</v>
      </c>
      <c r="W257" s="36"/>
      <c r="X257" s="37">
        <v>3066</v>
      </c>
      <c r="Y257" s="38">
        <v>4298</v>
      </c>
      <c r="Z257" s="41">
        <v>1292.8</v>
      </c>
      <c r="AA257" s="35">
        <v>2792</v>
      </c>
      <c r="AB257" s="37">
        <v>5000</v>
      </c>
      <c r="AC257" s="25"/>
      <c r="AD257" s="34">
        <v>0</v>
      </c>
      <c r="AE257" s="35">
        <v>0</v>
      </c>
      <c r="AF257" s="36"/>
      <c r="AG257" s="37"/>
      <c r="AH257" s="38"/>
      <c r="AI257" s="42"/>
      <c r="AJ257" s="35"/>
      <c r="AK257" s="37">
        <v>0</v>
      </c>
      <c r="AL257" s="25"/>
      <c r="AM257" s="18">
        <f t="shared" si="24"/>
        <v>54007.472410000002</v>
      </c>
      <c r="AN257" s="18">
        <f t="shared" si="25"/>
        <v>23040.35</v>
      </c>
      <c r="AO257" s="18">
        <f t="shared" si="26"/>
        <v>0</v>
      </c>
      <c r="AP257" s="18">
        <f t="shared" si="27"/>
        <v>5447.11</v>
      </c>
      <c r="AQ257" s="18">
        <f t="shared" si="28"/>
        <v>11383.55</v>
      </c>
      <c r="AR257" s="18">
        <f t="shared" si="29"/>
        <v>3315.44</v>
      </c>
      <c r="AS257" s="18">
        <f t="shared" si="30"/>
        <v>5366.78</v>
      </c>
      <c r="AT257" s="18">
        <f t="shared" si="31"/>
        <v>29318.069581334799</v>
      </c>
      <c r="AU257" s="43">
        <v>12711</v>
      </c>
      <c r="AV257" s="44" t="s">
        <v>1183</v>
      </c>
      <c r="AW257" s="18" t="s">
        <v>1184</v>
      </c>
      <c r="AX257" s="45"/>
      <c r="AY257" s="33"/>
      <c r="AZ257" s="46" t="s">
        <v>72</v>
      </c>
      <c r="BA257" s="33" t="s">
        <v>73</v>
      </c>
      <c r="BB257" s="46" t="s">
        <v>122</v>
      </c>
      <c r="BC257" s="46" t="s">
        <v>123</v>
      </c>
      <c r="BD257" s="47">
        <v>1</v>
      </c>
      <c r="BE257" s="47">
        <v>1</v>
      </c>
    </row>
    <row r="258" spans="1:57" x14ac:dyDescent="0.2">
      <c r="A258" s="32" t="s">
        <v>1185</v>
      </c>
      <c r="B258" s="33" t="s">
        <v>1186</v>
      </c>
      <c r="C258" s="34">
        <v>1665.2784140000001</v>
      </c>
      <c r="D258" s="35">
        <v>247</v>
      </c>
      <c r="E258" s="36"/>
      <c r="F258" s="37">
        <v>95</v>
      </c>
      <c r="G258" s="38">
        <v>10</v>
      </c>
      <c r="H258" s="39">
        <v>0</v>
      </c>
      <c r="I258" s="35"/>
      <c r="J258" s="37">
        <v>1230</v>
      </c>
      <c r="K258" s="25"/>
      <c r="L258" s="34">
        <v>700.4</v>
      </c>
      <c r="M258" s="35">
        <v>31</v>
      </c>
      <c r="N258" s="40"/>
      <c r="O258" s="37">
        <v>19.2</v>
      </c>
      <c r="P258" s="38">
        <v>40.549999999999997</v>
      </c>
      <c r="Q258" s="39">
        <v>55.85</v>
      </c>
      <c r="R258" s="35">
        <v>39.85</v>
      </c>
      <c r="S258" s="37">
        <v>672.10731719741466</v>
      </c>
      <c r="T258" s="25"/>
      <c r="U258" s="34">
        <v>0</v>
      </c>
      <c r="V258" s="35">
        <v>0</v>
      </c>
      <c r="W258" s="36"/>
      <c r="X258" s="37"/>
      <c r="Y258" s="38">
        <v>0</v>
      </c>
      <c r="Z258" s="41">
        <v>0</v>
      </c>
      <c r="AA258" s="35"/>
      <c r="AB258" s="37">
        <v>0</v>
      </c>
      <c r="AC258" s="25"/>
      <c r="AD258" s="34">
        <v>0</v>
      </c>
      <c r="AE258" s="35">
        <v>0</v>
      </c>
      <c r="AF258" s="36"/>
      <c r="AG258" s="37"/>
      <c r="AH258" s="38"/>
      <c r="AI258" s="42"/>
      <c r="AJ258" s="35"/>
      <c r="AK258" s="37">
        <v>0</v>
      </c>
      <c r="AL258" s="25"/>
      <c r="AM258" s="18">
        <f t="shared" ref="AM258:AM321" si="32">SUM(AD258,U258,L258,C258)</f>
        <v>2365.678414</v>
      </c>
      <c r="AN258" s="18">
        <f t="shared" ref="AN258:AN321" si="33">SUM(AE258,V258,M258,D258)</f>
        <v>278</v>
      </c>
      <c r="AO258" s="18">
        <f t="shared" ref="AO258:AO321" si="34">SUM(AF258,W258,N258,E258)</f>
        <v>0</v>
      </c>
      <c r="AP258" s="18">
        <f t="shared" ref="AP258:AP321" si="35">SUM(AG258,X258,O258,F258)</f>
        <v>114.2</v>
      </c>
      <c r="AQ258" s="18">
        <f t="shared" ref="AQ258:AQ321" si="36">SUM(AH258,Y258,P258,G258)</f>
        <v>50.55</v>
      </c>
      <c r="AR258" s="18">
        <f t="shared" ref="AR258:AR321" si="37">SUM(AI258,Z258,Q258,H258)</f>
        <v>55.85</v>
      </c>
      <c r="AS258" s="18">
        <f t="shared" ref="AS258:AS321" si="38">SUM(AJ258,AA258,R258,I258)</f>
        <v>39.85</v>
      </c>
      <c r="AT258" s="18">
        <f t="shared" ref="AT258:AT321" si="39">SUM(AK258,AB258,S258,J258)</f>
        <v>1902.1073171974147</v>
      </c>
      <c r="AU258" s="43">
        <v>1178</v>
      </c>
      <c r="AV258" s="44" t="s">
        <v>1187</v>
      </c>
      <c r="AW258" s="18" t="s">
        <v>1188</v>
      </c>
      <c r="AX258" s="45"/>
      <c r="AY258" s="33"/>
      <c r="AZ258" s="46" t="s">
        <v>136</v>
      </c>
      <c r="BA258" s="33" t="s">
        <v>137</v>
      </c>
      <c r="BB258" s="46" t="s">
        <v>793</v>
      </c>
      <c r="BC258" s="46" t="s">
        <v>794</v>
      </c>
      <c r="BD258" s="47">
        <v>2</v>
      </c>
      <c r="BE258" s="47">
        <v>1</v>
      </c>
    </row>
    <row r="259" spans="1:57" x14ac:dyDescent="0.2">
      <c r="A259" s="32" t="s">
        <v>1189</v>
      </c>
      <c r="B259" s="33" t="s">
        <v>1190</v>
      </c>
      <c r="C259" s="34">
        <v>11123.648089</v>
      </c>
      <c r="D259" s="35">
        <v>250</v>
      </c>
      <c r="E259" s="36"/>
      <c r="F259" s="37">
        <v>2362</v>
      </c>
      <c r="G259" s="38">
        <v>2284.5</v>
      </c>
      <c r="H259" s="39">
        <v>4820</v>
      </c>
      <c r="I259" s="35">
        <v>1960.75</v>
      </c>
      <c r="J259" s="37">
        <v>15464</v>
      </c>
      <c r="K259" s="25"/>
      <c r="L259" s="34">
        <v>11708.170000000002</v>
      </c>
      <c r="M259" s="35">
        <v>1213.83</v>
      </c>
      <c r="N259" s="40"/>
      <c r="O259" s="37">
        <v>745.62</v>
      </c>
      <c r="P259" s="38">
        <v>4167.72</v>
      </c>
      <c r="Q259" s="39">
        <v>7656.75</v>
      </c>
      <c r="R259" s="35">
        <v>2362.87</v>
      </c>
      <c r="S259" s="37">
        <v>10501.766335393377</v>
      </c>
      <c r="T259" s="25"/>
      <c r="U259" s="34">
        <v>13100</v>
      </c>
      <c r="V259" s="35">
        <v>0</v>
      </c>
      <c r="W259" s="36"/>
      <c r="X259" s="37">
        <v>2000</v>
      </c>
      <c r="Y259" s="38">
        <v>5000</v>
      </c>
      <c r="Z259" s="41">
        <v>8300</v>
      </c>
      <c r="AA259" s="35">
        <v>5100</v>
      </c>
      <c r="AB259" s="37">
        <v>2600</v>
      </c>
      <c r="AC259" s="25"/>
      <c r="AD259" s="34">
        <v>0</v>
      </c>
      <c r="AE259" s="35">
        <v>0</v>
      </c>
      <c r="AF259" s="36"/>
      <c r="AG259" s="37"/>
      <c r="AH259" s="38"/>
      <c r="AI259" s="42"/>
      <c r="AJ259" s="35"/>
      <c r="AK259" s="37">
        <v>0</v>
      </c>
      <c r="AL259" s="25"/>
      <c r="AM259" s="18">
        <f t="shared" si="32"/>
        <v>35931.818089</v>
      </c>
      <c r="AN259" s="18">
        <f t="shared" si="33"/>
        <v>1463.83</v>
      </c>
      <c r="AO259" s="18">
        <f t="shared" si="34"/>
        <v>0</v>
      </c>
      <c r="AP259" s="18">
        <f t="shared" si="35"/>
        <v>5107.62</v>
      </c>
      <c r="AQ259" s="18">
        <f t="shared" si="36"/>
        <v>11452.220000000001</v>
      </c>
      <c r="AR259" s="18">
        <f t="shared" si="37"/>
        <v>20776.75</v>
      </c>
      <c r="AS259" s="18">
        <f t="shared" si="38"/>
        <v>9423.619999999999</v>
      </c>
      <c r="AT259" s="18">
        <f t="shared" si="39"/>
        <v>28565.766335393375</v>
      </c>
      <c r="AU259" s="43">
        <v>9042</v>
      </c>
      <c r="AV259" s="44" t="s">
        <v>1191</v>
      </c>
      <c r="AW259" s="18" t="s">
        <v>1192</v>
      </c>
      <c r="AX259" s="45"/>
      <c r="AY259" s="33"/>
      <c r="AZ259" s="46" t="s">
        <v>72</v>
      </c>
      <c r="BA259" s="33" t="s">
        <v>73</v>
      </c>
      <c r="BB259" s="46" t="s">
        <v>563</v>
      </c>
      <c r="BC259" s="46" t="s">
        <v>564</v>
      </c>
      <c r="BD259" s="47">
        <v>1</v>
      </c>
      <c r="BE259" s="47">
        <v>1</v>
      </c>
    </row>
    <row r="260" spans="1:57" x14ac:dyDescent="0.2">
      <c r="A260" s="32" t="s">
        <v>1193</v>
      </c>
      <c r="B260" s="33" t="s">
        <v>1194</v>
      </c>
      <c r="C260" s="34">
        <v>7927.6726389999994</v>
      </c>
      <c r="D260" s="35">
        <v>5195.8</v>
      </c>
      <c r="E260" s="36"/>
      <c r="F260" s="37">
        <v>484.78</v>
      </c>
      <c r="G260" s="38">
        <v>3200</v>
      </c>
      <c r="H260" s="39">
        <v>1620</v>
      </c>
      <c r="I260" s="35">
        <v>3830</v>
      </c>
      <c r="J260" s="37">
        <v>4033</v>
      </c>
      <c r="K260" s="25"/>
      <c r="L260" s="34">
        <v>6322.2300000000005</v>
      </c>
      <c r="M260" s="35">
        <v>6596.61</v>
      </c>
      <c r="N260" s="40"/>
      <c r="O260" s="37">
        <v>3316.38</v>
      </c>
      <c r="P260" s="38">
        <v>341.31</v>
      </c>
      <c r="Q260" s="39">
        <v>342.61</v>
      </c>
      <c r="R260" s="35">
        <v>3832.99</v>
      </c>
      <c r="S260" s="37">
        <v>6896.4253893745718</v>
      </c>
      <c r="T260" s="25"/>
      <c r="U260" s="34">
        <v>3250</v>
      </c>
      <c r="V260" s="35">
        <v>10000</v>
      </c>
      <c r="W260" s="36"/>
      <c r="X260" s="37">
        <v>1800</v>
      </c>
      <c r="Y260" s="38">
        <v>0</v>
      </c>
      <c r="Z260" s="41">
        <v>0</v>
      </c>
      <c r="AA260" s="35">
        <v>7640</v>
      </c>
      <c r="AB260" s="37">
        <v>5000</v>
      </c>
      <c r="AC260" s="25"/>
      <c r="AD260" s="34">
        <v>0</v>
      </c>
      <c r="AE260" s="35">
        <v>0</v>
      </c>
      <c r="AF260" s="36"/>
      <c r="AG260" s="37"/>
      <c r="AH260" s="38"/>
      <c r="AI260" s="42"/>
      <c r="AJ260" s="35"/>
      <c r="AK260" s="37">
        <v>0</v>
      </c>
      <c r="AL260" s="25"/>
      <c r="AM260" s="18">
        <f t="shared" si="32"/>
        <v>17499.902639</v>
      </c>
      <c r="AN260" s="18">
        <f t="shared" si="33"/>
        <v>21792.41</v>
      </c>
      <c r="AO260" s="18">
        <f t="shared" si="34"/>
        <v>0</v>
      </c>
      <c r="AP260" s="18">
        <f t="shared" si="35"/>
        <v>5601.16</v>
      </c>
      <c r="AQ260" s="18">
        <f t="shared" si="36"/>
        <v>3541.31</v>
      </c>
      <c r="AR260" s="18">
        <f t="shared" si="37"/>
        <v>1962.6100000000001</v>
      </c>
      <c r="AS260" s="18">
        <f t="shared" si="38"/>
        <v>15302.99</v>
      </c>
      <c r="AT260" s="18">
        <f t="shared" si="39"/>
        <v>15929.425389374572</v>
      </c>
      <c r="AU260" s="43">
        <v>6781</v>
      </c>
      <c r="AV260" s="44" t="s">
        <v>1195</v>
      </c>
      <c r="AW260" s="18" t="s">
        <v>1196</v>
      </c>
      <c r="AX260" s="45"/>
      <c r="AY260" s="33"/>
      <c r="AZ260" s="46" t="s">
        <v>98</v>
      </c>
      <c r="BA260" s="33" t="s">
        <v>99</v>
      </c>
      <c r="BB260" s="46" t="s">
        <v>100</v>
      </c>
      <c r="BC260" s="46" t="s">
        <v>101</v>
      </c>
      <c r="BD260" s="47">
        <v>1</v>
      </c>
      <c r="BE260" s="47">
        <v>1</v>
      </c>
    </row>
    <row r="261" spans="1:57" x14ac:dyDescent="0.2">
      <c r="A261" s="32" t="s">
        <v>1197</v>
      </c>
      <c r="B261" s="33" t="s">
        <v>1198</v>
      </c>
      <c r="C261" s="34">
        <v>11521.687785</v>
      </c>
      <c r="D261" s="35">
        <v>0</v>
      </c>
      <c r="E261" s="36"/>
      <c r="F261" s="37">
        <v>1103.92</v>
      </c>
      <c r="G261" s="38">
        <v>350</v>
      </c>
      <c r="H261" s="39">
        <v>1810</v>
      </c>
      <c r="I261" s="35">
        <v>2035</v>
      </c>
      <c r="J261" s="37">
        <v>25665.95</v>
      </c>
      <c r="K261" s="25"/>
      <c r="L261" s="34">
        <v>17207.63</v>
      </c>
      <c r="M261" s="35">
        <v>1375.99</v>
      </c>
      <c r="N261" s="40"/>
      <c r="O261" s="37">
        <v>690.15</v>
      </c>
      <c r="P261" s="38">
        <v>721.97</v>
      </c>
      <c r="Q261" s="39">
        <v>282.5</v>
      </c>
      <c r="R261" s="35">
        <v>629.69000000000005</v>
      </c>
      <c r="S261" s="37">
        <v>10452.518440537347</v>
      </c>
      <c r="T261" s="25"/>
      <c r="U261" s="34">
        <v>29354.69</v>
      </c>
      <c r="V261" s="35">
        <v>4443.33</v>
      </c>
      <c r="W261" s="36"/>
      <c r="X261" s="37">
        <v>2036.32</v>
      </c>
      <c r="Y261" s="38">
        <v>3267.76</v>
      </c>
      <c r="Z261" s="41">
        <v>3095</v>
      </c>
      <c r="AA261" s="35">
        <v>4126.95</v>
      </c>
      <c r="AB261" s="37">
        <v>32175.82</v>
      </c>
      <c r="AC261" s="25"/>
      <c r="AD261" s="34">
        <v>-65.349999999999994</v>
      </c>
      <c r="AE261" s="35">
        <v>0</v>
      </c>
      <c r="AF261" s="36"/>
      <c r="AG261" s="37"/>
      <c r="AH261" s="38"/>
      <c r="AI261" s="42"/>
      <c r="AJ261" s="35"/>
      <c r="AK261" s="37">
        <v>0</v>
      </c>
      <c r="AL261" s="25"/>
      <c r="AM261" s="18">
        <f t="shared" si="32"/>
        <v>58018.657785000003</v>
      </c>
      <c r="AN261" s="18">
        <f t="shared" si="33"/>
        <v>5819.32</v>
      </c>
      <c r="AO261" s="18">
        <f t="shared" si="34"/>
        <v>0</v>
      </c>
      <c r="AP261" s="18">
        <f t="shared" si="35"/>
        <v>3830.39</v>
      </c>
      <c r="AQ261" s="18">
        <f t="shared" si="36"/>
        <v>4339.7300000000005</v>
      </c>
      <c r="AR261" s="18">
        <f t="shared" si="37"/>
        <v>5187.5</v>
      </c>
      <c r="AS261" s="18">
        <f t="shared" si="38"/>
        <v>6791.6399999999994</v>
      </c>
      <c r="AT261" s="18">
        <f t="shared" si="39"/>
        <v>68294.288440537348</v>
      </c>
      <c r="AU261" s="43">
        <v>22954</v>
      </c>
      <c r="AV261" s="44" t="s">
        <v>631</v>
      </c>
      <c r="AW261" s="18" t="s">
        <v>1199</v>
      </c>
      <c r="AX261" s="45" t="s">
        <v>352</v>
      </c>
      <c r="AY261" s="33" t="s">
        <v>353</v>
      </c>
      <c r="AZ261" s="46" t="s">
        <v>98</v>
      </c>
      <c r="BA261" s="33" t="s">
        <v>99</v>
      </c>
      <c r="BB261" s="46" t="s">
        <v>354</v>
      </c>
      <c r="BC261" s="46" t="s">
        <v>355</v>
      </c>
      <c r="BD261" s="47">
        <v>1</v>
      </c>
      <c r="BE261" s="47">
        <v>2</v>
      </c>
    </row>
    <row r="262" spans="1:57" x14ac:dyDescent="0.2">
      <c r="A262" s="32" t="s">
        <v>352</v>
      </c>
      <c r="B262" s="33" t="s">
        <v>1200</v>
      </c>
      <c r="C262" s="34"/>
      <c r="D262" s="35">
        <v>0</v>
      </c>
      <c r="E262" s="36"/>
      <c r="F262" s="37"/>
      <c r="G262" s="38">
        <v>0</v>
      </c>
      <c r="H262" s="39">
        <v>0</v>
      </c>
      <c r="I262" s="35"/>
      <c r="J262" s="37">
        <v>0</v>
      </c>
      <c r="K262" s="25"/>
      <c r="L262" s="34"/>
      <c r="M262" s="35">
        <v>0</v>
      </c>
      <c r="N262" s="40"/>
      <c r="O262" s="37"/>
      <c r="P262" s="38">
        <v>0</v>
      </c>
      <c r="Q262" s="50">
        <v>0</v>
      </c>
      <c r="R262" s="35"/>
      <c r="S262" s="37">
        <v>0</v>
      </c>
      <c r="T262" s="25"/>
      <c r="U262" s="34"/>
      <c r="V262" s="35">
        <v>0</v>
      </c>
      <c r="W262" s="36"/>
      <c r="X262" s="37"/>
      <c r="Y262" s="38">
        <v>0</v>
      </c>
      <c r="Z262" s="39">
        <v>0</v>
      </c>
      <c r="AA262" s="35"/>
      <c r="AB262" s="37">
        <v>0</v>
      </c>
      <c r="AC262" s="25"/>
      <c r="AD262" s="34"/>
      <c r="AE262" s="35">
        <v>0</v>
      </c>
      <c r="AF262" s="36"/>
      <c r="AG262" s="37"/>
      <c r="AH262" s="38"/>
      <c r="AI262" s="42"/>
      <c r="AJ262" s="35"/>
      <c r="AK262" s="37">
        <v>0</v>
      </c>
      <c r="AL262" s="25"/>
      <c r="AM262" s="18">
        <f t="shared" si="32"/>
        <v>0</v>
      </c>
      <c r="AN262" s="18">
        <f t="shared" si="33"/>
        <v>0</v>
      </c>
      <c r="AO262" s="18">
        <f t="shared" si="34"/>
        <v>0</v>
      </c>
      <c r="AP262" s="18">
        <f t="shared" si="35"/>
        <v>0</v>
      </c>
      <c r="AQ262" s="18">
        <f t="shared" si="36"/>
        <v>0</v>
      </c>
      <c r="AR262" s="18">
        <f t="shared" si="37"/>
        <v>0</v>
      </c>
      <c r="AS262" s="18">
        <f t="shared" si="38"/>
        <v>0</v>
      </c>
      <c r="AT262" s="18">
        <f t="shared" si="39"/>
        <v>0</v>
      </c>
      <c r="AU262" s="43">
        <v>149486</v>
      </c>
      <c r="AV262" s="44" t="s">
        <v>631</v>
      </c>
      <c r="AW262" s="18" t="s">
        <v>1201</v>
      </c>
      <c r="AX262" s="45" t="s">
        <v>352</v>
      </c>
      <c r="AY262" s="33" t="s">
        <v>353</v>
      </c>
      <c r="AZ262" s="46" t="s">
        <v>98</v>
      </c>
      <c r="BA262" s="33" t="s">
        <v>99</v>
      </c>
      <c r="BB262" s="46" t="s">
        <v>354</v>
      </c>
      <c r="BC262" s="46" t="s">
        <v>355</v>
      </c>
      <c r="BD262" s="47">
        <v>1</v>
      </c>
      <c r="BE262" s="47">
        <v>2</v>
      </c>
    </row>
    <row r="263" spans="1:57" x14ac:dyDescent="0.2">
      <c r="A263" s="32" t="s">
        <v>1202</v>
      </c>
      <c r="B263" s="33" t="s">
        <v>1203</v>
      </c>
      <c r="C263" s="34">
        <v>29471.551345000003</v>
      </c>
      <c r="D263" s="35">
        <v>8840.68</v>
      </c>
      <c r="E263" s="36"/>
      <c r="F263" s="37">
        <v>3724.9</v>
      </c>
      <c r="G263" s="38">
        <v>9297.2999999999993</v>
      </c>
      <c r="H263" s="39">
        <v>1870</v>
      </c>
      <c r="I263" s="35">
        <v>8128.65</v>
      </c>
      <c r="J263" s="37">
        <v>76772.739999999991</v>
      </c>
      <c r="K263" s="25"/>
      <c r="L263" s="34">
        <v>39162.31</v>
      </c>
      <c r="M263" s="35">
        <v>4771.45</v>
      </c>
      <c r="N263" s="40"/>
      <c r="O263" s="37">
        <v>797.69</v>
      </c>
      <c r="P263" s="38">
        <v>808.69</v>
      </c>
      <c r="Q263" s="39">
        <v>387.21</v>
      </c>
      <c r="R263" s="35">
        <v>1007.01</v>
      </c>
      <c r="S263" s="37">
        <v>11699.637237834439</v>
      </c>
      <c r="T263" s="25"/>
      <c r="U263" s="34">
        <v>20165.23</v>
      </c>
      <c r="V263" s="35">
        <v>3052.35</v>
      </c>
      <c r="W263" s="36"/>
      <c r="X263" s="37">
        <v>1419.02</v>
      </c>
      <c r="Y263" s="38">
        <v>2258.9899999999998</v>
      </c>
      <c r="Z263" s="41">
        <v>2156</v>
      </c>
      <c r="AA263" s="35">
        <v>2916.38</v>
      </c>
      <c r="AB263" s="37">
        <v>21748.28</v>
      </c>
      <c r="AC263" s="25"/>
      <c r="AD263" s="34">
        <v>0</v>
      </c>
      <c r="AE263" s="35">
        <v>0</v>
      </c>
      <c r="AF263" s="36"/>
      <c r="AG263" s="37"/>
      <c r="AH263" s="38"/>
      <c r="AI263" s="42"/>
      <c r="AJ263" s="35"/>
      <c r="AK263" s="37">
        <v>73156</v>
      </c>
      <c r="AL263" s="25"/>
      <c r="AM263" s="18">
        <f t="shared" si="32"/>
        <v>88799.091344999993</v>
      </c>
      <c r="AN263" s="18">
        <f t="shared" si="33"/>
        <v>16664.48</v>
      </c>
      <c r="AO263" s="18">
        <f t="shared" si="34"/>
        <v>0</v>
      </c>
      <c r="AP263" s="18">
        <f t="shared" si="35"/>
        <v>5941.6100000000006</v>
      </c>
      <c r="AQ263" s="18">
        <f t="shared" si="36"/>
        <v>12364.98</v>
      </c>
      <c r="AR263" s="18">
        <f t="shared" si="37"/>
        <v>4413.21</v>
      </c>
      <c r="AS263" s="18">
        <f t="shared" si="38"/>
        <v>12052.04</v>
      </c>
      <c r="AT263" s="18">
        <f t="shared" si="39"/>
        <v>183376.65723783441</v>
      </c>
      <c r="AU263" s="43">
        <v>15868</v>
      </c>
      <c r="AV263" s="44" t="s">
        <v>631</v>
      </c>
      <c r="AW263" s="18" t="s">
        <v>1201</v>
      </c>
      <c r="AX263" s="45" t="s">
        <v>352</v>
      </c>
      <c r="AY263" s="33" t="s">
        <v>353</v>
      </c>
      <c r="AZ263" s="46" t="s">
        <v>98</v>
      </c>
      <c r="BA263" s="33" t="s">
        <v>99</v>
      </c>
      <c r="BB263" s="46" t="s">
        <v>354</v>
      </c>
      <c r="BC263" s="46" t="s">
        <v>355</v>
      </c>
      <c r="BD263" s="47">
        <v>1</v>
      </c>
      <c r="BE263" s="47">
        <v>2</v>
      </c>
    </row>
    <row r="264" spans="1:57" x14ac:dyDescent="0.2">
      <c r="A264" s="32" t="s">
        <v>1204</v>
      </c>
      <c r="B264" s="33" t="s">
        <v>1205</v>
      </c>
      <c r="C264" s="34">
        <v>77136.331946999999</v>
      </c>
      <c r="D264" s="35">
        <v>3590</v>
      </c>
      <c r="E264" s="36"/>
      <c r="F264" s="37">
        <v>5112</v>
      </c>
      <c r="G264" s="38">
        <v>5406</v>
      </c>
      <c r="H264" s="39">
        <v>13914</v>
      </c>
      <c r="I264" s="35">
        <v>3594</v>
      </c>
      <c r="J264" s="37">
        <v>91648.61</v>
      </c>
      <c r="K264" s="25"/>
      <c r="L264" s="34">
        <v>13437.84</v>
      </c>
      <c r="M264" s="35">
        <v>417.29</v>
      </c>
      <c r="N264" s="40"/>
      <c r="O264" s="37">
        <v>6372.62</v>
      </c>
      <c r="P264" s="38">
        <v>347.02</v>
      </c>
      <c r="Q264" s="39">
        <v>462.6</v>
      </c>
      <c r="R264" s="35">
        <v>462.58</v>
      </c>
      <c r="S264" s="37">
        <v>19369.833405600708</v>
      </c>
      <c r="T264" s="25"/>
      <c r="U264" s="34">
        <v>106787.13</v>
      </c>
      <c r="V264" s="35">
        <v>1691.35</v>
      </c>
      <c r="W264" s="36"/>
      <c r="X264" s="37">
        <v>8346.68</v>
      </c>
      <c r="Y264" s="38">
        <v>0</v>
      </c>
      <c r="Z264" s="41">
        <v>0</v>
      </c>
      <c r="AA264" s="35"/>
      <c r="AB264" s="37">
        <v>32714.800000000003</v>
      </c>
      <c r="AC264" s="25"/>
      <c r="AD264" s="34">
        <v>0</v>
      </c>
      <c r="AE264" s="35">
        <v>0</v>
      </c>
      <c r="AF264" s="36"/>
      <c r="AG264" s="37"/>
      <c r="AH264" s="38"/>
      <c r="AI264" s="42"/>
      <c r="AJ264" s="35"/>
      <c r="AK264" s="37">
        <v>0</v>
      </c>
      <c r="AL264" s="25"/>
      <c r="AM264" s="18">
        <f t="shared" si="32"/>
        <v>197361.301947</v>
      </c>
      <c r="AN264" s="18">
        <f t="shared" si="33"/>
        <v>5698.6399999999994</v>
      </c>
      <c r="AO264" s="18">
        <f t="shared" si="34"/>
        <v>0</v>
      </c>
      <c r="AP264" s="18">
        <f t="shared" si="35"/>
        <v>19831.3</v>
      </c>
      <c r="AQ264" s="18">
        <f t="shared" si="36"/>
        <v>5753.02</v>
      </c>
      <c r="AR264" s="18">
        <f t="shared" si="37"/>
        <v>14376.6</v>
      </c>
      <c r="AS264" s="18">
        <f t="shared" si="38"/>
        <v>4056.58</v>
      </c>
      <c r="AT264" s="18">
        <f t="shared" si="39"/>
        <v>143733.24340560072</v>
      </c>
      <c r="AU264" s="43">
        <v>19163</v>
      </c>
      <c r="AV264" s="44" t="s">
        <v>255</v>
      </c>
      <c r="AW264" s="18" t="s">
        <v>256</v>
      </c>
      <c r="AX264" s="45" t="s">
        <v>257</v>
      </c>
      <c r="AY264" s="33" t="s">
        <v>258</v>
      </c>
      <c r="AZ264" s="46" t="s">
        <v>128</v>
      </c>
      <c r="BA264" s="33" t="s">
        <v>129</v>
      </c>
      <c r="BB264" s="46" t="s">
        <v>1042</v>
      </c>
      <c r="BC264" s="46" t="s">
        <v>1043</v>
      </c>
      <c r="BD264" s="47">
        <v>1</v>
      </c>
      <c r="BE264" s="47">
        <v>2</v>
      </c>
    </row>
    <row r="265" spans="1:57" x14ac:dyDescent="0.2">
      <c r="A265" s="32" t="s">
        <v>1206</v>
      </c>
      <c r="B265" s="33" t="s">
        <v>1207</v>
      </c>
      <c r="C265" s="34">
        <v>9534.8513949999997</v>
      </c>
      <c r="D265" s="35">
        <v>200</v>
      </c>
      <c r="E265" s="36"/>
      <c r="F265" s="37">
        <v>308</v>
      </c>
      <c r="G265" s="38">
        <v>0</v>
      </c>
      <c r="H265" s="39">
        <v>85</v>
      </c>
      <c r="I265" s="35">
        <v>1911</v>
      </c>
      <c r="J265" s="37">
        <v>7115</v>
      </c>
      <c r="K265" s="25"/>
      <c r="L265" s="34">
        <v>11996.22</v>
      </c>
      <c r="M265" s="35">
        <v>101.5</v>
      </c>
      <c r="N265" s="40"/>
      <c r="O265" s="37">
        <v>214.48</v>
      </c>
      <c r="P265" s="38">
        <v>1134.1500000000001</v>
      </c>
      <c r="Q265" s="39">
        <v>597.4</v>
      </c>
      <c r="R265" s="35">
        <v>66.400000000000006</v>
      </c>
      <c r="S265" s="37">
        <v>4788.2195796689284</v>
      </c>
      <c r="T265" s="25"/>
      <c r="U265" s="34">
        <v>11173.81</v>
      </c>
      <c r="V265" s="35">
        <v>0</v>
      </c>
      <c r="W265" s="36"/>
      <c r="X265" s="37">
        <v>777.68</v>
      </c>
      <c r="Y265" s="38">
        <v>1224.02</v>
      </c>
      <c r="Z265" s="41">
        <v>1181</v>
      </c>
      <c r="AA265" s="35">
        <v>1568.24</v>
      </c>
      <c r="AB265" s="37">
        <v>16943.900000000001</v>
      </c>
      <c r="AC265" s="25"/>
      <c r="AD265" s="34">
        <v>0</v>
      </c>
      <c r="AE265" s="35">
        <v>0</v>
      </c>
      <c r="AF265" s="36"/>
      <c r="AG265" s="37"/>
      <c r="AH265" s="38"/>
      <c r="AI265" s="42"/>
      <c r="AJ265" s="35"/>
      <c r="AK265" s="37">
        <v>0</v>
      </c>
      <c r="AL265" s="25"/>
      <c r="AM265" s="18">
        <f t="shared" si="32"/>
        <v>32704.881394999997</v>
      </c>
      <c r="AN265" s="18">
        <f t="shared" si="33"/>
        <v>301.5</v>
      </c>
      <c r="AO265" s="18">
        <f t="shared" si="34"/>
        <v>0</v>
      </c>
      <c r="AP265" s="18">
        <f t="shared" si="35"/>
        <v>1300.1599999999999</v>
      </c>
      <c r="AQ265" s="18">
        <f t="shared" si="36"/>
        <v>2358.17</v>
      </c>
      <c r="AR265" s="18">
        <f t="shared" si="37"/>
        <v>1863.4</v>
      </c>
      <c r="AS265" s="18">
        <f t="shared" si="38"/>
        <v>3545.6400000000003</v>
      </c>
      <c r="AT265" s="18">
        <f t="shared" si="39"/>
        <v>28847.119579668928</v>
      </c>
      <c r="AU265" s="43">
        <v>8598</v>
      </c>
      <c r="AV265" s="44" t="s">
        <v>1208</v>
      </c>
      <c r="AW265" s="18" t="s">
        <v>1209</v>
      </c>
      <c r="AX265" s="45" t="s">
        <v>352</v>
      </c>
      <c r="AY265" s="33" t="s">
        <v>353</v>
      </c>
      <c r="AZ265" s="46" t="s">
        <v>98</v>
      </c>
      <c r="BA265" s="33" t="s">
        <v>99</v>
      </c>
      <c r="BB265" s="46" t="s">
        <v>354</v>
      </c>
      <c r="BC265" s="46" t="s">
        <v>355</v>
      </c>
      <c r="BD265" s="47">
        <v>1</v>
      </c>
      <c r="BE265" s="47">
        <v>2</v>
      </c>
    </row>
    <row r="266" spans="1:57" x14ac:dyDescent="0.2">
      <c r="A266" s="32" t="s">
        <v>1210</v>
      </c>
      <c r="B266" s="33" t="s">
        <v>1211</v>
      </c>
      <c r="C266" s="34">
        <v>4588.2659410000006</v>
      </c>
      <c r="D266" s="35">
        <v>0</v>
      </c>
      <c r="E266" s="36"/>
      <c r="F266" s="37">
        <v>1196</v>
      </c>
      <c r="G266" s="38">
        <v>7047.41</v>
      </c>
      <c r="H266" s="39">
        <v>127</v>
      </c>
      <c r="I266" s="35">
        <v>446</v>
      </c>
      <c r="J266" s="37">
        <v>4515</v>
      </c>
      <c r="K266" s="25"/>
      <c r="L266" s="34">
        <v>10890.17</v>
      </c>
      <c r="M266" s="35">
        <v>158.6</v>
      </c>
      <c r="N266" s="40"/>
      <c r="O266" s="37">
        <v>3878.18</v>
      </c>
      <c r="P266" s="38">
        <v>6684.15</v>
      </c>
      <c r="Q266" s="39">
        <v>884.56</v>
      </c>
      <c r="R266" s="35">
        <v>2641.92</v>
      </c>
      <c r="S266" s="37">
        <v>2455.2348299233117</v>
      </c>
      <c r="T266" s="25"/>
      <c r="U266" s="34">
        <v>7542</v>
      </c>
      <c r="V266" s="35">
        <v>0</v>
      </c>
      <c r="W266" s="36"/>
      <c r="X266" s="37">
        <v>3714</v>
      </c>
      <c r="Y266" s="38">
        <v>3352</v>
      </c>
      <c r="Z266" s="41">
        <v>0</v>
      </c>
      <c r="AA266" s="35">
        <v>4952</v>
      </c>
      <c r="AB266" s="37">
        <v>1000</v>
      </c>
      <c r="AC266" s="25"/>
      <c r="AD266" s="34">
        <v>189258.71</v>
      </c>
      <c r="AE266" s="35">
        <v>0</v>
      </c>
      <c r="AF266" s="36"/>
      <c r="AG266" s="37"/>
      <c r="AH266" s="38"/>
      <c r="AI266" s="42"/>
      <c r="AJ266" s="35"/>
      <c r="AK266" s="37">
        <v>0</v>
      </c>
      <c r="AL266" s="25"/>
      <c r="AM266" s="18">
        <f t="shared" si="32"/>
        <v>212279.145941</v>
      </c>
      <c r="AN266" s="18">
        <f t="shared" si="33"/>
        <v>158.6</v>
      </c>
      <c r="AO266" s="18">
        <f t="shared" si="34"/>
        <v>0</v>
      </c>
      <c r="AP266" s="18">
        <f t="shared" si="35"/>
        <v>8788.18</v>
      </c>
      <c r="AQ266" s="18">
        <f t="shared" si="36"/>
        <v>17083.559999999998</v>
      </c>
      <c r="AR266" s="18">
        <f t="shared" si="37"/>
        <v>1011.56</v>
      </c>
      <c r="AS266" s="18">
        <f t="shared" si="38"/>
        <v>8039.92</v>
      </c>
      <c r="AT266" s="18">
        <f t="shared" si="39"/>
        <v>7970.2348299233117</v>
      </c>
      <c r="AU266" s="43">
        <v>5164</v>
      </c>
      <c r="AV266" s="44" t="s">
        <v>1212</v>
      </c>
      <c r="AW266" s="18" t="s">
        <v>1213</v>
      </c>
      <c r="AX266" s="45"/>
      <c r="AY266" s="33"/>
      <c r="AZ266" s="46" t="s">
        <v>90</v>
      </c>
      <c r="BA266" s="33" t="s">
        <v>91</v>
      </c>
      <c r="BB266" s="46" t="s">
        <v>186</v>
      </c>
      <c r="BC266" s="46" t="s">
        <v>187</v>
      </c>
      <c r="BD266" s="47">
        <v>1</v>
      </c>
      <c r="BE266" s="47">
        <v>1</v>
      </c>
    </row>
    <row r="267" spans="1:57" x14ac:dyDescent="0.2">
      <c r="A267" s="32" t="s">
        <v>1214</v>
      </c>
      <c r="B267" s="33" t="s">
        <v>1215</v>
      </c>
      <c r="C267" s="34">
        <v>1321.2399379999999</v>
      </c>
      <c r="D267" s="35">
        <v>560</v>
      </c>
      <c r="E267" s="36"/>
      <c r="F267" s="37"/>
      <c r="G267" s="38">
        <v>0</v>
      </c>
      <c r="H267" s="39">
        <v>0</v>
      </c>
      <c r="I267" s="35">
        <v>50</v>
      </c>
      <c r="J267" s="37">
        <v>1335</v>
      </c>
      <c r="K267" s="25"/>
      <c r="L267" s="34">
        <v>1692.44</v>
      </c>
      <c r="M267" s="35">
        <v>56.75</v>
      </c>
      <c r="N267" s="40"/>
      <c r="O267" s="37">
        <v>121.61</v>
      </c>
      <c r="P267" s="38">
        <v>244.05</v>
      </c>
      <c r="Q267" s="39">
        <v>166.98</v>
      </c>
      <c r="R267" s="35">
        <v>48.47</v>
      </c>
      <c r="S267" s="37">
        <v>598.22363240414325</v>
      </c>
      <c r="T267" s="25"/>
      <c r="U267" s="34">
        <v>2715.75</v>
      </c>
      <c r="V267" s="35">
        <v>0</v>
      </c>
      <c r="W267" s="36"/>
      <c r="X267" s="37">
        <v>146.15</v>
      </c>
      <c r="Y267" s="38">
        <v>438.34</v>
      </c>
      <c r="Z267" s="41">
        <v>255.68</v>
      </c>
      <c r="AA267" s="35">
        <v>252</v>
      </c>
      <c r="AB267" s="37">
        <v>1664</v>
      </c>
      <c r="AC267" s="25"/>
      <c r="AD267" s="34">
        <v>0</v>
      </c>
      <c r="AE267" s="35">
        <v>0</v>
      </c>
      <c r="AF267" s="36"/>
      <c r="AG267" s="37"/>
      <c r="AH267" s="38"/>
      <c r="AI267" s="42"/>
      <c r="AJ267" s="35"/>
      <c r="AK267" s="37">
        <v>0</v>
      </c>
      <c r="AL267" s="25"/>
      <c r="AM267" s="18">
        <f t="shared" si="32"/>
        <v>5729.4299380000002</v>
      </c>
      <c r="AN267" s="18">
        <f t="shared" si="33"/>
        <v>616.75</v>
      </c>
      <c r="AO267" s="18">
        <f t="shared" si="34"/>
        <v>0</v>
      </c>
      <c r="AP267" s="18">
        <f t="shared" si="35"/>
        <v>267.76</v>
      </c>
      <c r="AQ267" s="18">
        <f t="shared" si="36"/>
        <v>682.39</v>
      </c>
      <c r="AR267" s="18">
        <f t="shared" si="37"/>
        <v>422.65999999999997</v>
      </c>
      <c r="AS267" s="18">
        <f t="shared" si="38"/>
        <v>350.47</v>
      </c>
      <c r="AT267" s="18">
        <f t="shared" si="39"/>
        <v>3597.2236324041432</v>
      </c>
      <c r="AU267" s="43">
        <v>1755</v>
      </c>
      <c r="AV267" s="44" t="s">
        <v>1216</v>
      </c>
      <c r="AW267" s="18" t="s">
        <v>1217</v>
      </c>
      <c r="AX267" s="45" t="s">
        <v>579</v>
      </c>
      <c r="AY267" s="33" t="s">
        <v>580</v>
      </c>
      <c r="AZ267" s="46" t="s">
        <v>136</v>
      </c>
      <c r="BA267" s="33" t="s">
        <v>137</v>
      </c>
      <c r="BB267" s="46" t="s">
        <v>581</v>
      </c>
      <c r="BC267" s="46" t="s">
        <v>582</v>
      </c>
      <c r="BD267" s="47">
        <v>1</v>
      </c>
      <c r="BE267" s="47">
        <v>2</v>
      </c>
    </row>
    <row r="268" spans="1:57" x14ac:dyDescent="0.2">
      <c r="A268" s="32" t="s">
        <v>1218</v>
      </c>
      <c r="B268" s="33" t="s">
        <v>1219</v>
      </c>
      <c r="C268" s="34">
        <v>11439.673555000003</v>
      </c>
      <c r="D268" s="35">
        <v>1226.94</v>
      </c>
      <c r="E268" s="36"/>
      <c r="F268" s="37">
        <v>680</v>
      </c>
      <c r="G268" s="38">
        <v>4482.5</v>
      </c>
      <c r="H268" s="39">
        <v>7072.92</v>
      </c>
      <c r="I268" s="35">
        <v>6255</v>
      </c>
      <c r="J268" s="37">
        <v>41516.06</v>
      </c>
      <c r="K268" s="25"/>
      <c r="L268" s="34">
        <v>7186.57</v>
      </c>
      <c r="M268" s="35">
        <v>1275.6300000000001</v>
      </c>
      <c r="N268" s="40"/>
      <c r="O268" s="37">
        <v>4728.34</v>
      </c>
      <c r="P268" s="38">
        <v>1965.4</v>
      </c>
      <c r="Q268" s="39">
        <v>0</v>
      </c>
      <c r="R268" s="35">
        <v>2296.1799999999998</v>
      </c>
      <c r="S268" s="37">
        <v>7750.8022714999406</v>
      </c>
      <c r="T268" s="25"/>
      <c r="U268" s="34">
        <v>78875.42</v>
      </c>
      <c r="V268" s="35">
        <v>0</v>
      </c>
      <c r="W268" s="36"/>
      <c r="X268" s="37">
        <v>6087.88</v>
      </c>
      <c r="Y268" s="38">
        <v>0</v>
      </c>
      <c r="Z268" s="41">
        <v>0</v>
      </c>
      <c r="AA268" s="35"/>
      <c r="AB268" s="37">
        <v>25366.32</v>
      </c>
      <c r="AC268" s="25"/>
      <c r="AD268" s="34">
        <v>8.85</v>
      </c>
      <c r="AE268" s="35">
        <v>0</v>
      </c>
      <c r="AF268" s="36"/>
      <c r="AG268" s="37"/>
      <c r="AH268" s="38"/>
      <c r="AI268" s="42"/>
      <c r="AJ268" s="35"/>
      <c r="AK268" s="37">
        <v>0</v>
      </c>
      <c r="AL268" s="25"/>
      <c r="AM268" s="18">
        <f t="shared" si="32"/>
        <v>97510.513554999998</v>
      </c>
      <c r="AN268" s="18">
        <f t="shared" si="33"/>
        <v>2502.5700000000002</v>
      </c>
      <c r="AO268" s="18">
        <f t="shared" si="34"/>
        <v>0</v>
      </c>
      <c r="AP268" s="18">
        <f t="shared" si="35"/>
        <v>11496.220000000001</v>
      </c>
      <c r="AQ268" s="18">
        <f t="shared" si="36"/>
        <v>6447.9</v>
      </c>
      <c r="AR268" s="18">
        <f t="shared" si="37"/>
        <v>7072.92</v>
      </c>
      <c r="AS268" s="18">
        <f t="shared" si="38"/>
        <v>8551.18</v>
      </c>
      <c r="AT268" s="18">
        <f t="shared" si="39"/>
        <v>74633.182271499943</v>
      </c>
      <c r="AU268" s="43">
        <v>14460</v>
      </c>
      <c r="AV268" s="44" t="s">
        <v>255</v>
      </c>
      <c r="AW268" s="18" t="s">
        <v>383</v>
      </c>
      <c r="AX268" s="45" t="s">
        <v>257</v>
      </c>
      <c r="AY268" s="33" t="s">
        <v>258</v>
      </c>
      <c r="AZ268" s="46" t="s">
        <v>128</v>
      </c>
      <c r="BA268" s="33" t="s">
        <v>129</v>
      </c>
      <c r="BB268" s="46" t="s">
        <v>377</v>
      </c>
      <c r="BC268" s="46" t="s">
        <v>378</v>
      </c>
      <c r="BD268" s="47">
        <v>1</v>
      </c>
      <c r="BE268" s="47">
        <v>2</v>
      </c>
    </row>
    <row r="269" spans="1:57" x14ac:dyDescent="0.2">
      <c r="A269" s="32" t="s">
        <v>1220</v>
      </c>
      <c r="B269" s="33" t="s">
        <v>1221</v>
      </c>
      <c r="C269" s="34">
        <v>2817.415313</v>
      </c>
      <c r="D269" s="35">
        <v>60</v>
      </c>
      <c r="E269" s="36"/>
      <c r="F269" s="37">
        <v>1177.8399999999999</v>
      </c>
      <c r="G269" s="38">
        <v>1158</v>
      </c>
      <c r="H269" s="39">
        <v>885</v>
      </c>
      <c r="I269" s="35">
        <v>302</v>
      </c>
      <c r="J269" s="37">
        <v>3326</v>
      </c>
      <c r="K269" s="25"/>
      <c r="L269" s="34">
        <v>5000.28</v>
      </c>
      <c r="M269" s="35">
        <v>157</v>
      </c>
      <c r="N269" s="40"/>
      <c r="O269" s="37">
        <v>244.17</v>
      </c>
      <c r="P269" s="38">
        <v>337.2</v>
      </c>
      <c r="Q269" s="39">
        <v>170.35</v>
      </c>
      <c r="R269" s="35">
        <v>121</v>
      </c>
      <c r="S269" s="37">
        <v>4377.0650409049122</v>
      </c>
      <c r="T269" s="25"/>
      <c r="U269" s="34">
        <v>8000</v>
      </c>
      <c r="V269" s="35">
        <v>0</v>
      </c>
      <c r="W269" s="36"/>
      <c r="X269" s="37">
        <v>800</v>
      </c>
      <c r="Y269" s="38">
        <v>400</v>
      </c>
      <c r="Z269" s="41">
        <v>0</v>
      </c>
      <c r="AA269" s="35">
        <v>200</v>
      </c>
      <c r="AB269" s="37">
        <v>800</v>
      </c>
      <c r="AC269" s="25"/>
      <c r="AD269" s="34">
        <v>0</v>
      </c>
      <c r="AE269" s="35">
        <v>0</v>
      </c>
      <c r="AF269" s="36"/>
      <c r="AG269" s="37"/>
      <c r="AH269" s="38"/>
      <c r="AI269" s="42"/>
      <c r="AJ269" s="35"/>
      <c r="AK269" s="37">
        <v>0</v>
      </c>
      <c r="AL269" s="25"/>
      <c r="AM269" s="18">
        <f t="shared" si="32"/>
        <v>15817.695312999998</v>
      </c>
      <c r="AN269" s="18">
        <f t="shared" si="33"/>
        <v>217</v>
      </c>
      <c r="AO269" s="18">
        <f t="shared" si="34"/>
        <v>0</v>
      </c>
      <c r="AP269" s="18">
        <f t="shared" si="35"/>
        <v>2222.0100000000002</v>
      </c>
      <c r="AQ269" s="18">
        <f t="shared" si="36"/>
        <v>1895.2</v>
      </c>
      <c r="AR269" s="18">
        <f t="shared" si="37"/>
        <v>1055.3499999999999</v>
      </c>
      <c r="AS269" s="18">
        <f t="shared" si="38"/>
        <v>623</v>
      </c>
      <c r="AT269" s="18">
        <f t="shared" si="39"/>
        <v>8503.0650409049122</v>
      </c>
      <c r="AU269" s="43">
        <v>2599</v>
      </c>
      <c r="AV269" s="44" t="s">
        <v>1222</v>
      </c>
      <c r="AW269" s="18" t="s">
        <v>1223</v>
      </c>
      <c r="AX269" s="45"/>
      <c r="AY269" s="33"/>
      <c r="AZ269" s="46" t="s">
        <v>72</v>
      </c>
      <c r="BA269" s="33" t="s">
        <v>73</v>
      </c>
      <c r="BB269" s="46" t="s">
        <v>122</v>
      </c>
      <c r="BC269" s="46" t="s">
        <v>123</v>
      </c>
      <c r="BD269" s="47">
        <v>2</v>
      </c>
      <c r="BE269" s="47">
        <v>1</v>
      </c>
    </row>
    <row r="270" spans="1:57" x14ac:dyDescent="0.2">
      <c r="A270" s="32" t="s">
        <v>1224</v>
      </c>
      <c r="B270" s="33" t="s">
        <v>1225</v>
      </c>
      <c r="C270" s="34">
        <v>3444.5601149999998</v>
      </c>
      <c r="D270" s="35">
        <v>311</v>
      </c>
      <c r="E270" s="36"/>
      <c r="F270" s="37">
        <v>180</v>
      </c>
      <c r="G270" s="38">
        <v>2375</v>
      </c>
      <c r="H270" s="39">
        <v>645</v>
      </c>
      <c r="I270" s="35">
        <v>6740</v>
      </c>
      <c r="J270" s="37">
        <v>8234</v>
      </c>
      <c r="K270" s="25"/>
      <c r="L270" s="34">
        <v>3225.72</v>
      </c>
      <c r="M270" s="35">
        <v>330.51</v>
      </c>
      <c r="N270" s="40"/>
      <c r="O270" s="37">
        <v>84.1</v>
      </c>
      <c r="P270" s="38">
        <v>95.710000000000008</v>
      </c>
      <c r="Q270" s="39">
        <v>269.8</v>
      </c>
      <c r="R270" s="35">
        <v>67.349999999999994</v>
      </c>
      <c r="S270" s="37">
        <v>4510.6140598243937</v>
      </c>
      <c r="T270" s="25"/>
      <c r="U270" s="34">
        <v>9000</v>
      </c>
      <c r="V270" s="35">
        <v>4410</v>
      </c>
      <c r="W270" s="36"/>
      <c r="X270" s="37">
        <v>440</v>
      </c>
      <c r="Y270" s="38">
        <v>3020</v>
      </c>
      <c r="Z270" s="41">
        <v>1000</v>
      </c>
      <c r="AA270" s="35">
        <v>950</v>
      </c>
      <c r="AB270" s="37">
        <v>3000</v>
      </c>
      <c r="AC270" s="25"/>
      <c r="AD270" s="34">
        <v>0</v>
      </c>
      <c r="AE270" s="35">
        <v>0</v>
      </c>
      <c r="AF270" s="36"/>
      <c r="AG270" s="37"/>
      <c r="AH270" s="38"/>
      <c r="AI270" s="42"/>
      <c r="AJ270" s="35"/>
      <c r="AK270" s="37">
        <v>0</v>
      </c>
      <c r="AL270" s="25"/>
      <c r="AM270" s="18">
        <f t="shared" si="32"/>
        <v>15670.280115</v>
      </c>
      <c r="AN270" s="18">
        <f t="shared" si="33"/>
        <v>5051.51</v>
      </c>
      <c r="AO270" s="18">
        <f t="shared" si="34"/>
        <v>0</v>
      </c>
      <c r="AP270" s="18">
        <f t="shared" si="35"/>
        <v>704.1</v>
      </c>
      <c r="AQ270" s="18">
        <f t="shared" si="36"/>
        <v>5490.71</v>
      </c>
      <c r="AR270" s="18">
        <f t="shared" si="37"/>
        <v>1914.8</v>
      </c>
      <c r="AS270" s="18">
        <f t="shared" si="38"/>
        <v>7757.35</v>
      </c>
      <c r="AT270" s="18">
        <f t="shared" si="39"/>
        <v>15744.614059824395</v>
      </c>
      <c r="AU270" s="43">
        <v>8911</v>
      </c>
      <c r="AV270" s="44" t="s">
        <v>1226</v>
      </c>
      <c r="AW270" s="18" t="s">
        <v>1227</v>
      </c>
      <c r="AX270" s="45"/>
      <c r="AY270" s="33"/>
      <c r="AZ270" s="46" t="s">
        <v>136</v>
      </c>
      <c r="BA270" s="33" t="s">
        <v>137</v>
      </c>
      <c r="BB270" s="46" t="s">
        <v>138</v>
      </c>
      <c r="BC270" s="46" t="s">
        <v>139</v>
      </c>
      <c r="BD270" s="47">
        <v>1</v>
      </c>
      <c r="BE270" s="47">
        <v>1</v>
      </c>
    </row>
    <row r="271" spans="1:57" x14ac:dyDescent="0.2">
      <c r="A271" s="32" t="s">
        <v>1228</v>
      </c>
      <c r="B271" s="33" t="s">
        <v>1229</v>
      </c>
      <c r="C271" s="34">
        <v>9407.1385430000009</v>
      </c>
      <c r="D271" s="35">
        <v>3270</v>
      </c>
      <c r="E271" s="36"/>
      <c r="F271" s="37">
        <v>2440</v>
      </c>
      <c r="G271" s="38">
        <v>1176.08</v>
      </c>
      <c r="H271" s="39">
        <v>4785</v>
      </c>
      <c r="I271" s="35">
        <v>4954.1000000000004</v>
      </c>
      <c r="J271" s="37">
        <v>46902</v>
      </c>
      <c r="K271" s="25"/>
      <c r="L271" s="34">
        <v>6724.7000000000007</v>
      </c>
      <c r="M271" s="35">
        <v>109.54</v>
      </c>
      <c r="N271" s="40"/>
      <c r="O271" s="37">
        <v>5014.16</v>
      </c>
      <c r="P271" s="38">
        <v>579.28</v>
      </c>
      <c r="Q271" s="39">
        <v>735.09</v>
      </c>
      <c r="R271" s="35">
        <v>557.23</v>
      </c>
      <c r="S271" s="37">
        <v>16072.475336275584</v>
      </c>
      <c r="T271" s="25"/>
      <c r="U271" s="34">
        <v>74887.240000000005</v>
      </c>
      <c r="V271" s="35">
        <v>0</v>
      </c>
      <c r="W271" s="36"/>
      <c r="X271" s="37">
        <v>5920.12</v>
      </c>
      <c r="Y271" s="38">
        <v>0</v>
      </c>
      <c r="Z271" s="41">
        <v>0</v>
      </c>
      <c r="AA271" s="35"/>
      <c r="AB271" s="37">
        <v>26916.479999999996</v>
      </c>
      <c r="AC271" s="25"/>
      <c r="AD271" s="34">
        <v>0</v>
      </c>
      <c r="AE271" s="35">
        <v>0</v>
      </c>
      <c r="AF271" s="36"/>
      <c r="AG271" s="37"/>
      <c r="AH271" s="38"/>
      <c r="AI271" s="42"/>
      <c r="AJ271" s="35"/>
      <c r="AK271" s="37">
        <v>0</v>
      </c>
      <c r="AL271" s="25"/>
      <c r="AM271" s="18">
        <f t="shared" si="32"/>
        <v>91019.078543000011</v>
      </c>
      <c r="AN271" s="18">
        <f t="shared" si="33"/>
        <v>3379.54</v>
      </c>
      <c r="AO271" s="18">
        <f t="shared" si="34"/>
        <v>0</v>
      </c>
      <c r="AP271" s="18">
        <f t="shared" si="35"/>
        <v>13374.279999999999</v>
      </c>
      <c r="AQ271" s="18">
        <f t="shared" si="36"/>
        <v>1755.36</v>
      </c>
      <c r="AR271" s="18">
        <f t="shared" si="37"/>
        <v>5520.09</v>
      </c>
      <c r="AS271" s="18">
        <f t="shared" si="38"/>
        <v>5511.33</v>
      </c>
      <c r="AT271" s="18">
        <f t="shared" si="39"/>
        <v>89890.955336275583</v>
      </c>
      <c r="AU271" s="43">
        <v>13427</v>
      </c>
      <c r="AV271" s="44" t="s">
        <v>255</v>
      </c>
      <c r="AW271" s="18" t="s">
        <v>1230</v>
      </c>
      <c r="AX271" s="45" t="s">
        <v>257</v>
      </c>
      <c r="AY271" s="33" t="s">
        <v>258</v>
      </c>
      <c r="AZ271" s="46" t="s">
        <v>128</v>
      </c>
      <c r="BA271" s="33" t="s">
        <v>129</v>
      </c>
      <c r="BB271" s="46" t="s">
        <v>1042</v>
      </c>
      <c r="BC271" s="46" t="s">
        <v>1043</v>
      </c>
      <c r="BD271" s="47">
        <v>1</v>
      </c>
      <c r="BE271" s="47">
        <v>2</v>
      </c>
    </row>
    <row r="272" spans="1:57" x14ac:dyDescent="0.2">
      <c r="A272" s="32" t="s">
        <v>1231</v>
      </c>
      <c r="B272" s="33" t="s">
        <v>1232</v>
      </c>
      <c r="C272" s="34">
        <v>2657.4906689999998</v>
      </c>
      <c r="D272" s="35">
        <v>0</v>
      </c>
      <c r="E272" s="36"/>
      <c r="F272" s="37">
        <v>373</v>
      </c>
      <c r="G272" s="38">
        <v>1299.5</v>
      </c>
      <c r="H272" s="39">
        <v>5720</v>
      </c>
      <c r="I272" s="35">
        <v>1706</v>
      </c>
      <c r="J272" s="37">
        <v>4000</v>
      </c>
      <c r="K272" s="25"/>
      <c r="L272" s="34">
        <v>2049.5299999999997</v>
      </c>
      <c r="M272" s="35">
        <v>0</v>
      </c>
      <c r="N272" s="40"/>
      <c r="O272" s="37">
        <v>543.79</v>
      </c>
      <c r="P272" s="38">
        <v>1816.88</v>
      </c>
      <c r="Q272" s="39">
        <v>2238.27</v>
      </c>
      <c r="R272" s="35">
        <v>3055.31</v>
      </c>
      <c r="S272" s="37">
        <v>4017.7126121952242</v>
      </c>
      <c r="T272" s="25"/>
      <c r="U272" s="34">
        <v>3000</v>
      </c>
      <c r="V272" s="35">
        <v>0</v>
      </c>
      <c r="W272" s="36"/>
      <c r="X272" s="37">
        <v>2000</v>
      </c>
      <c r="Y272" s="38">
        <v>2500</v>
      </c>
      <c r="Z272" s="41">
        <v>5000</v>
      </c>
      <c r="AA272" s="35">
        <v>2800</v>
      </c>
      <c r="AB272" s="37">
        <v>1500</v>
      </c>
      <c r="AC272" s="25"/>
      <c r="AD272" s="34">
        <v>0</v>
      </c>
      <c r="AE272" s="35">
        <v>0</v>
      </c>
      <c r="AF272" s="36"/>
      <c r="AG272" s="37"/>
      <c r="AH272" s="38"/>
      <c r="AI272" s="42"/>
      <c r="AJ272" s="35"/>
      <c r="AK272" s="37">
        <v>0</v>
      </c>
      <c r="AL272" s="25"/>
      <c r="AM272" s="18">
        <f t="shared" si="32"/>
        <v>7707.0206689999995</v>
      </c>
      <c r="AN272" s="18">
        <f t="shared" si="33"/>
        <v>0</v>
      </c>
      <c r="AO272" s="18">
        <f t="shared" si="34"/>
        <v>0</v>
      </c>
      <c r="AP272" s="18">
        <f t="shared" si="35"/>
        <v>2916.79</v>
      </c>
      <c r="AQ272" s="18">
        <f t="shared" si="36"/>
        <v>5616.38</v>
      </c>
      <c r="AR272" s="18">
        <f t="shared" si="37"/>
        <v>12958.27</v>
      </c>
      <c r="AS272" s="18">
        <f t="shared" si="38"/>
        <v>7561.3099999999995</v>
      </c>
      <c r="AT272" s="18">
        <f t="shared" si="39"/>
        <v>9517.7126121952242</v>
      </c>
      <c r="AU272" s="43">
        <v>2841</v>
      </c>
      <c r="AV272" s="44" t="s">
        <v>1233</v>
      </c>
      <c r="AW272" s="18" t="s">
        <v>1234</v>
      </c>
      <c r="AX272" s="45"/>
      <c r="AY272" s="33"/>
      <c r="AZ272" s="46" t="s">
        <v>90</v>
      </c>
      <c r="BA272" s="33" t="s">
        <v>91</v>
      </c>
      <c r="BB272" s="46" t="s">
        <v>414</v>
      </c>
      <c r="BC272" s="46" t="s">
        <v>415</v>
      </c>
      <c r="BD272" s="47">
        <v>2</v>
      </c>
      <c r="BE272" s="47">
        <v>1</v>
      </c>
    </row>
    <row r="273" spans="1:57" x14ac:dyDescent="0.2">
      <c r="A273" s="32" t="s">
        <v>1026</v>
      </c>
      <c r="B273" s="33" t="s">
        <v>1235</v>
      </c>
      <c r="C273" s="34"/>
      <c r="D273" s="35">
        <v>0</v>
      </c>
      <c r="E273" s="36"/>
      <c r="F273" s="37"/>
      <c r="G273" s="38">
        <v>0</v>
      </c>
      <c r="H273" s="39">
        <v>0</v>
      </c>
      <c r="I273" s="35"/>
      <c r="J273" s="37">
        <v>0</v>
      </c>
      <c r="K273" s="25"/>
      <c r="L273" s="34"/>
      <c r="M273" s="35">
        <v>0</v>
      </c>
      <c r="N273" s="40"/>
      <c r="O273" s="37"/>
      <c r="P273" s="38">
        <v>0</v>
      </c>
      <c r="Q273" s="50">
        <v>0</v>
      </c>
      <c r="R273" s="35"/>
      <c r="S273" s="37">
        <v>0</v>
      </c>
      <c r="T273" s="25"/>
      <c r="U273" s="34"/>
      <c r="V273" s="35">
        <v>0</v>
      </c>
      <c r="W273" s="36"/>
      <c r="X273" s="37"/>
      <c r="Y273" s="38">
        <v>0</v>
      </c>
      <c r="Z273" s="39">
        <v>0</v>
      </c>
      <c r="AA273" s="35"/>
      <c r="AB273" s="37">
        <v>0</v>
      </c>
      <c r="AC273" s="25"/>
      <c r="AD273" s="34"/>
      <c r="AE273" s="35">
        <v>0</v>
      </c>
      <c r="AF273" s="36"/>
      <c r="AG273" s="37"/>
      <c r="AH273" s="38"/>
      <c r="AI273" s="42"/>
      <c r="AJ273" s="35"/>
      <c r="AK273" s="37">
        <v>0</v>
      </c>
      <c r="AL273" s="25"/>
      <c r="AM273" s="18">
        <f t="shared" si="32"/>
        <v>0</v>
      </c>
      <c r="AN273" s="18">
        <f t="shared" si="33"/>
        <v>0</v>
      </c>
      <c r="AO273" s="18">
        <f t="shared" si="34"/>
        <v>0</v>
      </c>
      <c r="AP273" s="18">
        <f t="shared" si="35"/>
        <v>0</v>
      </c>
      <c r="AQ273" s="18">
        <f t="shared" si="36"/>
        <v>0</v>
      </c>
      <c r="AR273" s="18">
        <f t="shared" si="37"/>
        <v>0</v>
      </c>
      <c r="AS273" s="18">
        <f t="shared" si="38"/>
        <v>0</v>
      </c>
      <c r="AT273" s="18">
        <f t="shared" si="39"/>
        <v>0</v>
      </c>
      <c r="AU273" s="43">
        <v>12578</v>
      </c>
      <c r="AV273" s="44" t="s">
        <v>1024</v>
      </c>
      <c r="AW273" s="18" t="s">
        <v>1025</v>
      </c>
      <c r="AX273" s="45" t="s">
        <v>1026</v>
      </c>
      <c r="AY273" s="33" t="s">
        <v>1027</v>
      </c>
      <c r="AZ273" s="46" t="s">
        <v>146</v>
      </c>
      <c r="BA273" s="33" t="s">
        <v>147</v>
      </c>
      <c r="BB273" s="46" t="s">
        <v>727</v>
      </c>
      <c r="BC273" s="46" t="s">
        <v>728</v>
      </c>
      <c r="BD273" s="47">
        <v>1</v>
      </c>
      <c r="BE273" s="47">
        <v>2</v>
      </c>
    </row>
    <row r="274" spans="1:57" x14ac:dyDescent="0.2">
      <c r="A274" s="32" t="s">
        <v>1236</v>
      </c>
      <c r="B274" s="33" t="s">
        <v>1237</v>
      </c>
      <c r="C274" s="34">
        <v>10820.224543</v>
      </c>
      <c r="D274" s="35">
        <v>1100</v>
      </c>
      <c r="E274" s="36"/>
      <c r="F274" s="37">
        <v>2050</v>
      </c>
      <c r="G274" s="38">
        <v>7243.55</v>
      </c>
      <c r="H274" s="39">
        <v>225</v>
      </c>
      <c r="I274" s="35">
        <v>5050</v>
      </c>
      <c r="J274" s="37">
        <v>7634</v>
      </c>
      <c r="K274" s="25"/>
      <c r="L274" s="34">
        <v>19428.66</v>
      </c>
      <c r="M274" s="35">
        <v>969.8</v>
      </c>
      <c r="N274" s="40"/>
      <c r="O274" s="37">
        <v>377.3</v>
      </c>
      <c r="P274" s="38">
        <v>8171.73</v>
      </c>
      <c r="Q274" s="39">
        <v>2304.7800000000002</v>
      </c>
      <c r="R274" s="35">
        <v>902.65</v>
      </c>
      <c r="S274" s="37">
        <v>8163.2287807535376</v>
      </c>
      <c r="T274" s="25"/>
      <c r="U274" s="34">
        <v>6000</v>
      </c>
      <c r="V274" s="35">
        <v>0</v>
      </c>
      <c r="W274" s="36"/>
      <c r="X274" s="37">
        <v>1946.69</v>
      </c>
      <c r="Y274" s="38">
        <v>7552.47</v>
      </c>
      <c r="Z274" s="41">
        <v>2946.69</v>
      </c>
      <c r="AA274" s="35">
        <v>3780.99</v>
      </c>
      <c r="AB274" s="37">
        <v>3000</v>
      </c>
      <c r="AC274" s="25"/>
      <c r="AD274" s="34">
        <v>0</v>
      </c>
      <c r="AE274" s="35">
        <v>0</v>
      </c>
      <c r="AF274" s="36"/>
      <c r="AG274" s="37"/>
      <c r="AH274" s="38"/>
      <c r="AI274" s="42"/>
      <c r="AJ274" s="35"/>
      <c r="AK274" s="37">
        <v>0</v>
      </c>
      <c r="AL274" s="25"/>
      <c r="AM274" s="18">
        <f t="shared" si="32"/>
        <v>36248.884543</v>
      </c>
      <c r="AN274" s="18">
        <f t="shared" si="33"/>
        <v>2069.8000000000002</v>
      </c>
      <c r="AO274" s="18">
        <f t="shared" si="34"/>
        <v>0</v>
      </c>
      <c r="AP274" s="18">
        <f t="shared" si="35"/>
        <v>4373.99</v>
      </c>
      <c r="AQ274" s="18">
        <f t="shared" si="36"/>
        <v>22967.75</v>
      </c>
      <c r="AR274" s="18">
        <f t="shared" si="37"/>
        <v>5476.47</v>
      </c>
      <c r="AS274" s="18">
        <f t="shared" si="38"/>
        <v>9733.64</v>
      </c>
      <c r="AT274" s="18">
        <f t="shared" si="39"/>
        <v>18797.228780753539</v>
      </c>
      <c r="AU274" s="43">
        <v>4573</v>
      </c>
      <c r="AV274" s="44" t="s">
        <v>1238</v>
      </c>
      <c r="AW274" s="18" t="s">
        <v>1239</v>
      </c>
      <c r="AX274" s="45"/>
      <c r="AY274" s="33"/>
      <c r="AZ274" s="46" t="s">
        <v>114</v>
      </c>
      <c r="BA274" s="33" t="s">
        <v>115</v>
      </c>
      <c r="BB274" s="46" t="s">
        <v>468</v>
      </c>
      <c r="BC274" s="46" t="s">
        <v>469</v>
      </c>
      <c r="BD274" s="47">
        <v>2</v>
      </c>
      <c r="BE274" s="47">
        <v>1</v>
      </c>
    </row>
    <row r="275" spans="1:57" x14ac:dyDescent="0.2">
      <c r="A275" s="32" t="s">
        <v>1240</v>
      </c>
      <c r="B275" s="33" t="s">
        <v>1241</v>
      </c>
      <c r="C275" s="34">
        <v>3199.1055229999997</v>
      </c>
      <c r="D275" s="35">
        <v>50</v>
      </c>
      <c r="E275" s="36"/>
      <c r="F275" s="37">
        <v>452</v>
      </c>
      <c r="G275" s="38">
        <v>425</v>
      </c>
      <c r="H275" s="39">
        <v>41430</v>
      </c>
      <c r="I275" s="35">
        <v>975</v>
      </c>
      <c r="J275" s="37">
        <v>3351</v>
      </c>
      <c r="K275" s="25"/>
      <c r="L275" s="34">
        <v>3673.3599999999997</v>
      </c>
      <c r="M275" s="35">
        <v>1263.6600000000001</v>
      </c>
      <c r="N275" s="40"/>
      <c r="O275" s="37">
        <v>225.26</v>
      </c>
      <c r="P275" s="38">
        <v>4627.55</v>
      </c>
      <c r="Q275" s="39">
        <v>2461.17</v>
      </c>
      <c r="R275" s="35">
        <v>264.14999999999998</v>
      </c>
      <c r="S275" s="37">
        <v>4224.2509429425918</v>
      </c>
      <c r="T275" s="25"/>
      <c r="U275" s="34">
        <v>5000</v>
      </c>
      <c r="V275" s="35">
        <v>4000</v>
      </c>
      <c r="W275" s="36"/>
      <c r="X275" s="37">
        <v>1600</v>
      </c>
      <c r="Y275" s="38">
        <v>0</v>
      </c>
      <c r="Z275" s="41">
        <v>4500</v>
      </c>
      <c r="AA275" s="35">
        <v>2800</v>
      </c>
      <c r="AB275" s="37">
        <v>4210</v>
      </c>
      <c r="AC275" s="25"/>
      <c r="AD275" s="34">
        <v>0</v>
      </c>
      <c r="AE275" s="35">
        <v>0</v>
      </c>
      <c r="AF275" s="36"/>
      <c r="AG275" s="37"/>
      <c r="AH275" s="38"/>
      <c r="AI275" s="42"/>
      <c r="AJ275" s="35"/>
      <c r="AK275" s="37">
        <v>0</v>
      </c>
      <c r="AL275" s="25"/>
      <c r="AM275" s="18">
        <f t="shared" si="32"/>
        <v>11872.465523000001</v>
      </c>
      <c r="AN275" s="18">
        <f t="shared" si="33"/>
        <v>5313.66</v>
      </c>
      <c r="AO275" s="18">
        <f t="shared" si="34"/>
        <v>0</v>
      </c>
      <c r="AP275" s="18">
        <f t="shared" si="35"/>
        <v>2277.2600000000002</v>
      </c>
      <c r="AQ275" s="18">
        <f t="shared" si="36"/>
        <v>5052.55</v>
      </c>
      <c r="AR275" s="18">
        <f t="shared" si="37"/>
        <v>48391.17</v>
      </c>
      <c r="AS275" s="18">
        <f t="shared" si="38"/>
        <v>4039.15</v>
      </c>
      <c r="AT275" s="18">
        <f t="shared" si="39"/>
        <v>11785.250942942592</v>
      </c>
      <c r="AU275" s="43">
        <v>5835</v>
      </c>
      <c r="AV275" s="44" t="s">
        <v>1242</v>
      </c>
      <c r="AW275" s="18" t="s">
        <v>1243</v>
      </c>
      <c r="AX275" s="45"/>
      <c r="AY275" s="33"/>
      <c r="AZ275" s="46" t="s">
        <v>80</v>
      </c>
      <c r="BA275" s="33" t="s">
        <v>81</v>
      </c>
      <c r="BB275" s="46" t="s">
        <v>398</v>
      </c>
      <c r="BC275" s="46" t="s">
        <v>399</v>
      </c>
      <c r="BD275" s="47">
        <v>1</v>
      </c>
      <c r="BE275" s="47">
        <v>1</v>
      </c>
    </row>
    <row r="276" spans="1:57" x14ac:dyDescent="0.2">
      <c r="A276" s="32" t="s">
        <v>1244</v>
      </c>
      <c r="B276" s="33" t="s">
        <v>1245</v>
      </c>
      <c r="C276" s="34">
        <v>14129.152017999997</v>
      </c>
      <c r="D276" s="35">
        <v>0</v>
      </c>
      <c r="E276" s="36">
        <v>4358.0200000000004</v>
      </c>
      <c r="F276" s="37">
        <v>35</v>
      </c>
      <c r="G276" s="38">
        <v>0</v>
      </c>
      <c r="H276" s="39">
        <v>0</v>
      </c>
      <c r="I276" s="35"/>
      <c r="J276" s="37">
        <v>4751</v>
      </c>
      <c r="K276" s="25"/>
      <c r="L276" s="34">
        <v>64508.229999999996</v>
      </c>
      <c r="M276" s="35">
        <v>0</v>
      </c>
      <c r="N276" s="40">
        <v>2047.1599999999999</v>
      </c>
      <c r="O276" s="37">
        <v>609.61</v>
      </c>
      <c r="P276" s="38">
        <v>326.3</v>
      </c>
      <c r="Q276" s="39">
        <v>0</v>
      </c>
      <c r="R276" s="35"/>
      <c r="S276" s="37">
        <v>23282.259886020598</v>
      </c>
      <c r="T276" s="25"/>
      <c r="U276" s="34">
        <v>552.70000000000005</v>
      </c>
      <c r="V276" s="35">
        <v>0</v>
      </c>
      <c r="W276" s="36">
        <v>15000</v>
      </c>
      <c r="X276" s="37"/>
      <c r="Y276" s="38">
        <v>0</v>
      </c>
      <c r="Z276" s="41">
        <v>0</v>
      </c>
      <c r="AA276" s="35"/>
      <c r="AB276" s="37">
        <v>0</v>
      </c>
      <c r="AC276" s="25"/>
      <c r="AD276" s="34">
        <v>0</v>
      </c>
      <c r="AE276" s="35">
        <v>0</v>
      </c>
      <c r="AF276" s="36">
        <v>0</v>
      </c>
      <c r="AG276" s="37"/>
      <c r="AH276" s="38"/>
      <c r="AI276" s="42"/>
      <c r="AJ276" s="35"/>
      <c r="AK276" s="37">
        <v>0</v>
      </c>
      <c r="AL276" s="25"/>
      <c r="AM276" s="18">
        <f t="shared" si="32"/>
        <v>79190.082017999986</v>
      </c>
      <c r="AN276" s="18">
        <f t="shared" si="33"/>
        <v>0</v>
      </c>
      <c r="AO276" s="18">
        <f t="shared" si="34"/>
        <v>21405.18</v>
      </c>
      <c r="AP276" s="18">
        <f t="shared" si="35"/>
        <v>644.61</v>
      </c>
      <c r="AQ276" s="18">
        <f t="shared" si="36"/>
        <v>326.3</v>
      </c>
      <c r="AR276" s="18">
        <f t="shared" si="37"/>
        <v>0</v>
      </c>
      <c r="AS276" s="18">
        <f t="shared" si="38"/>
        <v>0</v>
      </c>
      <c r="AT276" s="18">
        <f t="shared" si="39"/>
        <v>28033.259886020598</v>
      </c>
      <c r="AU276" s="43">
        <v>5087</v>
      </c>
      <c r="AV276" s="44" t="s">
        <v>492</v>
      </c>
      <c r="AW276" s="18" t="s">
        <v>493</v>
      </c>
      <c r="AX276" s="45" t="s">
        <v>219</v>
      </c>
      <c r="AY276" s="33" t="s">
        <v>220</v>
      </c>
      <c r="AZ276" s="46" t="s">
        <v>146</v>
      </c>
      <c r="BA276" s="33" t="s">
        <v>147</v>
      </c>
      <c r="BB276" s="46" t="s">
        <v>221</v>
      </c>
      <c r="BC276" s="46" t="s">
        <v>222</v>
      </c>
      <c r="BD276" s="47">
        <v>2</v>
      </c>
      <c r="BE276" s="47">
        <v>2</v>
      </c>
    </row>
    <row r="277" spans="1:57" x14ac:dyDescent="0.2">
      <c r="A277" s="32" t="s">
        <v>219</v>
      </c>
      <c r="B277" s="33" t="s">
        <v>1246</v>
      </c>
      <c r="C277" s="34"/>
      <c r="D277" s="35">
        <v>0</v>
      </c>
      <c r="E277" s="36"/>
      <c r="F277" s="37"/>
      <c r="G277" s="38">
        <v>0</v>
      </c>
      <c r="H277" s="39">
        <v>0</v>
      </c>
      <c r="I277" s="35"/>
      <c r="J277" s="37">
        <v>0</v>
      </c>
      <c r="K277" s="25"/>
      <c r="L277" s="34"/>
      <c r="M277" s="35">
        <v>0</v>
      </c>
      <c r="N277" s="40"/>
      <c r="O277" s="37"/>
      <c r="P277" s="38">
        <v>0</v>
      </c>
      <c r="Q277" s="50">
        <v>0</v>
      </c>
      <c r="R277" s="35"/>
      <c r="S277" s="37">
        <v>0</v>
      </c>
      <c r="T277" s="25"/>
      <c r="U277" s="34"/>
      <c r="V277" s="35">
        <v>0</v>
      </c>
      <c r="W277" s="36"/>
      <c r="X277" s="37"/>
      <c r="Y277" s="38">
        <v>0</v>
      </c>
      <c r="Z277" s="39">
        <v>0</v>
      </c>
      <c r="AA277" s="35"/>
      <c r="AB277" s="37">
        <v>0</v>
      </c>
      <c r="AC277" s="25"/>
      <c r="AD277" s="34"/>
      <c r="AE277" s="35">
        <v>0</v>
      </c>
      <c r="AF277" s="36"/>
      <c r="AG277" s="37"/>
      <c r="AH277" s="38"/>
      <c r="AI277" s="42"/>
      <c r="AJ277" s="35"/>
      <c r="AK277" s="37">
        <v>0</v>
      </c>
      <c r="AL277" s="25"/>
      <c r="AM277" s="18">
        <f t="shared" si="32"/>
        <v>0</v>
      </c>
      <c r="AN277" s="18">
        <f t="shared" si="33"/>
        <v>0</v>
      </c>
      <c r="AO277" s="18">
        <f t="shared" si="34"/>
        <v>0</v>
      </c>
      <c r="AP277" s="18">
        <f t="shared" si="35"/>
        <v>0</v>
      </c>
      <c r="AQ277" s="18">
        <f t="shared" si="36"/>
        <v>0</v>
      </c>
      <c r="AR277" s="18">
        <f t="shared" si="37"/>
        <v>0</v>
      </c>
      <c r="AS277" s="18">
        <f t="shared" si="38"/>
        <v>0</v>
      </c>
      <c r="AT277" s="18">
        <f t="shared" si="39"/>
        <v>0</v>
      </c>
      <c r="AU277" s="43">
        <v>23794</v>
      </c>
      <c r="AV277" s="44" t="s">
        <v>492</v>
      </c>
      <c r="AW277" s="18" t="s">
        <v>493</v>
      </c>
      <c r="AX277" s="45" t="s">
        <v>219</v>
      </c>
      <c r="AY277" s="33" t="s">
        <v>220</v>
      </c>
      <c r="AZ277" s="46" t="s">
        <v>146</v>
      </c>
      <c r="BA277" s="33" t="s">
        <v>147</v>
      </c>
      <c r="BB277" s="46" t="s">
        <v>221</v>
      </c>
      <c r="BC277" s="46" t="s">
        <v>222</v>
      </c>
      <c r="BD277" s="47">
        <v>1</v>
      </c>
      <c r="BE277" s="47">
        <v>2</v>
      </c>
    </row>
    <row r="278" spans="1:57" x14ac:dyDescent="0.2">
      <c r="A278" s="32" t="s">
        <v>1247</v>
      </c>
      <c r="B278" s="33" t="s">
        <v>1248</v>
      </c>
      <c r="C278" s="34">
        <v>1249.439938</v>
      </c>
      <c r="D278" s="35">
        <v>0</v>
      </c>
      <c r="E278" s="36"/>
      <c r="F278" s="37">
        <v>60</v>
      </c>
      <c r="G278" s="38">
        <v>550</v>
      </c>
      <c r="H278" s="39">
        <v>283</v>
      </c>
      <c r="I278" s="35">
        <v>2175</v>
      </c>
      <c r="J278" s="37">
        <v>2890</v>
      </c>
      <c r="K278" s="25"/>
      <c r="L278" s="34">
        <v>1809.75</v>
      </c>
      <c r="M278" s="35">
        <v>909.75</v>
      </c>
      <c r="N278" s="40"/>
      <c r="O278" s="37">
        <v>120.15</v>
      </c>
      <c r="P278" s="38">
        <v>44.4</v>
      </c>
      <c r="Q278" s="39">
        <v>913.58</v>
      </c>
      <c r="R278" s="35">
        <v>2430.0500000000002</v>
      </c>
      <c r="S278" s="37">
        <v>1354.3265355095903</v>
      </c>
      <c r="T278" s="25"/>
      <c r="U278" s="34">
        <v>0</v>
      </c>
      <c r="V278" s="35">
        <v>200</v>
      </c>
      <c r="W278" s="36"/>
      <c r="X278" s="37">
        <v>300</v>
      </c>
      <c r="Y278" s="38">
        <v>0</v>
      </c>
      <c r="Z278" s="41">
        <v>200</v>
      </c>
      <c r="AA278" s="35"/>
      <c r="AB278" s="37">
        <v>300</v>
      </c>
      <c r="AC278" s="25"/>
      <c r="AD278" s="34">
        <v>0</v>
      </c>
      <c r="AE278" s="35">
        <v>0</v>
      </c>
      <c r="AF278" s="36"/>
      <c r="AG278" s="37"/>
      <c r="AH278" s="38"/>
      <c r="AI278" s="42"/>
      <c r="AJ278" s="35"/>
      <c r="AK278" s="37">
        <v>0</v>
      </c>
      <c r="AL278" s="25"/>
      <c r="AM278" s="18">
        <f t="shared" si="32"/>
        <v>3059.189938</v>
      </c>
      <c r="AN278" s="18">
        <f t="shared" si="33"/>
        <v>1109.75</v>
      </c>
      <c r="AO278" s="18">
        <f t="shared" si="34"/>
        <v>0</v>
      </c>
      <c r="AP278" s="18">
        <f t="shared" si="35"/>
        <v>480.15</v>
      </c>
      <c r="AQ278" s="18">
        <f t="shared" si="36"/>
        <v>594.4</v>
      </c>
      <c r="AR278" s="18">
        <f t="shared" si="37"/>
        <v>1396.58</v>
      </c>
      <c r="AS278" s="18">
        <f t="shared" si="38"/>
        <v>4605.05</v>
      </c>
      <c r="AT278" s="18">
        <f t="shared" si="39"/>
        <v>4544.32653550959</v>
      </c>
      <c r="AU278" s="43">
        <v>1724</v>
      </c>
      <c r="AV278" s="44" t="s">
        <v>1249</v>
      </c>
      <c r="AW278" s="18" t="s">
        <v>1250</v>
      </c>
      <c r="AX278" s="45"/>
      <c r="AY278" s="33"/>
      <c r="AZ278" s="46" t="s">
        <v>98</v>
      </c>
      <c r="BA278" s="33" t="s">
        <v>99</v>
      </c>
      <c r="BB278" s="46" t="s">
        <v>689</v>
      </c>
      <c r="BC278" s="46" t="s">
        <v>690</v>
      </c>
      <c r="BD278" s="47">
        <v>2</v>
      </c>
      <c r="BE278" s="47">
        <v>1</v>
      </c>
    </row>
    <row r="279" spans="1:57" x14ac:dyDescent="0.2">
      <c r="A279" s="32" t="s">
        <v>1251</v>
      </c>
      <c r="B279" s="33" t="s">
        <v>1252</v>
      </c>
      <c r="C279" s="34">
        <v>3247.2272210000001</v>
      </c>
      <c r="D279" s="35">
        <v>0</v>
      </c>
      <c r="E279" s="36"/>
      <c r="F279" s="37">
        <v>1300</v>
      </c>
      <c r="G279" s="38">
        <v>0</v>
      </c>
      <c r="H279" s="39">
        <v>100</v>
      </c>
      <c r="I279" s="35">
        <v>630</v>
      </c>
      <c r="J279" s="37">
        <v>4572</v>
      </c>
      <c r="K279" s="25"/>
      <c r="L279" s="34">
        <v>10760.42</v>
      </c>
      <c r="M279" s="35">
        <v>164.3</v>
      </c>
      <c r="N279" s="40"/>
      <c r="O279" s="37">
        <v>350.1</v>
      </c>
      <c r="P279" s="38">
        <v>134.85</v>
      </c>
      <c r="Q279" s="39">
        <v>146.94999999999999</v>
      </c>
      <c r="R279" s="35">
        <v>235.4</v>
      </c>
      <c r="S279" s="37">
        <v>10600.181423716758</v>
      </c>
      <c r="T279" s="25"/>
      <c r="U279" s="34">
        <v>6000</v>
      </c>
      <c r="V279" s="35">
        <v>0</v>
      </c>
      <c r="W279" s="36"/>
      <c r="X279" s="37"/>
      <c r="Y279" s="38">
        <v>0</v>
      </c>
      <c r="Z279" s="41">
        <v>0</v>
      </c>
      <c r="AA279" s="35"/>
      <c r="AB279" s="37">
        <v>1000</v>
      </c>
      <c r="AC279" s="25"/>
      <c r="AD279" s="34">
        <v>0</v>
      </c>
      <c r="AE279" s="35">
        <v>0</v>
      </c>
      <c r="AF279" s="36"/>
      <c r="AG279" s="37"/>
      <c r="AH279" s="38"/>
      <c r="AI279" s="42"/>
      <c r="AJ279" s="35"/>
      <c r="AK279" s="37">
        <v>0</v>
      </c>
      <c r="AL279" s="25"/>
      <c r="AM279" s="18">
        <f t="shared" si="32"/>
        <v>20007.647220999999</v>
      </c>
      <c r="AN279" s="18">
        <f t="shared" si="33"/>
        <v>164.3</v>
      </c>
      <c r="AO279" s="18">
        <f t="shared" si="34"/>
        <v>0</v>
      </c>
      <c r="AP279" s="18">
        <f t="shared" si="35"/>
        <v>1650.1</v>
      </c>
      <c r="AQ279" s="18">
        <f t="shared" si="36"/>
        <v>134.85</v>
      </c>
      <c r="AR279" s="18">
        <f t="shared" si="37"/>
        <v>246.95</v>
      </c>
      <c r="AS279" s="18">
        <f t="shared" si="38"/>
        <v>865.4</v>
      </c>
      <c r="AT279" s="18">
        <f t="shared" si="39"/>
        <v>16172.181423716758</v>
      </c>
      <c r="AU279" s="43">
        <v>2996</v>
      </c>
      <c r="AV279" s="44" t="s">
        <v>1253</v>
      </c>
      <c r="AW279" s="18" t="s">
        <v>1254</v>
      </c>
      <c r="AX279" s="45"/>
      <c r="AY279" s="33"/>
      <c r="AZ279" s="46" t="s">
        <v>98</v>
      </c>
      <c r="BA279" s="33" t="s">
        <v>99</v>
      </c>
      <c r="BB279" s="46" t="s">
        <v>683</v>
      </c>
      <c r="BC279" s="46" t="s">
        <v>684</v>
      </c>
      <c r="BD279" s="47">
        <v>2</v>
      </c>
      <c r="BE279" s="47">
        <v>1</v>
      </c>
    </row>
    <row r="280" spans="1:57" x14ac:dyDescent="0.2">
      <c r="A280" s="32" t="s">
        <v>1255</v>
      </c>
      <c r="B280" s="33" t="s">
        <v>1256</v>
      </c>
      <c r="C280" s="34">
        <v>1369.5630580000002</v>
      </c>
      <c r="D280" s="35">
        <v>230</v>
      </c>
      <c r="E280" s="36"/>
      <c r="F280" s="37">
        <v>182</v>
      </c>
      <c r="G280" s="38">
        <v>2976.6</v>
      </c>
      <c r="H280" s="39">
        <v>166</v>
      </c>
      <c r="I280" s="35">
        <v>460</v>
      </c>
      <c r="J280" s="37">
        <v>2169</v>
      </c>
      <c r="K280" s="25"/>
      <c r="L280" s="34">
        <v>3777.23</v>
      </c>
      <c r="M280" s="35">
        <v>3203.49</v>
      </c>
      <c r="N280" s="40"/>
      <c r="O280" s="37">
        <v>58.91</v>
      </c>
      <c r="P280" s="38">
        <v>2996.67</v>
      </c>
      <c r="Q280" s="39">
        <v>330.42</v>
      </c>
      <c r="R280" s="35">
        <v>47.87</v>
      </c>
      <c r="S280" s="37">
        <v>2531.3106704164607</v>
      </c>
      <c r="T280" s="25"/>
      <c r="U280" s="34">
        <v>2970</v>
      </c>
      <c r="V280" s="35">
        <v>3960</v>
      </c>
      <c r="W280" s="36"/>
      <c r="X280" s="37">
        <v>450</v>
      </c>
      <c r="Y280" s="38">
        <v>2970</v>
      </c>
      <c r="Z280" s="41">
        <v>0</v>
      </c>
      <c r="AA280" s="35"/>
      <c r="AB280" s="37">
        <v>0</v>
      </c>
      <c r="AC280" s="25"/>
      <c r="AD280" s="34">
        <v>0</v>
      </c>
      <c r="AE280" s="35">
        <v>0</v>
      </c>
      <c r="AF280" s="36"/>
      <c r="AG280" s="37"/>
      <c r="AH280" s="38"/>
      <c r="AI280" s="42"/>
      <c r="AJ280" s="35"/>
      <c r="AK280" s="37">
        <v>0</v>
      </c>
      <c r="AL280" s="25"/>
      <c r="AM280" s="18">
        <f t="shared" si="32"/>
        <v>8116.7930579999993</v>
      </c>
      <c r="AN280" s="18">
        <f t="shared" si="33"/>
        <v>7393.49</v>
      </c>
      <c r="AO280" s="18">
        <f t="shared" si="34"/>
        <v>0</v>
      </c>
      <c r="AP280" s="18">
        <f t="shared" si="35"/>
        <v>690.91</v>
      </c>
      <c r="AQ280" s="18">
        <f t="shared" si="36"/>
        <v>8943.27</v>
      </c>
      <c r="AR280" s="18">
        <f t="shared" si="37"/>
        <v>496.42</v>
      </c>
      <c r="AS280" s="18">
        <f t="shared" si="38"/>
        <v>507.87</v>
      </c>
      <c r="AT280" s="18">
        <f t="shared" si="39"/>
        <v>4700.3106704164602</v>
      </c>
      <c r="AU280" s="43">
        <v>2745</v>
      </c>
      <c r="AV280" s="44" t="s">
        <v>1257</v>
      </c>
      <c r="AW280" s="18" t="s">
        <v>1258</v>
      </c>
      <c r="AX280" s="45"/>
      <c r="AY280" s="33"/>
      <c r="AZ280" s="46" t="s">
        <v>98</v>
      </c>
      <c r="BA280" s="33" t="s">
        <v>99</v>
      </c>
      <c r="BB280" s="46" t="s">
        <v>287</v>
      </c>
      <c r="BC280" s="46" t="s">
        <v>288</v>
      </c>
      <c r="BD280" s="47">
        <v>2</v>
      </c>
      <c r="BE280" s="47">
        <v>1</v>
      </c>
    </row>
    <row r="281" spans="1:57" x14ac:dyDescent="0.2">
      <c r="A281" s="32" t="s">
        <v>1259</v>
      </c>
      <c r="B281" s="33" t="s">
        <v>1260</v>
      </c>
      <c r="C281" s="34">
        <v>1890.283909</v>
      </c>
      <c r="D281" s="35">
        <v>0</v>
      </c>
      <c r="E281" s="36">
        <v>0</v>
      </c>
      <c r="F281" s="37"/>
      <c r="G281" s="38">
        <v>0</v>
      </c>
      <c r="H281" s="39">
        <v>0</v>
      </c>
      <c r="I281" s="35"/>
      <c r="J281" s="37">
        <v>2702</v>
      </c>
      <c r="K281" s="25"/>
      <c r="L281" s="34">
        <v>2948.71</v>
      </c>
      <c r="M281" s="35">
        <v>0</v>
      </c>
      <c r="N281" s="40">
        <v>74.599999999999994</v>
      </c>
      <c r="O281" s="37">
        <v>91</v>
      </c>
      <c r="P281" s="38">
        <v>0</v>
      </c>
      <c r="Q281" s="39">
        <v>82.8</v>
      </c>
      <c r="R281" s="35"/>
      <c r="S281" s="37">
        <v>2505.164726398837</v>
      </c>
      <c r="T281" s="25"/>
      <c r="U281" s="34">
        <v>3000</v>
      </c>
      <c r="V281" s="35">
        <v>0</v>
      </c>
      <c r="W281" s="36">
        <v>0</v>
      </c>
      <c r="X281" s="37"/>
      <c r="Y281" s="38">
        <v>0</v>
      </c>
      <c r="Z281" s="41">
        <v>0</v>
      </c>
      <c r="AA281" s="35"/>
      <c r="AB281" s="37">
        <v>2000</v>
      </c>
      <c r="AC281" s="25"/>
      <c r="AD281" s="34">
        <v>0</v>
      </c>
      <c r="AE281" s="35">
        <v>0</v>
      </c>
      <c r="AF281" s="36">
        <v>0</v>
      </c>
      <c r="AG281" s="37"/>
      <c r="AH281" s="38"/>
      <c r="AI281" s="42"/>
      <c r="AJ281" s="35"/>
      <c r="AK281" s="37">
        <v>0</v>
      </c>
      <c r="AL281" s="25"/>
      <c r="AM281" s="18">
        <f t="shared" si="32"/>
        <v>7838.9939089999998</v>
      </c>
      <c r="AN281" s="18">
        <f t="shared" si="33"/>
        <v>0</v>
      </c>
      <c r="AO281" s="18">
        <f t="shared" si="34"/>
        <v>74.599999999999994</v>
      </c>
      <c r="AP281" s="18">
        <f t="shared" si="35"/>
        <v>91</v>
      </c>
      <c r="AQ281" s="18">
        <f t="shared" si="36"/>
        <v>0</v>
      </c>
      <c r="AR281" s="18">
        <f t="shared" si="37"/>
        <v>82.8</v>
      </c>
      <c r="AS281" s="18">
        <f t="shared" si="38"/>
        <v>0</v>
      </c>
      <c r="AT281" s="18">
        <f t="shared" si="39"/>
        <v>7207.164726398837</v>
      </c>
      <c r="AU281" s="43">
        <v>2982</v>
      </c>
      <c r="AV281" s="44" t="s">
        <v>1261</v>
      </c>
      <c r="AW281" s="18" t="s">
        <v>1262</v>
      </c>
      <c r="AX281" s="49" t="s">
        <v>904</v>
      </c>
      <c r="AY281" s="33" t="s">
        <v>905</v>
      </c>
      <c r="AZ281" s="46" t="s">
        <v>146</v>
      </c>
      <c r="BA281" s="33" t="s">
        <v>147</v>
      </c>
      <c r="BB281" s="46" t="s">
        <v>156</v>
      </c>
      <c r="BC281" s="46" t="s">
        <v>157</v>
      </c>
      <c r="BD281" s="47">
        <v>1</v>
      </c>
      <c r="BE281" s="47">
        <v>2</v>
      </c>
    </row>
    <row r="282" spans="1:57" x14ac:dyDescent="0.2">
      <c r="A282" s="32" t="s">
        <v>1263</v>
      </c>
      <c r="B282" s="33" t="s">
        <v>1264</v>
      </c>
      <c r="C282" s="34">
        <v>2261.2986419999997</v>
      </c>
      <c r="D282" s="35">
        <v>0</v>
      </c>
      <c r="E282" s="36"/>
      <c r="F282" s="37">
        <v>60</v>
      </c>
      <c r="G282" s="38">
        <v>1270</v>
      </c>
      <c r="H282" s="39">
        <v>50</v>
      </c>
      <c r="I282" s="35">
        <v>304</v>
      </c>
      <c r="J282" s="37">
        <v>4278</v>
      </c>
      <c r="K282" s="25"/>
      <c r="L282" s="34">
        <v>5110.6400000000003</v>
      </c>
      <c r="M282" s="35">
        <v>156.07</v>
      </c>
      <c r="N282" s="40"/>
      <c r="O282" s="37">
        <v>147.25</v>
      </c>
      <c r="P282" s="38">
        <v>2194.42</v>
      </c>
      <c r="Q282" s="39">
        <v>2402.64</v>
      </c>
      <c r="R282" s="35">
        <v>136.9</v>
      </c>
      <c r="S282" s="37">
        <v>1992.6892824298998</v>
      </c>
      <c r="T282" s="25"/>
      <c r="U282" s="34">
        <v>2000</v>
      </c>
      <c r="V282" s="35">
        <v>0</v>
      </c>
      <c r="W282" s="36"/>
      <c r="X282" s="37">
        <v>350</v>
      </c>
      <c r="Y282" s="38">
        <v>2000</v>
      </c>
      <c r="Z282" s="41">
        <v>2000</v>
      </c>
      <c r="AA282" s="35"/>
      <c r="AB282" s="37">
        <v>0</v>
      </c>
      <c r="AC282" s="25"/>
      <c r="AD282" s="34">
        <v>0</v>
      </c>
      <c r="AE282" s="35">
        <v>0</v>
      </c>
      <c r="AF282" s="36"/>
      <c r="AG282" s="37"/>
      <c r="AH282" s="38"/>
      <c r="AI282" s="42"/>
      <c r="AJ282" s="35"/>
      <c r="AK282" s="37">
        <v>0</v>
      </c>
      <c r="AL282" s="25"/>
      <c r="AM282" s="18">
        <f t="shared" si="32"/>
        <v>9371.938642000001</v>
      </c>
      <c r="AN282" s="18">
        <f t="shared" si="33"/>
        <v>156.07</v>
      </c>
      <c r="AO282" s="18">
        <f t="shared" si="34"/>
        <v>0</v>
      </c>
      <c r="AP282" s="18">
        <f t="shared" si="35"/>
        <v>557.25</v>
      </c>
      <c r="AQ282" s="18">
        <f t="shared" si="36"/>
        <v>5464.42</v>
      </c>
      <c r="AR282" s="18">
        <f t="shared" si="37"/>
        <v>4452.6399999999994</v>
      </c>
      <c r="AS282" s="18">
        <f t="shared" si="38"/>
        <v>440.9</v>
      </c>
      <c r="AT282" s="18">
        <f t="shared" si="39"/>
        <v>6270.6892824298993</v>
      </c>
      <c r="AU282" s="43">
        <v>1492</v>
      </c>
      <c r="AV282" s="44" t="s">
        <v>1265</v>
      </c>
      <c r="AW282" s="68" t="s">
        <v>1266</v>
      </c>
      <c r="AX282" s="45"/>
      <c r="AY282" s="33"/>
      <c r="AZ282" s="46" t="s">
        <v>114</v>
      </c>
      <c r="BA282" s="33" t="s">
        <v>115</v>
      </c>
      <c r="BB282" s="46" t="s">
        <v>334</v>
      </c>
      <c r="BC282" s="46" t="s">
        <v>335</v>
      </c>
      <c r="BD282" s="47">
        <v>2</v>
      </c>
      <c r="BE282" s="47">
        <v>1</v>
      </c>
    </row>
    <row r="283" spans="1:57" x14ac:dyDescent="0.2">
      <c r="A283" s="32" t="s">
        <v>1267</v>
      </c>
      <c r="B283" s="33" t="s">
        <v>1268</v>
      </c>
      <c r="C283" s="34">
        <v>1254.8759969999999</v>
      </c>
      <c r="D283" s="35">
        <v>0</v>
      </c>
      <c r="E283" s="36">
        <v>1190</v>
      </c>
      <c r="F283" s="37"/>
      <c r="G283" s="38">
        <v>0</v>
      </c>
      <c r="H283" s="39">
        <v>0</v>
      </c>
      <c r="I283" s="35"/>
      <c r="J283" s="37">
        <v>530</v>
      </c>
      <c r="K283" s="25"/>
      <c r="L283" s="34">
        <v>1981.8</v>
      </c>
      <c r="M283" s="35">
        <v>0</v>
      </c>
      <c r="N283" s="40">
        <v>116.6</v>
      </c>
      <c r="O283" s="37">
        <v>48.3</v>
      </c>
      <c r="P283" s="38">
        <v>0</v>
      </c>
      <c r="Q283" s="39">
        <v>0</v>
      </c>
      <c r="R283" s="35"/>
      <c r="S283" s="37">
        <v>1263.3203444616379</v>
      </c>
      <c r="T283" s="25"/>
      <c r="U283" s="34">
        <v>1100</v>
      </c>
      <c r="V283" s="35">
        <v>0</v>
      </c>
      <c r="W283" s="36">
        <v>2158.6</v>
      </c>
      <c r="X283" s="37"/>
      <c r="Y283" s="38">
        <v>0</v>
      </c>
      <c r="Z283" s="41">
        <v>0</v>
      </c>
      <c r="AA283" s="35"/>
      <c r="AB283" s="37">
        <v>1100</v>
      </c>
      <c r="AC283" s="25"/>
      <c r="AD283" s="34">
        <v>0</v>
      </c>
      <c r="AE283" s="35">
        <v>0</v>
      </c>
      <c r="AF283" s="36">
        <v>0</v>
      </c>
      <c r="AG283" s="37"/>
      <c r="AH283" s="38"/>
      <c r="AI283" s="42"/>
      <c r="AJ283" s="35"/>
      <c r="AK283" s="37">
        <v>0</v>
      </c>
      <c r="AL283" s="25"/>
      <c r="AM283" s="18">
        <f t="shared" si="32"/>
        <v>4336.6759970000003</v>
      </c>
      <c r="AN283" s="18">
        <f t="shared" si="33"/>
        <v>0</v>
      </c>
      <c r="AO283" s="18">
        <f t="shared" si="34"/>
        <v>3465.2</v>
      </c>
      <c r="AP283" s="18">
        <f t="shared" si="35"/>
        <v>48.3</v>
      </c>
      <c r="AQ283" s="18">
        <f t="shared" si="36"/>
        <v>0</v>
      </c>
      <c r="AR283" s="18">
        <f t="shared" si="37"/>
        <v>0</v>
      </c>
      <c r="AS283" s="18">
        <f t="shared" si="38"/>
        <v>0</v>
      </c>
      <c r="AT283" s="18">
        <f t="shared" si="39"/>
        <v>2893.3203444616379</v>
      </c>
      <c r="AU283" s="43">
        <v>923</v>
      </c>
      <c r="AV283" s="44" t="s">
        <v>1269</v>
      </c>
      <c r="AW283" s="18" t="s">
        <v>1270</v>
      </c>
      <c r="AX283" s="45" t="s">
        <v>144</v>
      </c>
      <c r="AY283" s="33" t="s">
        <v>145</v>
      </c>
      <c r="AZ283" s="46" t="s">
        <v>146</v>
      </c>
      <c r="BA283" s="33" t="s">
        <v>147</v>
      </c>
      <c r="BB283" s="46" t="s">
        <v>148</v>
      </c>
      <c r="BC283" s="46" t="s">
        <v>149</v>
      </c>
      <c r="BD283" s="47">
        <v>2</v>
      </c>
      <c r="BE283" s="47">
        <v>2</v>
      </c>
    </row>
    <row r="284" spans="1:57" x14ac:dyDescent="0.2">
      <c r="A284" s="32" t="s">
        <v>1271</v>
      </c>
      <c r="B284" s="33" t="s">
        <v>1272</v>
      </c>
      <c r="C284" s="34">
        <v>11478.691757000001</v>
      </c>
      <c r="D284" s="35">
        <v>0</v>
      </c>
      <c r="E284" s="36">
        <v>5218.2700000000004</v>
      </c>
      <c r="F284" s="37"/>
      <c r="G284" s="38">
        <v>0</v>
      </c>
      <c r="H284" s="39">
        <v>2750</v>
      </c>
      <c r="I284" s="35"/>
      <c r="J284" s="37">
        <v>18579.55</v>
      </c>
      <c r="K284" s="25"/>
      <c r="L284" s="34">
        <v>2385.12</v>
      </c>
      <c r="M284" s="35">
        <v>0</v>
      </c>
      <c r="N284" s="40">
        <v>7250.5199999999995</v>
      </c>
      <c r="O284" s="37">
        <v>2209.27</v>
      </c>
      <c r="P284" s="38">
        <v>0</v>
      </c>
      <c r="Q284" s="39">
        <v>0</v>
      </c>
      <c r="R284" s="35"/>
      <c r="S284" s="37">
        <v>10435.094585250037</v>
      </c>
      <c r="T284" s="25"/>
      <c r="U284" s="34">
        <v>38546.86</v>
      </c>
      <c r="V284" s="35">
        <v>0</v>
      </c>
      <c r="W284" s="36">
        <v>0</v>
      </c>
      <c r="X284" s="37">
        <v>3048.24</v>
      </c>
      <c r="Y284" s="38">
        <v>0</v>
      </c>
      <c r="Z284" s="41">
        <v>0</v>
      </c>
      <c r="AA284" s="35"/>
      <c r="AB284" s="37">
        <v>14162.879999999997</v>
      </c>
      <c r="AC284" s="25"/>
      <c r="AD284" s="34">
        <v>0</v>
      </c>
      <c r="AE284" s="35">
        <v>0</v>
      </c>
      <c r="AF284" s="36">
        <v>0</v>
      </c>
      <c r="AG284" s="37"/>
      <c r="AH284" s="38"/>
      <c r="AI284" s="42"/>
      <c r="AJ284" s="35"/>
      <c r="AK284" s="37">
        <v>0</v>
      </c>
      <c r="AL284" s="25"/>
      <c r="AM284" s="18">
        <f t="shared" si="32"/>
        <v>52410.671757000004</v>
      </c>
      <c r="AN284" s="18">
        <f t="shared" si="33"/>
        <v>0</v>
      </c>
      <c r="AO284" s="18">
        <f t="shared" si="34"/>
        <v>12468.79</v>
      </c>
      <c r="AP284" s="18">
        <f t="shared" si="35"/>
        <v>5257.51</v>
      </c>
      <c r="AQ284" s="18">
        <f t="shared" si="36"/>
        <v>0</v>
      </c>
      <c r="AR284" s="18">
        <f t="shared" si="37"/>
        <v>2750</v>
      </c>
      <c r="AS284" s="18">
        <f t="shared" si="38"/>
        <v>0</v>
      </c>
      <c r="AT284" s="18">
        <f t="shared" si="39"/>
        <v>43177.524585250037</v>
      </c>
      <c r="AU284" s="43">
        <v>6834</v>
      </c>
      <c r="AV284" s="44" t="s">
        <v>255</v>
      </c>
      <c r="AW284" s="18" t="s">
        <v>1273</v>
      </c>
      <c r="AX284" s="45" t="s">
        <v>257</v>
      </c>
      <c r="AY284" s="33" t="s">
        <v>258</v>
      </c>
      <c r="AZ284" s="46" t="s">
        <v>146</v>
      </c>
      <c r="BA284" s="33" t="s">
        <v>147</v>
      </c>
      <c r="BB284" s="46" t="s">
        <v>509</v>
      </c>
      <c r="BC284" s="46" t="s">
        <v>510</v>
      </c>
      <c r="BD284" s="47">
        <v>1</v>
      </c>
      <c r="BE284" s="47">
        <v>2</v>
      </c>
    </row>
    <row r="285" spans="1:57" x14ac:dyDescent="0.2">
      <c r="A285" s="32" t="s">
        <v>1274</v>
      </c>
      <c r="B285" s="33" t="s">
        <v>1275</v>
      </c>
      <c r="C285" s="34">
        <v>2907.2940200000003</v>
      </c>
      <c r="D285" s="35">
        <v>0</v>
      </c>
      <c r="E285" s="36"/>
      <c r="F285" s="37">
        <v>130</v>
      </c>
      <c r="G285" s="38">
        <v>966.81999999999994</v>
      </c>
      <c r="H285" s="39">
        <v>825</v>
      </c>
      <c r="I285" s="35">
        <v>4793</v>
      </c>
      <c r="J285" s="37">
        <v>3550</v>
      </c>
      <c r="K285" s="25"/>
      <c r="L285" s="34">
        <v>1753.6599999999999</v>
      </c>
      <c r="M285" s="35">
        <v>98.75</v>
      </c>
      <c r="N285" s="40"/>
      <c r="O285" s="37">
        <v>88.25</v>
      </c>
      <c r="P285" s="38">
        <v>358.7</v>
      </c>
      <c r="Q285" s="39">
        <v>1732.16</v>
      </c>
      <c r="R285" s="35">
        <v>701.3</v>
      </c>
      <c r="S285" s="37">
        <v>2214.983692250989</v>
      </c>
      <c r="T285" s="25"/>
      <c r="U285" s="34">
        <v>0</v>
      </c>
      <c r="V285" s="35">
        <v>0</v>
      </c>
      <c r="W285" s="36"/>
      <c r="X285" s="37">
        <v>300</v>
      </c>
      <c r="Y285" s="38">
        <v>1400</v>
      </c>
      <c r="Z285" s="41">
        <v>4000</v>
      </c>
      <c r="AA285" s="35">
        <v>1650</v>
      </c>
      <c r="AB285" s="37">
        <v>300</v>
      </c>
      <c r="AC285" s="25"/>
      <c r="AD285" s="34">
        <v>0</v>
      </c>
      <c r="AE285" s="35">
        <v>0</v>
      </c>
      <c r="AF285" s="36"/>
      <c r="AG285" s="37"/>
      <c r="AH285" s="38"/>
      <c r="AI285" s="42"/>
      <c r="AJ285" s="35"/>
      <c r="AK285" s="37">
        <v>0</v>
      </c>
      <c r="AL285" s="25"/>
      <c r="AM285" s="18">
        <f t="shared" si="32"/>
        <v>4660.9540200000001</v>
      </c>
      <c r="AN285" s="18">
        <f t="shared" si="33"/>
        <v>98.75</v>
      </c>
      <c r="AO285" s="18">
        <f t="shared" si="34"/>
        <v>0</v>
      </c>
      <c r="AP285" s="18">
        <f t="shared" si="35"/>
        <v>518.25</v>
      </c>
      <c r="AQ285" s="18">
        <f t="shared" si="36"/>
        <v>2725.52</v>
      </c>
      <c r="AR285" s="18">
        <f t="shared" si="37"/>
        <v>6557.16</v>
      </c>
      <c r="AS285" s="18">
        <f t="shared" si="38"/>
        <v>7144.3</v>
      </c>
      <c r="AT285" s="18">
        <f t="shared" si="39"/>
        <v>6064.9836922509894</v>
      </c>
      <c r="AU285" s="43">
        <v>3166</v>
      </c>
      <c r="AV285" s="44" t="s">
        <v>1276</v>
      </c>
      <c r="AW285" s="18" t="s">
        <v>1277</v>
      </c>
      <c r="AX285" s="45"/>
      <c r="AY285" s="33"/>
      <c r="AZ285" s="46" t="s">
        <v>80</v>
      </c>
      <c r="BA285" s="33" t="s">
        <v>81</v>
      </c>
      <c r="BB285" s="46" t="s">
        <v>553</v>
      </c>
      <c r="BC285" s="46" t="s">
        <v>554</v>
      </c>
      <c r="BD285" s="47">
        <v>2</v>
      </c>
      <c r="BE285" s="47">
        <v>1</v>
      </c>
    </row>
    <row r="286" spans="1:57" x14ac:dyDescent="0.2">
      <c r="A286" s="32" t="s">
        <v>1278</v>
      </c>
      <c r="B286" s="33" t="s">
        <v>1279</v>
      </c>
      <c r="C286" s="34">
        <v>20733.532143999997</v>
      </c>
      <c r="D286" s="35">
        <v>0</v>
      </c>
      <c r="E286" s="36"/>
      <c r="F286" s="37">
        <v>3301.45</v>
      </c>
      <c r="G286" s="38">
        <v>11760.46</v>
      </c>
      <c r="H286" s="39">
        <v>3734.17</v>
      </c>
      <c r="I286" s="35">
        <v>4366</v>
      </c>
      <c r="J286" s="37">
        <v>28123</v>
      </c>
      <c r="K286" s="25"/>
      <c r="L286" s="34">
        <v>24315.019999999997</v>
      </c>
      <c r="M286" s="35">
        <v>690.3</v>
      </c>
      <c r="N286" s="40"/>
      <c r="O286" s="37">
        <v>426.75</v>
      </c>
      <c r="P286" s="38">
        <v>5473.93</v>
      </c>
      <c r="Q286" s="39">
        <v>2987.53</v>
      </c>
      <c r="R286" s="35">
        <v>835.15</v>
      </c>
      <c r="S286" s="37">
        <v>14544.123032912148</v>
      </c>
      <c r="T286" s="25"/>
      <c r="U286" s="34">
        <v>43925</v>
      </c>
      <c r="V286" s="35">
        <v>479</v>
      </c>
      <c r="W286" s="36"/>
      <c r="X286" s="37">
        <v>9819</v>
      </c>
      <c r="Y286" s="38">
        <v>34544</v>
      </c>
      <c r="Z286" s="41">
        <v>9471</v>
      </c>
      <c r="AA286" s="35">
        <v>10362</v>
      </c>
      <c r="AB286" s="37">
        <v>0</v>
      </c>
      <c r="AC286" s="25"/>
      <c r="AD286" s="34">
        <v>0</v>
      </c>
      <c r="AE286" s="35">
        <v>0</v>
      </c>
      <c r="AF286" s="36"/>
      <c r="AG286" s="37"/>
      <c r="AH286" s="38"/>
      <c r="AI286" s="42"/>
      <c r="AJ286" s="35"/>
      <c r="AK286" s="37">
        <v>0</v>
      </c>
      <c r="AL286" s="25"/>
      <c r="AM286" s="18">
        <f t="shared" si="32"/>
        <v>88973.552143999987</v>
      </c>
      <c r="AN286" s="18">
        <f t="shared" si="33"/>
        <v>1169.3</v>
      </c>
      <c r="AO286" s="18">
        <f t="shared" si="34"/>
        <v>0</v>
      </c>
      <c r="AP286" s="18">
        <f t="shared" si="35"/>
        <v>13547.2</v>
      </c>
      <c r="AQ286" s="18">
        <f t="shared" si="36"/>
        <v>51778.39</v>
      </c>
      <c r="AR286" s="18">
        <f t="shared" si="37"/>
        <v>16192.7</v>
      </c>
      <c r="AS286" s="18">
        <f t="shared" si="38"/>
        <v>15563.15</v>
      </c>
      <c r="AT286" s="18">
        <f t="shared" si="39"/>
        <v>42667.123032912146</v>
      </c>
      <c r="AU286" s="43">
        <v>15335</v>
      </c>
      <c r="AV286" s="44" t="s">
        <v>1280</v>
      </c>
      <c r="AW286" s="18" t="s">
        <v>1281</v>
      </c>
      <c r="AX286" s="45"/>
      <c r="AY286" s="33"/>
      <c r="AZ286" s="46" t="s">
        <v>90</v>
      </c>
      <c r="BA286" s="33" t="s">
        <v>91</v>
      </c>
      <c r="BB286" s="46" t="s">
        <v>314</v>
      </c>
      <c r="BC286" s="46" t="s">
        <v>315</v>
      </c>
      <c r="BD286" s="47">
        <v>1</v>
      </c>
      <c r="BE286" s="47">
        <v>1</v>
      </c>
    </row>
    <row r="287" spans="1:57" x14ac:dyDescent="0.2">
      <c r="A287" s="32" t="s">
        <v>1282</v>
      </c>
      <c r="B287" s="33" t="s">
        <v>1283</v>
      </c>
      <c r="C287" s="34">
        <v>3086.2936530000002</v>
      </c>
      <c r="D287" s="35">
        <v>0</v>
      </c>
      <c r="E287" s="36"/>
      <c r="F287" s="37">
        <v>430</v>
      </c>
      <c r="G287" s="38">
        <v>40</v>
      </c>
      <c r="H287" s="39">
        <v>80</v>
      </c>
      <c r="I287" s="35">
        <v>20</v>
      </c>
      <c r="J287" s="37">
        <v>4027</v>
      </c>
      <c r="K287" s="25"/>
      <c r="L287" s="34">
        <v>8131.3</v>
      </c>
      <c r="M287" s="35">
        <v>106.86</v>
      </c>
      <c r="N287" s="40"/>
      <c r="O287" s="37">
        <v>4125.1000000000004</v>
      </c>
      <c r="P287" s="38">
        <v>393.1</v>
      </c>
      <c r="Q287" s="39">
        <v>313.10000000000002</v>
      </c>
      <c r="R287" s="35">
        <v>70.8</v>
      </c>
      <c r="S287" s="37">
        <v>4050.9104504530201</v>
      </c>
      <c r="T287" s="25"/>
      <c r="U287" s="34">
        <v>14000</v>
      </c>
      <c r="V287" s="35">
        <v>0</v>
      </c>
      <c r="W287" s="36"/>
      <c r="X287" s="37"/>
      <c r="Y287" s="38">
        <v>1000</v>
      </c>
      <c r="Z287" s="41">
        <v>0</v>
      </c>
      <c r="AA287" s="35"/>
      <c r="AB287" s="37">
        <v>1000</v>
      </c>
      <c r="AC287" s="25"/>
      <c r="AD287" s="34">
        <v>0</v>
      </c>
      <c r="AE287" s="35">
        <v>0</v>
      </c>
      <c r="AF287" s="36"/>
      <c r="AG287" s="37"/>
      <c r="AH287" s="38"/>
      <c r="AI287" s="42"/>
      <c r="AJ287" s="35"/>
      <c r="AK287" s="37">
        <v>0</v>
      </c>
      <c r="AL287" s="25"/>
      <c r="AM287" s="18">
        <f t="shared" si="32"/>
        <v>25217.593653</v>
      </c>
      <c r="AN287" s="18">
        <f t="shared" si="33"/>
        <v>106.86</v>
      </c>
      <c r="AO287" s="18">
        <f t="shared" si="34"/>
        <v>0</v>
      </c>
      <c r="AP287" s="18">
        <f t="shared" si="35"/>
        <v>4555.1000000000004</v>
      </c>
      <c r="AQ287" s="18">
        <f t="shared" si="36"/>
        <v>1433.1</v>
      </c>
      <c r="AR287" s="18">
        <f t="shared" si="37"/>
        <v>393.1</v>
      </c>
      <c r="AS287" s="18">
        <f t="shared" si="38"/>
        <v>90.8</v>
      </c>
      <c r="AT287" s="18">
        <f t="shared" si="39"/>
        <v>9077.9104504530205</v>
      </c>
      <c r="AU287" s="43">
        <v>3959</v>
      </c>
      <c r="AV287" s="44" t="s">
        <v>1284</v>
      </c>
      <c r="AW287" s="18" t="s">
        <v>1285</v>
      </c>
      <c r="AX287" s="62" t="s">
        <v>444</v>
      </c>
      <c r="AY287" s="46" t="s">
        <v>445</v>
      </c>
      <c r="AZ287" s="46" t="s">
        <v>90</v>
      </c>
      <c r="BA287" s="33" t="s">
        <v>91</v>
      </c>
      <c r="BB287" s="46" t="s">
        <v>446</v>
      </c>
      <c r="BC287" s="46" t="s">
        <v>447</v>
      </c>
      <c r="BD287" s="47">
        <v>2</v>
      </c>
      <c r="BE287" s="47">
        <v>2</v>
      </c>
    </row>
    <row r="288" spans="1:57" x14ac:dyDescent="0.2">
      <c r="A288" s="32" t="s">
        <v>1286</v>
      </c>
      <c r="B288" s="33" t="s">
        <v>1287</v>
      </c>
      <c r="C288" s="34">
        <v>8317.9711759999991</v>
      </c>
      <c r="D288" s="35">
        <v>2473.6</v>
      </c>
      <c r="E288" s="36"/>
      <c r="F288" s="37">
        <v>1651.4</v>
      </c>
      <c r="G288" s="38">
        <v>3505</v>
      </c>
      <c r="H288" s="39">
        <v>1645</v>
      </c>
      <c r="I288" s="35">
        <v>4026</v>
      </c>
      <c r="J288" s="37">
        <v>20634.8</v>
      </c>
      <c r="K288" s="25"/>
      <c r="L288" s="34">
        <v>8015.0499999999993</v>
      </c>
      <c r="M288" s="35">
        <v>952.33</v>
      </c>
      <c r="N288" s="40"/>
      <c r="O288" s="37">
        <v>2264.75</v>
      </c>
      <c r="P288" s="38">
        <v>3490.44</v>
      </c>
      <c r="Q288" s="39">
        <v>1256.58</v>
      </c>
      <c r="R288" s="35">
        <v>1014.76</v>
      </c>
      <c r="S288" s="37">
        <v>9485.8962920248723</v>
      </c>
      <c r="T288" s="25"/>
      <c r="U288" s="34">
        <v>19900</v>
      </c>
      <c r="V288" s="35">
        <v>1800</v>
      </c>
      <c r="W288" s="36"/>
      <c r="X288" s="37">
        <v>5080</v>
      </c>
      <c r="Y288" s="38">
        <v>10150</v>
      </c>
      <c r="Z288" s="41">
        <v>5530</v>
      </c>
      <c r="AA288" s="35">
        <v>12982</v>
      </c>
      <c r="AB288" s="37">
        <v>12000</v>
      </c>
      <c r="AC288" s="25"/>
      <c r="AD288" s="34">
        <v>0</v>
      </c>
      <c r="AE288" s="35">
        <v>0</v>
      </c>
      <c r="AF288" s="36"/>
      <c r="AG288" s="37"/>
      <c r="AH288" s="38"/>
      <c r="AI288" s="42"/>
      <c r="AJ288" s="35"/>
      <c r="AK288" s="37">
        <v>0</v>
      </c>
      <c r="AL288" s="25"/>
      <c r="AM288" s="18">
        <f t="shared" si="32"/>
        <v>36233.021175999995</v>
      </c>
      <c r="AN288" s="18">
        <f t="shared" si="33"/>
        <v>5225.93</v>
      </c>
      <c r="AO288" s="18">
        <f t="shared" si="34"/>
        <v>0</v>
      </c>
      <c r="AP288" s="18">
        <f t="shared" si="35"/>
        <v>8996.15</v>
      </c>
      <c r="AQ288" s="18">
        <f t="shared" si="36"/>
        <v>17145.440000000002</v>
      </c>
      <c r="AR288" s="18">
        <f t="shared" si="37"/>
        <v>8431.58</v>
      </c>
      <c r="AS288" s="18">
        <f t="shared" si="38"/>
        <v>18022.760000000002</v>
      </c>
      <c r="AT288" s="18">
        <f t="shared" si="39"/>
        <v>42120.696292024877</v>
      </c>
      <c r="AU288" s="43">
        <v>12606</v>
      </c>
      <c r="AV288" s="44" t="s">
        <v>504</v>
      </c>
      <c r="AW288" s="18" t="s">
        <v>505</v>
      </c>
      <c r="AX288" s="45" t="s">
        <v>184</v>
      </c>
      <c r="AY288" s="33" t="s">
        <v>185</v>
      </c>
      <c r="AZ288" s="46" t="s">
        <v>90</v>
      </c>
      <c r="BA288" s="33" t="s">
        <v>91</v>
      </c>
      <c r="BB288" s="46" t="s">
        <v>186</v>
      </c>
      <c r="BC288" s="46" t="s">
        <v>187</v>
      </c>
      <c r="BD288" s="47">
        <v>1</v>
      </c>
      <c r="BE288" s="47">
        <v>2</v>
      </c>
    </row>
    <row r="289" spans="1:57" x14ac:dyDescent="0.2">
      <c r="A289" s="32" t="s">
        <v>1288</v>
      </c>
      <c r="B289" s="33" t="s">
        <v>1289</v>
      </c>
      <c r="C289" s="34">
        <v>2365.3864170000002</v>
      </c>
      <c r="D289" s="35">
        <v>1370</v>
      </c>
      <c r="E289" s="36"/>
      <c r="F289" s="37">
        <v>3850.77</v>
      </c>
      <c r="G289" s="38">
        <v>921.6</v>
      </c>
      <c r="H289" s="39">
        <v>600</v>
      </c>
      <c r="I289" s="35">
        <v>1223</v>
      </c>
      <c r="J289" s="37">
        <v>5018</v>
      </c>
      <c r="K289" s="25"/>
      <c r="L289" s="34">
        <v>2540.4700000000003</v>
      </c>
      <c r="M289" s="35">
        <v>1216.53</v>
      </c>
      <c r="N289" s="40"/>
      <c r="O289" s="37">
        <v>201.31</v>
      </c>
      <c r="P289" s="38">
        <v>147.87</v>
      </c>
      <c r="Q289" s="39">
        <v>183.3</v>
      </c>
      <c r="R289" s="35">
        <v>166.5</v>
      </c>
      <c r="S289" s="37">
        <v>3599.26156667237</v>
      </c>
      <c r="T289" s="25"/>
      <c r="U289" s="34">
        <v>5000</v>
      </c>
      <c r="V289" s="35">
        <v>10000</v>
      </c>
      <c r="W289" s="36"/>
      <c r="X289" s="37"/>
      <c r="Y289" s="38">
        <v>0</v>
      </c>
      <c r="Z289" s="41">
        <v>0</v>
      </c>
      <c r="AA289" s="35"/>
      <c r="AB289" s="37">
        <v>0</v>
      </c>
      <c r="AC289" s="25"/>
      <c r="AD289" s="34">
        <v>0</v>
      </c>
      <c r="AE289" s="35">
        <v>0</v>
      </c>
      <c r="AF289" s="36"/>
      <c r="AG289" s="37"/>
      <c r="AH289" s="38"/>
      <c r="AI289" s="42"/>
      <c r="AJ289" s="35"/>
      <c r="AK289" s="37">
        <v>0</v>
      </c>
      <c r="AL289" s="25"/>
      <c r="AM289" s="18">
        <f t="shared" si="32"/>
        <v>9905.8564170000009</v>
      </c>
      <c r="AN289" s="18">
        <f t="shared" si="33"/>
        <v>12586.53</v>
      </c>
      <c r="AO289" s="18">
        <f t="shared" si="34"/>
        <v>0</v>
      </c>
      <c r="AP289" s="18">
        <f t="shared" si="35"/>
        <v>4052.08</v>
      </c>
      <c r="AQ289" s="18">
        <f t="shared" si="36"/>
        <v>1069.47</v>
      </c>
      <c r="AR289" s="18">
        <f t="shared" si="37"/>
        <v>783.3</v>
      </c>
      <c r="AS289" s="18">
        <f t="shared" si="38"/>
        <v>1389.5</v>
      </c>
      <c r="AT289" s="18">
        <f t="shared" si="39"/>
        <v>8617.2615666723705</v>
      </c>
      <c r="AU289" s="43">
        <v>5445</v>
      </c>
      <c r="AV289" s="44" t="s">
        <v>492</v>
      </c>
      <c r="AW289" s="18" t="s">
        <v>493</v>
      </c>
      <c r="AX289" s="45" t="s">
        <v>219</v>
      </c>
      <c r="AY289" s="33" t="s">
        <v>220</v>
      </c>
      <c r="AZ289" s="46" t="s">
        <v>80</v>
      </c>
      <c r="BA289" s="33" t="s">
        <v>81</v>
      </c>
      <c r="BB289" s="46" t="s">
        <v>82</v>
      </c>
      <c r="BC289" s="46" t="s">
        <v>83</v>
      </c>
      <c r="BD289" s="47">
        <v>1</v>
      </c>
      <c r="BE289" s="47">
        <v>2</v>
      </c>
    </row>
    <row r="290" spans="1:57" x14ac:dyDescent="0.2">
      <c r="A290" s="32" t="s">
        <v>1290</v>
      </c>
      <c r="B290" s="33" t="s">
        <v>1291</v>
      </c>
      <c r="C290" s="34">
        <v>2161.8049219999998</v>
      </c>
      <c r="D290" s="35">
        <v>360</v>
      </c>
      <c r="E290" s="36"/>
      <c r="F290" s="37">
        <v>682</v>
      </c>
      <c r="G290" s="38">
        <v>0</v>
      </c>
      <c r="H290" s="39">
        <v>60</v>
      </c>
      <c r="I290" s="35">
        <v>600</v>
      </c>
      <c r="J290" s="37">
        <v>3746</v>
      </c>
      <c r="K290" s="25"/>
      <c r="L290" s="34">
        <v>3421.53</v>
      </c>
      <c r="M290" s="35">
        <v>261</v>
      </c>
      <c r="N290" s="40"/>
      <c r="O290" s="37">
        <v>31.05</v>
      </c>
      <c r="P290" s="38">
        <v>80.8</v>
      </c>
      <c r="Q290" s="39">
        <v>40.200000000000003</v>
      </c>
      <c r="R290" s="35">
        <v>29.35</v>
      </c>
      <c r="S290" s="37">
        <v>3121.0433631508504</v>
      </c>
      <c r="T290" s="25"/>
      <c r="U290" s="34">
        <v>9000</v>
      </c>
      <c r="V290" s="35">
        <v>0</v>
      </c>
      <c r="W290" s="36"/>
      <c r="X290" s="37">
        <v>960</v>
      </c>
      <c r="Y290" s="38">
        <v>0</v>
      </c>
      <c r="Z290" s="41">
        <v>0</v>
      </c>
      <c r="AA290" s="35"/>
      <c r="AB290" s="37">
        <v>1940</v>
      </c>
      <c r="AC290" s="25"/>
      <c r="AD290" s="34">
        <v>0</v>
      </c>
      <c r="AE290" s="35">
        <v>0</v>
      </c>
      <c r="AF290" s="36"/>
      <c r="AG290" s="37"/>
      <c r="AH290" s="38"/>
      <c r="AI290" s="42"/>
      <c r="AJ290" s="35"/>
      <c r="AK290" s="37">
        <v>0</v>
      </c>
      <c r="AL290" s="25"/>
      <c r="AM290" s="18">
        <f t="shared" si="32"/>
        <v>14583.334922</v>
      </c>
      <c r="AN290" s="18">
        <f t="shared" si="33"/>
        <v>621</v>
      </c>
      <c r="AO290" s="18">
        <f t="shared" si="34"/>
        <v>0</v>
      </c>
      <c r="AP290" s="18">
        <f t="shared" si="35"/>
        <v>1673.05</v>
      </c>
      <c r="AQ290" s="18">
        <f t="shared" si="36"/>
        <v>80.8</v>
      </c>
      <c r="AR290" s="18">
        <f t="shared" si="37"/>
        <v>100.2</v>
      </c>
      <c r="AS290" s="18">
        <f t="shared" si="38"/>
        <v>629.35</v>
      </c>
      <c r="AT290" s="18">
        <f t="shared" si="39"/>
        <v>8807.0433631508495</v>
      </c>
      <c r="AU290" s="43">
        <v>3703</v>
      </c>
      <c r="AV290" s="44" t="s">
        <v>1292</v>
      </c>
      <c r="AW290" s="18" t="s">
        <v>1293</v>
      </c>
      <c r="AX290" s="45"/>
      <c r="AY290" s="33"/>
      <c r="AZ290" s="46" t="s">
        <v>80</v>
      </c>
      <c r="BA290" s="33" t="s">
        <v>81</v>
      </c>
      <c r="BB290" s="46" t="s">
        <v>648</v>
      </c>
      <c r="BC290" s="46" t="s">
        <v>649</v>
      </c>
      <c r="BD290" s="47">
        <v>2</v>
      </c>
      <c r="BE290" s="47">
        <v>1</v>
      </c>
    </row>
    <row r="291" spans="1:57" x14ac:dyDescent="0.2">
      <c r="A291" s="32" t="s">
        <v>1294</v>
      </c>
      <c r="B291" s="33" t="s">
        <v>1295</v>
      </c>
      <c r="C291" s="34">
        <v>2263.0009419999997</v>
      </c>
      <c r="D291" s="35">
        <v>200</v>
      </c>
      <c r="E291" s="36"/>
      <c r="F291" s="37">
        <v>230</v>
      </c>
      <c r="G291" s="38">
        <v>560</v>
      </c>
      <c r="H291" s="39">
        <v>100</v>
      </c>
      <c r="I291" s="35">
        <v>310</v>
      </c>
      <c r="J291" s="37">
        <v>5641</v>
      </c>
      <c r="K291" s="25"/>
      <c r="L291" s="34">
        <v>3026.3</v>
      </c>
      <c r="M291" s="35">
        <v>55.25</v>
      </c>
      <c r="N291" s="40"/>
      <c r="O291" s="37">
        <v>34.119999999999997</v>
      </c>
      <c r="P291" s="38">
        <v>103.49</v>
      </c>
      <c r="Q291" s="39">
        <v>165.83</v>
      </c>
      <c r="R291" s="35">
        <v>149.21</v>
      </c>
      <c r="S291" s="37">
        <v>2794.5226731849361</v>
      </c>
      <c r="T291" s="25"/>
      <c r="U291" s="34">
        <v>24515.61</v>
      </c>
      <c r="V291" s="35">
        <v>0</v>
      </c>
      <c r="W291" s="36"/>
      <c r="X291" s="37">
        <v>584.6</v>
      </c>
      <c r="Y291" s="38">
        <v>1753.36</v>
      </c>
      <c r="Z291" s="41">
        <v>1022.72</v>
      </c>
      <c r="AA291" s="35">
        <v>1008</v>
      </c>
      <c r="AB291" s="37">
        <v>6574</v>
      </c>
      <c r="AC291" s="25"/>
      <c r="AD291" s="34">
        <v>0</v>
      </c>
      <c r="AE291" s="35">
        <v>0</v>
      </c>
      <c r="AF291" s="36"/>
      <c r="AG291" s="37"/>
      <c r="AH291" s="38"/>
      <c r="AI291" s="42"/>
      <c r="AJ291" s="35"/>
      <c r="AK291" s="37">
        <v>0</v>
      </c>
      <c r="AL291" s="25"/>
      <c r="AM291" s="18">
        <f t="shared" si="32"/>
        <v>29804.910941999999</v>
      </c>
      <c r="AN291" s="18">
        <f t="shared" si="33"/>
        <v>255.25</v>
      </c>
      <c r="AO291" s="18">
        <f t="shared" si="34"/>
        <v>0</v>
      </c>
      <c r="AP291" s="18">
        <f t="shared" si="35"/>
        <v>848.72</v>
      </c>
      <c r="AQ291" s="18">
        <f t="shared" si="36"/>
        <v>2416.85</v>
      </c>
      <c r="AR291" s="18">
        <f t="shared" si="37"/>
        <v>1288.55</v>
      </c>
      <c r="AS291" s="18">
        <f t="shared" si="38"/>
        <v>1467.21</v>
      </c>
      <c r="AT291" s="18">
        <f t="shared" si="39"/>
        <v>15009.522673184936</v>
      </c>
      <c r="AU291" s="43">
        <v>6146</v>
      </c>
      <c r="AV291" s="44" t="s">
        <v>1296</v>
      </c>
      <c r="AW291" s="18" t="s">
        <v>1297</v>
      </c>
      <c r="AX291" s="45" t="s">
        <v>579</v>
      </c>
      <c r="AY291" s="33" t="s">
        <v>580</v>
      </c>
      <c r="AZ291" s="46" t="s">
        <v>136</v>
      </c>
      <c r="BA291" s="33" t="s">
        <v>137</v>
      </c>
      <c r="BB291" s="46" t="s">
        <v>581</v>
      </c>
      <c r="BC291" s="46" t="s">
        <v>582</v>
      </c>
      <c r="BD291" s="47">
        <v>1</v>
      </c>
      <c r="BE291" s="47">
        <v>2</v>
      </c>
    </row>
    <row r="292" spans="1:57" x14ac:dyDescent="0.2">
      <c r="A292" s="32" t="s">
        <v>1298</v>
      </c>
      <c r="B292" s="33" t="s">
        <v>1299</v>
      </c>
      <c r="C292" s="34">
        <v>12529.739815999999</v>
      </c>
      <c r="D292" s="35">
        <v>680</v>
      </c>
      <c r="E292" s="36"/>
      <c r="F292" s="37">
        <v>1161</v>
      </c>
      <c r="G292" s="38">
        <v>2425.52</v>
      </c>
      <c r="H292" s="39">
        <v>700</v>
      </c>
      <c r="I292" s="35">
        <v>3564</v>
      </c>
      <c r="J292" s="37">
        <v>40097.839999999997</v>
      </c>
      <c r="K292" s="25"/>
      <c r="L292" s="34">
        <v>26168.39</v>
      </c>
      <c r="M292" s="35">
        <v>329.45</v>
      </c>
      <c r="N292" s="40"/>
      <c r="O292" s="37">
        <v>261.8</v>
      </c>
      <c r="P292" s="38">
        <v>5478.2</v>
      </c>
      <c r="Q292" s="39">
        <v>479.85</v>
      </c>
      <c r="R292" s="35">
        <v>3839.24</v>
      </c>
      <c r="S292" s="37">
        <v>16657.24850977902</v>
      </c>
      <c r="T292" s="25"/>
      <c r="U292" s="34">
        <v>58685</v>
      </c>
      <c r="V292" s="35">
        <v>0</v>
      </c>
      <c r="W292" s="36"/>
      <c r="X292" s="37">
        <v>13580</v>
      </c>
      <c r="Y292" s="38">
        <v>13580</v>
      </c>
      <c r="Z292" s="41">
        <v>2425</v>
      </c>
      <c r="AA292" s="35">
        <v>8730</v>
      </c>
      <c r="AB292" s="37">
        <v>35799.360000000001</v>
      </c>
      <c r="AC292" s="25"/>
      <c r="AD292" s="34">
        <v>0</v>
      </c>
      <c r="AE292" s="35">
        <v>0</v>
      </c>
      <c r="AF292" s="36"/>
      <c r="AG292" s="37"/>
      <c r="AH292" s="38"/>
      <c r="AI292" s="42"/>
      <c r="AJ292" s="35"/>
      <c r="AK292" s="37">
        <v>0</v>
      </c>
      <c r="AL292" s="25"/>
      <c r="AM292" s="18">
        <f t="shared" si="32"/>
        <v>97383.129816000001</v>
      </c>
      <c r="AN292" s="18">
        <f t="shared" si="33"/>
        <v>1009.45</v>
      </c>
      <c r="AO292" s="18">
        <f t="shared" si="34"/>
        <v>0</v>
      </c>
      <c r="AP292" s="18">
        <f t="shared" si="35"/>
        <v>15002.8</v>
      </c>
      <c r="AQ292" s="18">
        <f t="shared" si="36"/>
        <v>21483.72</v>
      </c>
      <c r="AR292" s="18">
        <f t="shared" si="37"/>
        <v>3604.85</v>
      </c>
      <c r="AS292" s="18">
        <f t="shared" si="38"/>
        <v>16133.24</v>
      </c>
      <c r="AT292" s="18">
        <f t="shared" si="39"/>
        <v>92554.448509779017</v>
      </c>
      <c r="AU292" s="43">
        <v>14192</v>
      </c>
      <c r="AV292" s="44" t="s">
        <v>1300</v>
      </c>
      <c r="AW292" s="18" t="s">
        <v>1301</v>
      </c>
      <c r="AX292" s="45"/>
      <c r="AY292" s="33"/>
      <c r="AZ292" s="46" t="s">
        <v>72</v>
      </c>
      <c r="BA292" s="33" t="s">
        <v>73</v>
      </c>
      <c r="BB292" s="46" t="s">
        <v>429</v>
      </c>
      <c r="BC292" s="46" t="s">
        <v>430</v>
      </c>
      <c r="BD292" s="47">
        <v>2</v>
      </c>
      <c r="BE292" s="47">
        <v>1</v>
      </c>
    </row>
    <row r="293" spans="1:57" x14ac:dyDescent="0.2">
      <c r="A293" s="32" t="s">
        <v>1302</v>
      </c>
      <c r="B293" s="33" t="s">
        <v>1303</v>
      </c>
      <c r="C293" s="34">
        <v>9590.5099850000006</v>
      </c>
      <c r="D293" s="35">
        <v>230</v>
      </c>
      <c r="E293" s="36"/>
      <c r="F293" s="37">
        <v>1491.84</v>
      </c>
      <c r="G293" s="38">
        <v>3759.5</v>
      </c>
      <c r="H293" s="39">
        <v>5906</v>
      </c>
      <c r="I293" s="35">
        <v>3414</v>
      </c>
      <c r="J293" s="37">
        <v>32927</v>
      </c>
      <c r="K293" s="25"/>
      <c r="L293" s="34">
        <v>3750.2200000000003</v>
      </c>
      <c r="M293" s="35">
        <v>106.65</v>
      </c>
      <c r="N293" s="40"/>
      <c r="O293" s="37">
        <v>3279.56</v>
      </c>
      <c r="P293" s="38">
        <v>1159.5</v>
      </c>
      <c r="Q293" s="39">
        <v>208.45</v>
      </c>
      <c r="R293" s="35">
        <v>9942.99</v>
      </c>
      <c r="S293" s="37">
        <v>5735.1217502685049</v>
      </c>
      <c r="T293" s="25"/>
      <c r="U293" s="34">
        <v>54902.239999999998</v>
      </c>
      <c r="V293" s="35">
        <v>0</v>
      </c>
      <c r="W293" s="36"/>
      <c r="X293" s="37">
        <v>4360.2</v>
      </c>
      <c r="Y293" s="38">
        <v>0</v>
      </c>
      <c r="Z293" s="41">
        <v>0</v>
      </c>
      <c r="AA293" s="35"/>
      <c r="AB293" s="37">
        <v>18813.36</v>
      </c>
      <c r="AC293" s="25"/>
      <c r="AD293" s="34">
        <v>0</v>
      </c>
      <c r="AE293" s="35">
        <v>0</v>
      </c>
      <c r="AF293" s="36"/>
      <c r="AG293" s="37"/>
      <c r="AH293" s="38"/>
      <c r="AI293" s="42"/>
      <c r="AJ293" s="35"/>
      <c r="AK293" s="37">
        <v>0</v>
      </c>
      <c r="AL293" s="25"/>
      <c r="AM293" s="18">
        <f t="shared" si="32"/>
        <v>68242.969985000003</v>
      </c>
      <c r="AN293" s="18">
        <f t="shared" si="33"/>
        <v>336.65</v>
      </c>
      <c r="AO293" s="18">
        <f t="shared" si="34"/>
        <v>0</v>
      </c>
      <c r="AP293" s="18">
        <f t="shared" si="35"/>
        <v>9131.6</v>
      </c>
      <c r="AQ293" s="18">
        <f t="shared" si="36"/>
        <v>4919</v>
      </c>
      <c r="AR293" s="18">
        <f t="shared" si="37"/>
        <v>6114.45</v>
      </c>
      <c r="AS293" s="18">
        <f t="shared" si="38"/>
        <v>13356.99</v>
      </c>
      <c r="AT293" s="18">
        <f t="shared" si="39"/>
        <v>57475.481750268504</v>
      </c>
      <c r="AU293" s="43">
        <v>9902</v>
      </c>
      <c r="AV293" s="44" t="s">
        <v>255</v>
      </c>
      <c r="AW293" s="18" t="s">
        <v>1304</v>
      </c>
      <c r="AX293" s="45" t="s">
        <v>257</v>
      </c>
      <c r="AY293" s="33" t="s">
        <v>258</v>
      </c>
      <c r="AZ293" s="46" t="s">
        <v>128</v>
      </c>
      <c r="BA293" s="33" t="s">
        <v>129</v>
      </c>
      <c r="BB293" s="46" t="s">
        <v>259</v>
      </c>
      <c r="BC293" s="46" t="s">
        <v>260</v>
      </c>
      <c r="BD293" s="47">
        <v>1</v>
      </c>
      <c r="BE293" s="47">
        <v>2</v>
      </c>
    </row>
    <row r="294" spans="1:57" x14ac:dyDescent="0.2">
      <c r="A294" s="32" t="s">
        <v>1305</v>
      </c>
      <c r="B294" s="33" t="s">
        <v>1306</v>
      </c>
      <c r="C294" s="34">
        <v>2366.1396789999999</v>
      </c>
      <c r="D294" s="35">
        <v>0</v>
      </c>
      <c r="E294" s="36"/>
      <c r="F294" s="37">
        <v>1230</v>
      </c>
      <c r="G294" s="38">
        <v>3491</v>
      </c>
      <c r="H294" s="39">
        <v>10310</v>
      </c>
      <c r="I294" s="35">
        <v>2542</v>
      </c>
      <c r="J294" s="37">
        <v>2868.39</v>
      </c>
      <c r="K294" s="25"/>
      <c r="L294" s="34">
        <v>6713.63</v>
      </c>
      <c r="M294" s="35">
        <v>156.19999999999999</v>
      </c>
      <c r="N294" s="40"/>
      <c r="O294" s="37">
        <v>356.69</v>
      </c>
      <c r="P294" s="38">
        <v>6039</v>
      </c>
      <c r="Q294" s="39">
        <v>353.8</v>
      </c>
      <c r="R294" s="35">
        <v>349.05</v>
      </c>
      <c r="S294" s="37">
        <v>5179.980250980263</v>
      </c>
      <c r="T294" s="25"/>
      <c r="U294" s="34">
        <v>2000</v>
      </c>
      <c r="V294" s="35">
        <v>500</v>
      </c>
      <c r="W294" s="36"/>
      <c r="X294" s="37">
        <v>500</v>
      </c>
      <c r="Y294" s="38">
        <v>1000</v>
      </c>
      <c r="Z294" s="41">
        <v>500</v>
      </c>
      <c r="AA294" s="35">
        <v>500</v>
      </c>
      <c r="AB294" s="37">
        <v>450</v>
      </c>
      <c r="AC294" s="25"/>
      <c r="AD294" s="34">
        <v>0</v>
      </c>
      <c r="AE294" s="35">
        <v>0</v>
      </c>
      <c r="AF294" s="36"/>
      <c r="AG294" s="37"/>
      <c r="AH294" s="38"/>
      <c r="AI294" s="42"/>
      <c r="AJ294" s="35"/>
      <c r="AK294" s="37">
        <v>0</v>
      </c>
      <c r="AL294" s="25"/>
      <c r="AM294" s="18">
        <f t="shared" si="32"/>
        <v>11079.769679000001</v>
      </c>
      <c r="AN294" s="18">
        <f t="shared" si="33"/>
        <v>656.2</v>
      </c>
      <c r="AO294" s="18">
        <f t="shared" si="34"/>
        <v>0</v>
      </c>
      <c r="AP294" s="18">
        <f t="shared" si="35"/>
        <v>2086.69</v>
      </c>
      <c r="AQ294" s="18">
        <f t="shared" si="36"/>
        <v>10530</v>
      </c>
      <c r="AR294" s="18">
        <f t="shared" si="37"/>
        <v>11163.8</v>
      </c>
      <c r="AS294" s="18">
        <f t="shared" si="38"/>
        <v>3391.05</v>
      </c>
      <c r="AT294" s="18">
        <f t="shared" si="39"/>
        <v>8498.3702509802624</v>
      </c>
      <c r="AU294" s="43">
        <v>3633</v>
      </c>
      <c r="AV294" s="44" t="s">
        <v>1307</v>
      </c>
      <c r="AW294" s="18" t="s">
        <v>1308</v>
      </c>
      <c r="AX294" s="45"/>
      <c r="AY294" s="33"/>
      <c r="AZ294" s="46" t="s">
        <v>90</v>
      </c>
      <c r="BA294" s="33" t="s">
        <v>91</v>
      </c>
      <c r="BB294" s="46" t="s">
        <v>186</v>
      </c>
      <c r="BC294" s="46" t="s">
        <v>187</v>
      </c>
      <c r="BD294" s="47">
        <v>2</v>
      </c>
      <c r="BE294" s="47">
        <v>1</v>
      </c>
    </row>
    <row r="295" spans="1:57" x14ac:dyDescent="0.2">
      <c r="A295" s="32" t="s">
        <v>1309</v>
      </c>
      <c r="B295" s="33" t="s">
        <v>1310</v>
      </c>
      <c r="C295" s="34">
        <v>404.44367499999998</v>
      </c>
      <c r="D295" s="35">
        <v>3790</v>
      </c>
      <c r="E295" s="36"/>
      <c r="F295" s="37">
        <v>470</v>
      </c>
      <c r="G295" s="38">
        <v>3086.6</v>
      </c>
      <c r="H295" s="39">
        <v>1364.5</v>
      </c>
      <c r="I295" s="35">
        <v>2440</v>
      </c>
      <c r="J295" s="37">
        <v>2677</v>
      </c>
      <c r="K295" s="25"/>
      <c r="L295" s="34">
        <v>1408.97</v>
      </c>
      <c r="M295" s="35">
        <v>4765.6899999999996</v>
      </c>
      <c r="N295" s="40"/>
      <c r="O295" s="37">
        <v>136.75</v>
      </c>
      <c r="P295" s="38">
        <v>7678.18</v>
      </c>
      <c r="Q295" s="39">
        <v>1559.46</v>
      </c>
      <c r="R295" s="35">
        <v>1281.77</v>
      </c>
      <c r="S295" s="37">
        <v>3205.4375445878186</v>
      </c>
      <c r="T295" s="25"/>
      <c r="U295" s="34">
        <v>510</v>
      </c>
      <c r="V295" s="35">
        <v>1935</v>
      </c>
      <c r="W295" s="36"/>
      <c r="X295" s="37">
        <v>120</v>
      </c>
      <c r="Y295" s="38">
        <v>2932.5</v>
      </c>
      <c r="Z295" s="41">
        <v>862.5</v>
      </c>
      <c r="AA295" s="35">
        <v>1140</v>
      </c>
      <c r="AB295" s="37">
        <v>0</v>
      </c>
      <c r="AC295" s="25"/>
      <c r="AD295" s="34">
        <v>0</v>
      </c>
      <c r="AE295" s="35">
        <v>0</v>
      </c>
      <c r="AF295" s="36"/>
      <c r="AG295" s="37"/>
      <c r="AH295" s="38"/>
      <c r="AI295" s="42"/>
      <c r="AJ295" s="35"/>
      <c r="AK295" s="37">
        <v>0</v>
      </c>
      <c r="AL295" s="25"/>
      <c r="AM295" s="18">
        <f t="shared" si="32"/>
        <v>2323.4136749999998</v>
      </c>
      <c r="AN295" s="18">
        <f t="shared" si="33"/>
        <v>10490.689999999999</v>
      </c>
      <c r="AO295" s="18">
        <f t="shared" si="34"/>
        <v>0</v>
      </c>
      <c r="AP295" s="18">
        <f t="shared" si="35"/>
        <v>726.75</v>
      </c>
      <c r="AQ295" s="18">
        <f t="shared" si="36"/>
        <v>13697.28</v>
      </c>
      <c r="AR295" s="18">
        <f t="shared" si="37"/>
        <v>3786.46</v>
      </c>
      <c r="AS295" s="18">
        <f t="shared" si="38"/>
        <v>4861.7700000000004</v>
      </c>
      <c r="AT295" s="18">
        <f t="shared" si="39"/>
        <v>5882.4375445878186</v>
      </c>
      <c r="AU295" s="43">
        <v>1919</v>
      </c>
      <c r="AV295" s="44" t="s">
        <v>1311</v>
      </c>
      <c r="AW295" s="18" t="s">
        <v>1312</v>
      </c>
      <c r="AX295" s="45"/>
      <c r="AY295" s="33"/>
      <c r="AZ295" s="46" t="s">
        <v>136</v>
      </c>
      <c r="BA295" s="33" t="s">
        <v>137</v>
      </c>
      <c r="BB295" s="46" t="s">
        <v>612</v>
      </c>
      <c r="BC295" s="46" t="s">
        <v>613</v>
      </c>
      <c r="BD295" s="47">
        <v>2</v>
      </c>
      <c r="BE295" s="47">
        <v>1</v>
      </c>
    </row>
    <row r="296" spans="1:57" x14ac:dyDescent="0.2">
      <c r="A296" s="32" t="s">
        <v>709</v>
      </c>
      <c r="B296" s="33" t="s">
        <v>1313</v>
      </c>
      <c r="C296" s="34"/>
      <c r="D296" s="35">
        <v>0</v>
      </c>
      <c r="E296" s="36"/>
      <c r="F296" s="37"/>
      <c r="G296" s="38">
        <v>48</v>
      </c>
      <c r="H296" s="39">
        <v>0</v>
      </c>
      <c r="I296" s="35"/>
      <c r="J296" s="37">
        <v>0</v>
      </c>
      <c r="K296" s="25"/>
      <c r="L296" s="34"/>
      <c r="M296" s="35">
        <v>0</v>
      </c>
      <c r="N296" s="40"/>
      <c r="O296" s="37"/>
      <c r="P296" s="38">
        <v>0</v>
      </c>
      <c r="Q296" s="50">
        <v>0</v>
      </c>
      <c r="R296" s="35"/>
      <c r="S296" s="37">
        <v>0</v>
      </c>
      <c r="T296" s="25"/>
      <c r="U296" s="34"/>
      <c r="V296" s="35">
        <v>0</v>
      </c>
      <c r="W296" s="36"/>
      <c r="X296" s="37"/>
      <c r="Y296" s="38">
        <v>0</v>
      </c>
      <c r="Z296" s="39">
        <v>0</v>
      </c>
      <c r="AA296" s="35"/>
      <c r="AB296" s="37">
        <v>0</v>
      </c>
      <c r="AC296" s="25"/>
      <c r="AD296" s="34"/>
      <c r="AE296" s="35">
        <v>0</v>
      </c>
      <c r="AF296" s="36"/>
      <c r="AG296" s="37"/>
      <c r="AH296" s="38"/>
      <c r="AI296" s="42"/>
      <c r="AJ296" s="35"/>
      <c r="AK296" s="37">
        <v>0</v>
      </c>
      <c r="AL296" s="25"/>
      <c r="AM296" s="18">
        <f t="shared" si="32"/>
        <v>0</v>
      </c>
      <c r="AN296" s="18">
        <f t="shared" si="33"/>
        <v>0</v>
      </c>
      <c r="AO296" s="18">
        <f t="shared" si="34"/>
        <v>0</v>
      </c>
      <c r="AP296" s="18">
        <f t="shared" si="35"/>
        <v>0</v>
      </c>
      <c r="AQ296" s="18">
        <f t="shared" si="36"/>
        <v>48</v>
      </c>
      <c r="AR296" s="18">
        <f t="shared" si="37"/>
        <v>0</v>
      </c>
      <c r="AS296" s="18">
        <f t="shared" si="38"/>
        <v>0</v>
      </c>
      <c r="AT296" s="18">
        <f t="shared" si="39"/>
        <v>0</v>
      </c>
      <c r="AU296" s="43">
        <v>64682</v>
      </c>
      <c r="AV296" s="44" t="s">
        <v>707</v>
      </c>
      <c r="AW296" s="18" t="s">
        <v>708</v>
      </c>
      <c r="AX296" s="45" t="s">
        <v>709</v>
      </c>
      <c r="AY296" s="33" t="s">
        <v>710</v>
      </c>
      <c r="AZ296" s="46" t="s">
        <v>136</v>
      </c>
      <c r="BA296" s="33" t="s">
        <v>137</v>
      </c>
      <c r="BB296" s="46" t="s">
        <v>612</v>
      </c>
      <c r="BC296" s="46" t="s">
        <v>613</v>
      </c>
      <c r="BD296" s="47">
        <v>1</v>
      </c>
      <c r="BE296" s="47">
        <v>2</v>
      </c>
    </row>
    <row r="297" spans="1:57" x14ac:dyDescent="0.2">
      <c r="A297" s="32" t="s">
        <v>1314</v>
      </c>
      <c r="B297" s="33" t="s">
        <v>1315</v>
      </c>
      <c r="C297" s="34">
        <v>988.62996600000008</v>
      </c>
      <c r="D297" s="35">
        <v>0</v>
      </c>
      <c r="E297" s="36"/>
      <c r="F297" s="37">
        <v>200</v>
      </c>
      <c r="G297" s="38">
        <v>0</v>
      </c>
      <c r="H297" s="39">
        <v>150</v>
      </c>
      <c r="I297" s="35">
        <v>985</v>
      </c>
      <c r="J297" s="37">
        <v>2017</v>
      </c>
      <c r="K297" s="25"/>
      <c r="L297" s="34">
        <v>1243.2</v>
      </c>
      <c r="M297" s="35">
        <v>69.650000000000006</v>
      </c>
      <c r="N297" s="40"/>
      <c r="O297" s="37">
        <v>187.76</v>
      </c>
      <c r="P297" s="38">
        <v>303.87</v>
      </c>
      <c r="Q297" s="39">
        <v>251.8</v>
      </c>
      <c r="R297" s="35">
        <v>48.35</v>
      </c>
      <c r="S297" s="37">
        <v>4745.9393926043404</v>
      </c>
      <c r="T297" s="25"/>
      <c r="U297" s="34">
        <v>8000</v>
      </c>
      <c r="V297" s="35">
        <v>500</v>
      </c>
      <c r="W297" s="36"/>
      <c r="X297" s="37">
        <v>1500</v>
      </c>
      <c r="Y297" s="38">
        <v>3000</v>
      </c>
      <c r="Z297" s="41">
        <v>0</v>
      </c>
      <c r="AA297" s="35">
        <v>500</v>
      </c>
      <c r="AB297" s="37">
        <v>8000</v>
      </c>
      <c r="AC297" s="25"/>
      <c r="AD297" s="34">
        <v>0</v>
      </c>
      <c r="AE297" s="35">
        <v>0</v>
      </c>
      <c r="AF297" s="36"/>
      <c r="AG297" s="37"/>
      <c r="AH297" s="38"/>
      <c r="AI297" s="42"/>
      <c r="AJ297" s="35"/>
      <c r="AK297" s="37">
        <v>0</v>
      </c>
      <c r="AL297" s="25"/>
      <c r="AM297" s="18">
        <f t="shared" si="32"/>
        <v>10231.829966000001</v>
      </c>
      <c r="AN297" s="18">
        <f t="shared" si="33"/>
        <v>569.65</v>
      </c>
      <c r="AO297" s="18">
        <f t="shared" si="34"/>
        <v>0</v>
      </c>
      <c r="AP297" s="18">
        <f t="shared" si="35"/>
        <v>1887.76</v>
      </c>
      <c r="AQ297" s="18">
        <f t="shared" si="36"/>
        <v>3303.87</v>
      </c>
      <c r="AR297" s="18">
        <f t="shared" si="37"/>
        <v>401.8</v>
      </c>
      <c r="AS297" s="18">
        <f t="shared" si="38"/>
        <v>1533.35</v>
      </c>
      <c r="AT297" s="18">
        <f t="shared" si="39"/>
        <v>14762.939392604341</v>
      </c>
      <c r="AU297" s="43">
        <v>3948</v>
      </c>
      <c r="AV297" s="44" t="s">
        <v>1316</v>
      </c>
      <c r="AW297" s="18" t="s">
        <v>1317</v>
      </c>
      <c r="AX297" s="45"/>
      <c r="AY297" s="33"/>
      <c r="AZ297" s="46" t="s">
        <v>128</v>
      </c>
      <c r="BA297" s="33" t="s">
        <v>129</v>
      </c>
      <c r="BB297" s="46" t="s">
        <v>130</v>
      </c>
      <c r="BC297" s="46" t="s">
        <v>131</v>
      </c>
      <c r="BD297" s="47">
        <v>2</v>
      </c>
      <c r="BE297" s="47">
        <v>1</v>
      </c>
    </row>
    <row r="298" spans="1:57" x14ac:dyDescent="0.2">
      <c r="A298" s="32" t="s">
        <v>154</v>
      </c>
      <c r="B298" s="33" t="s">
        <v>1318</v>
      </c>
      <c r="C298" s="34"/>
      <c r="D298" s="35">
        <v>0</v>
      </c>
      <c r="E298" s="36"/>
      <c r="F298" s="37"/>
      <c r="G298" s="38">
        <v>0</v>
      </c>
      <c r="H298" s="39">
        <v>0</v>
      </c>
      <c r="I298" s="35"/>
      <c r="J298" s="37">
        <v>0</v>
      </c>
      <c r="K298" s="25"/>
      <c r="L298" s="34"/>
      <c r="M298" s="35">
        <v>0</v>
      </c>
      <c r="N298" s="40"/>
      <c r="O298" s="37"/>
      <c r="P298" s="38">
        <v>0</v>
      </c>
      <c r="Q298" s="50">
        <v>0</v>
      </c>
      <c r="R298" s="35"/>
      <c r="S298" s="37">
        <v>0</v>
      </c>
      <c r="T298" s="25"/>
      <c r="U298" s="34"/>
      <c r="V298" s="35">
        <v>0</v>
      </c>
      <c r="W298" s="36"/>
      <c r="X298" s="37"/>
      <c r="Y298" s="38">
        <v>0</v>
      </c>
      <c r="Z298" s="39">
        <v>0</v>
      </c>
      <c r="AA298" s="35"/>
      <c r="AB298" s="37">
        <v>0</v>
      </c>
      <c r="AC298" s="25"/>
      <c r="AD298" s="34"/>
      <c r="AE298" s="35">
        <v>0</v>
      </c>
      <c r="AF298" s="36"/>
      <c r="AG298" s="37"/>
      <c r="AH298" s="38"/>
      <c r="AI298" s="42"/>
      <c r="AJ298" s="35"/>
      <c r="AK298" s="37">
        <v>0</v>
      </c>
      <c r="AL298" s="25"/>
      <c r="AM298" s="18">
        <f t="shared" si="32"/>
        <v>0</v>
      </c>
      <c r="AN298" s="18">
        <f t="shared" si="33"/>
        <v>0</v>
      </c>
      <c r="AO298" s="18">
        <f t="shared" si="34"/>
        <v>0</v>
      </c>
      <c r="AP298" s="18">
        <f t="shared" si="35"/>
        <v>0</v>
      </c>
      <c r="AQ298" s="18">
        <f t="shared" si="36"/>
        <v>0</v>
      </c>
      <c r="AR298" s="18">
        <f t="shared" si="37"/>
        <v>0</v>
      </c>
      <c r="AS298" s="18">
        <f t="shared" si="38"/>
        <v>0</v>
      </c>
      <c r="AT298" s="18">
        <f t="shared" si="39"/>
        <v>0</v>
      </c>
      <c r="AU298" s="43">
        <v>36692</v>
      </c>
      <c r="AV298" s="44" t="s">
        <v>152</v>
      </c>
      <c r="AW298" s="18" t="s">
        <v>153</v>
      </c>
      <c r="AX298" s="45" t="s">
        <v>154</v>
      </c>
      <c r="AY298" s="33" t="s">
        <v>155</v>
      </c>
      <c r="AZ298" s="46" t="s">
        <v>128</v>
      </c>
      <c r="BA298" s="33" t="s">
        <v>129</v>
      </c>
      <c r="BB298" s="46" t="s">
        <v>130</v>
      </c>
      <c r="BC298" s="46" t="s">
        <v>131</v>
      </c>
      <c r="BD298" s="47">
        <v>1</v>
      </c>
      <c r="BE298" s="47">
        <v>2</v>
      </c>
    </row>
    <row r="299" spans="1:57" x14ac:dyDescent="0.2">
      <c r="A299" s="32" t="s">
        <v>1319</v>
      </c>
      <c r="B299" s="33" t="s">
        <v>1320</v>
      </c>
      <c r="C299" s="34">
        <v>20530.819948999997</v>
      </c>
      <c r="D299" s="35">
        <v>1370.47</v>
      </c>
      <c r="E299" s="36"/>
      <c r="F299" s="37">
        <v>1185</v>
      </c>
      <c r="G299" s="38">
        <v>3964</v>
      </c>
      <c r="H299" s="39">
        <v>12878.5</v>
      </c>
      <c r="I299" s="35">
        <v>5934</v>
      </c>
      <c r="J299" s="37">
        <v>37125.89</v>
      </c>
      <c r="K299" s="25"/>
      <c r="L299" s="34">
        <v>13363.93</v>
      </c>
      <c r="M299" s="35">
        <v>7535.2</v>
      </c>
      <c r="N299" s="40"/>
      <c r="O299" s="37">
        <v>2601.1799999999998</v>
      </c>
      <c r="P299" s="38">
        <v>3223.3900000000003</v>
      </c>
      <c r="Q299" s="39">
        <v>8113.13</v>
      </c>
      <c r="R299" s="35">
        <v>4650.82</v>
      </c>
      <c r="S299" s="37">
        <v>13339.39773643743</v>
      </c>
      <c r="T299" s="25"/>
      <c r="U299" s="34">
        <v>33540</v>
      </c>
      <c r="V299" s="35">
        <v>13975</v>
      </c>
      <c r="W299" s="36"/>
      <c r="X299" s="37"/>
      <c r="Y299" s="38">
        <v>6708</v>
      </c>
      <c r="Z299" s="41">
        <v>15072.85</v>
      </c>
      <c r="AA299" s="35">
        <v>4472</v>
      </c>
      <c r="AB299" s="37">
        <v>12872.82</v>
      </c>
      <c r="AC299" s="25"/>
      <c r="AD299" s="34">
        <v>0</v>
      </c>
      <c r="AE299" s="35">
        <v>0</v>
      </c>
      <c r="AF299" s="36"/>
      <c r="AG299" s="37"/>
      <c r="AH299" s="38"/>
      <c r="AI299" s="42"/>
      <c r="AJ299" s="35"/>
      <c r="AK299" s="37">
        <v>0</v>
      </c>
      <c r="AL299" s="25"/>
      <c r="AM299" s="18">
        <f t="shared" si="32"/>
        <v>67434.74994899999</v>
      </c>
      <c r="AN299" s="18">
        <f t="shared" si="33"/>
        <v>22880.670000000002</v>
      </c>
      <c r="AO299" s="18">
        <f t="shared" si="34"/>
        <v>0</v>
      </c>
      <c r="AP299" s="18">
        <f t="shared" si="35"/>
        <v>3786.18</v>
      </c>
      <c r="AQ299" s="18">
        <f t="shared" si="36"/>
        <v>13895.39</v>
      </c>
      <c r="AR299" s="18">
        <f t="shared" si="37"/>
        <v>36064.479999999996</v>
      </c>
      <c r="AS299" s="18">
        <f t="shared" si="38"/>
        <v>15056.82</v>
      </c>
      <c r="AT299" s="18">
        <f t="shared" si="39"/>
        <v>63338.107736437429</v>
      </c>
      <c r="AU299" s="43">
        <v>23608</v>
      </c>
      <c r="AV299" s="44" t="s">
        <v>152</v>
      </c>
      <c r="AW299" s="18" t="s">
        <v>153</v>
      </c>
      <c r="AX299" s="45" t="s">
        <v>154</v>
      </c>
      <c r="AY299" s="33" t="s">
        <v>155</v>
      </c>
      <c r="AZ299" s="46" t="s">
        <v>128</v>
      </c>
      <c r="BA299" s="33" t="s">
        <v>129</v>
      </c>
      <c r="BB299" s="46" t="s">
        <v>130</v>
      </c>
      <c r="BC299" s="46" t="s">
        <v>131</v>
      </c>
      <c r="BD299" s="47">
        <v>1</v>
      </c>
      <c r="BE299" s="47">
        <v>2</v>
      </c>
    </row>
    <row r="300" spans="1:57" x14ac:dyDescent="0.2">
      <c r="A300" s="32" t="s">
        <v>1321</v>
      </c>
      <c r="B300" s="33" t="s">
        <v>1322</v>
      </c>
      <c r="C300" s="34">
        <v>1848.9062749999998</v>
      </c>
      <c r="D300" s="35">
        <v>0</v>
      </c>
      <c r="E300" s="36"/>
      <c r="F300" s="37">
        <v>5</v>
      </c>
      <c r="G300" s="38">
        <v>0</v>
      </c>
      <c r="H300" s="39">
        <v>720</v>
      </c>
      <c r="I300" s="35">
        <v>342.9</v>
      </c>
      <c r="J300" s="37">
        <v>526</v>
      </c>
      <c r="K300" s="25"/>
      <c r="L300" s="34">
        <v>1897.4399999999998</v>
      </c>
      <c r="M300" s="35">
        <v>31.7</v>
      </c>
      <c r="N300" s="40"/>
      <c r="O300" s="37">
        <v>134.69999999999999</v>
      </c>
      <c r="P300" s="38">
        <v>1099.76</v>
      </c>
      <c r="Q300" s="39">
        <v>23.1</v>
      </c>
      <c r="R300" s="35">
        <v>529.79999999999995</v>
      </c>
      <c r="S300" s="37">
        <v>1839.1782757026208</v>
      </c>
      <c r="T300" s="25"/>
      <c r="U300" s="34">
        <v>6000</v>
      </c>
      <c r="V300" s="35">
        <v>0</v>
      </c>
      <c r="W300" s="36"/>
      <c r="X300" s="37">
        <v>420</v>
      </c>
      <c r="Y300" s="38">
        <v>0</v>
      </c>
      <c r="Z300" s="41">
        <v>0</v>
      </c>
      <c r="AA300" s="35">
        <v>3700</v>
      </c>
      <c r="AB300" s="37">
        <v>420</v>
      </c>
      <c r="AC300" s="25"/>
      <c r="AD300" s="34">
        <v>0</v>
      </c>
      <c r="AE300" s="35">
        <v>0</v>
      </c>
      <c r="AF300" s="36"/>
      <c r="AG300" s="37"/>
      <c r="AH300" s="38"/>
      <c r="AI300" s="42"/>
      <c r="AJ300" s="35"/>
      <c r="AK300" s="37">
        <v>0</v>
      </c>
      <c r="AL300" s="25"/>
      <c r="AM300" s="18">
        <f t="shared" si="32"/>
        <v>9746.3462749999999</v>
      </c>
      <c r="AN300" s="18">
        <f t="shared" si="33"/>
        <v>31.7</v>
      </c>
      <c r="AO300" s="18">
        <f t="shared" si="34"/>
        <v>0</v>
      </c>
      <c r="AP300" s="18">
        <f t="shared" si="35"/>
        <v>559.70000000000005</v>
      </c>
      <c r="AQ300" s="18">
        <f t="shared" si="36"/>
        <v>1099.76</v>
      </c>
      <c r="AR300" s="18">
        <f t="shared" si="37"/>
        <v>743.1</v>
      </c>
      <c r="AS300" s="18">
        <f t="shared" si="38"/>
        <v>4572.7</v>
      </c>
      <c r="AT300" s="18">
        <f t="shared" si="39"/>
        <v>2785.1782757026208</v>
      </c>
      <c r="AU300" s="43">
        <v>3041</v>
      </c>
      <c r="AV300" s="44" t="s">
        <v>1323</v>
      </c>
      <c r="AW300" s="18" t="s">
        <v>1324</v>
      </c>
      <c r="AX300" s="45"/>
      <c r="AY300" s="33"/>
      <c r="AZ300" s="46" t="s">
        <v>98</v>
      </c>
      <c r="BA300" s="33" t="s">
        <v>99</v>
      </c>
      <c r="BB300" s="46" t="s">
        <v>689</v>
      </c>
      <c r="BC300" s="46" t="s">
        <v>690</v>
      </c>
      <c r="BD300" s="47">
        <v>2</v>
      </c>
      <c r="BE300" s="47">
        <v>1</v>
      </c>
    </row>
    <row r="301" spans="1:57" x14ac:dyDescent="0.2">
      <c r="A301" s="32" t="s">
        <v>1325</v>
      </c>
      <c r="B301" s="33" t="s">
        <v>1326</v>
      </c>
      <c r="C301" s="34">
        <v>1279.856344</v>
      </c>
      <c r="D301" s="35">
        <v>50</v>
      </c>
      <c r="E301" s="36"/>
      <c r="F301" s="37">
        <v>175</v>
      </c>
      <c r="G301" s="38">
        <v>480</v>
      </c>
      <c r="H301" s="39">
        <v>0</v>
      </c>
      <c r="I301" s="35">
        <v>5</v>
      </c>
      <c r="J301" s="37">
        <v>1716</v>
      </c>
      <c r="K301" s="25"/>
      <c r="L301" s="34">
        <v>2994.4199999999996</v>
      </c>
      <c r="M301" s="35">
        <v>1262.1600000000001</v>
      </c>
      <c r="N301" s="40"/>
      <c r="O301" s="37">
        <v>2583.3000000000002</v>
      </c>
      <c r="P301" s="38">
        <v>1479.26</v>
      </c>
      <c r="Q301" s="39">
        <v>2720.34</v>
      </c>
      <c r="R301" s="35">
        <v>1458.87</v>
      </c>
      <c r="S301" s="37">
        <v>6944.4197637824191</v>
      </c>
      <c r="T301" s="25"/>
      <c r="U301" s="34">
        <v>7400</v>
      </c>
      <c r="V301" s="35">
        <v>3200</v>
      </c>
      <c r="W301" s="36"/>
      <c r="X301" s="37">
        <v>3200</v>
      </c>
      <c r="Y301" s="38">
        <v>3200</v>
      </c>
      <c r="Z301" s="41">
        <v>3200</v>
      </c>
      <c r="AA301" s="35">
        <v>3200</v>
      </c>
      <c r="AB301" s="37">
        <v>5000</v>
      </c>
      <c r="AC301" s="25"/>
      <c r="AD301" s="34">
        <v>0</v>
      </c>
      <c r="AE301" s="35">
        <v>0</v>
      </c>
      <c r="AF301" s="36"/>
      <c r="AG301" s="37"/>
      <c r="AH301" s="38"/>
      <c r="AI301" s="42"/>
      <c r="AJ301" s="35"/>
      <c r="AK301" s="37">
        <v>0</v>
      </c>
      <c r="AL301" s="25"/>
      <c r="AM301" s="18">
        <f t="shared" si="32"/>
        <v>11674.276344</v>
      </c>
      <c r="AN301" s="18">
        <f t="shared" si="33"/>
        <v>4512.16</v>
      </c>
      <c r="AO301" s="18">
        <f t="shared" si="34"/>
        <v>0</v>
      </c>
      <c r="AP301" s="18">
        <f t="shared" si="35"/>
        <v>5958.3</v>
      </c>
      <c r="AQ301" s="18">
        <f t="shared" si="36"/>
        <v>5159.26</v>
      </c>
      <c r="AR301" s="18">
        <f t="shared" si="37"/>
        <v>5920.34</v>
      </c>
      <c r="AS301" s="18">
        <f t="shared" si="38"/>
        <v>4663.87</v>
      </c>
      <c r="AT301" s="18">
        <f t="shared" si="39"/>
        <v>13660.419763782418</v>
      </c>
      <c r="AU301" s="43">
        <v>7439</v>
      </c>
      <c r="AV301" s="44" t="s">
        <v>1327</v>
      </c>
      <c r="AW301" s="18" t="s">
        <v>1328</v>
      </c>
      <c r="AX301" s="45"/>
      <c r="AY301" s="33"/>
      <c r="AZ301" s="46" t="s">
        <v>98</v>
      </c>
      <c r="BA301" s="33" t="s">
        <v>99</v>
      </c>
      <c r="BB301" s="46" t="s">
        <v>851</v>
      </c>
      <c r="BC301" s="46" t="s">
        <v>852</v>
      </c>
      <c r="BD301" s="47">
        <v>1</v>
      </c>
      <c r="BE301" s="47">
        <v>1</v>
      </c>
    </row>
    <row r="302" spans="1:57" x14ac:dyDescent="0.2">
      <c r="A302" s="32" t="s">
        <v>1329</v>
      </c>
      <c r="B302" s="33" t="s">
        <v>1330</v>
      </c>
      <c r="C302" s="34">
        <v>8203.1352860000006</v>
      </c>
      <c r="D302" s="35">
        <v>1380</v>
      </c>
      <c r="E302" s="36"/>
      <c r="F302" s="37">
        <v>926.55</v>
      </c>
      <c r="G302" s="38">
        <v>6622.6369999999997</v>
      </c>
      <c r="H302" s="39">
        <v>4956</v>
      </c>
      <c r="I302" s="35">
        <v>4909</v>
      </c>
      <c r="J302" s="37">
        <v>38842.120000000003</v>
      </c>
      <c r="K302" s="25"/>
      <c r="L302" s="34">
        <v>10729.29</v>
      </c>
      <c r="M302" s="35">
        <v>254.45</v>
      </c>
      <c r="N302" s="40"/>
      <c r="O302" s="37">
        <v>300.3</v>
      </c>
      <c r="P302" s="38">
        <v>1866.6000000000001</v>
      </c>
      <c r="Q302" s="39">
        <v>933.2</v>
      </c>
      <c r="R302" s="35">
        <v>199.06</v>
      </c>
      <c r="S302" s="37">
        <v>9303.7467181428583</v>
      </c>
      <c r="T302" s="25"/>
      <c r="U302" s="34">
        <v>21545.86</v>
      </c>
      <c r="V302" s="35">
        <v>1716.66</v>
      </c>
      <c r="W302" s="36"/>
      <c r="X302" s="37">
        <v>2694.81</v>
      </c>
      <c r="Y302" s="38">
        <v>11626.78</v>
      </c>
      <c r="Z302" s="41">
        <v>3366</v>
      </c>
      <c r="AA302" s="35">
        <v>6087.5</v>
      </c>
      <c r="AB302" s="37">
        <v>9931.68</v>
      </c>
      <c r="AC302" s="25"/>
      <c r="AD302" s="34">
        <v>0</v>
      </c>
      <c r="AE302" s="35">
        <v>0</v>
      </c>
      <c r="AF302" s="36"/>
      <c r="AG302" s="37"/>
      <c r="AH302" s="38"/>
      <c r="AI302" s="42"/>
      <c r="AJ302" s="35"/>
      <c r="AK302" s="37">
        <v>0</v>
      </c>
      <c r="AL302" s="25"/>
      <c r="AM302" s="18">
        <f t="shared" si="32"/>
        <v>40478.285285999998</v>
      </c>
      <c r="AN302" s="18">
        <f t="shared" si="33"/>
        <v>3351.11</v>
      </c>
      <c r="AO302" s="18">
        <f t="shared" si="34"/>
        <v>0</v>
      </c>
      <c r="AP302" s="18">
        <f t="shared" si="35"/>
        <v>3921.66</v>
      </c>
      <c r="AQ302" s="18">
        <f t="shared" si="36"/>
        <v>20116.017</v>
      </c>
      <c r="AR302" s="18">
        <f t="shared" si="37"/>
        <v>9255.2000000000007</v>
      </c>
      <c r="AS302" s="18">
        <f t="shared" si="38"/>
        <v>11195.560000000001</v>
      </c>
      <c r="AT302" s="18">
        <f t="shared" si="39"/>
        <v>58077.546718142861</v>
      </c>
      <c r="AU302" s="43">
        <v>11001</v>
      </c>
      <c r="AV302" s="44" t="s">
        <v>86</v>
      </c>
      <c r="AW302" s="18" t="s">
        <v>1331</v>
      </c>
      <c r="AX302" s="45" t="s">
        <v>88</v>
      </c>
      <c r="AY302" s="33" t="s">
        <v>89</v>
      </c>
      <c r="AZ302" s="46" t="s">
        <v>90</v>
      </c>
      <c r="BA302" s="33" t="s">
        <v>91</v>
      </c>
      <c r="BB302" s="46" t="s">
        <v>92</v>
      </c>
      <c r="BC302" s="46" t="s">
        <v>93</v>
      </c>
      <c r="BD302" s="47">
        <v>1</v>
      </c>
      <c r="BE302" s="47">
        <v>2</v>
      </c>
    </row>
    <row r="303" spans="1:57" x14ac:dyDescent="0.2">
      <c r="A303" s="32" t="s">
        <v>1332</v>
      </c>
      <c r="B303" s="33" t="s">
        <v>1333</v>
      </c>
      <c r="C303" s="34">
        <v>589.11520400000006</v>
      </c>
      <c r="D303" s="35">
        <v>100</v>
      </c>
      <c r="E303" s="36"/>
      <c r="F303" s="37">
        <v>350</v>
      </c>
      <c r="G303" s="38">
        <v>808</v>
      </c>
      <c r="H303" s="39">
        <v>0</v>
      </c>
      <c r="I303" s="35">
        <v>535</v>
      </c>
      <c r="J303" s="37">
        <v>1264.08</v>
      </c>
      <c r="K303" s="25"/>
      <c r="L303" s="34">
        <v>1976.63</v>
      </c>
      <c r="M303" s="35">
        <v>68.349999999999994</v>
      </c>
      <c r="N303" s="40"/>
      <c r="O303" s="37">
        <v>88.35</v>
      </c>
      <c r="P303" s="38">
        <v>724.2</v>
      </c>
      <c r="Q303" s="39">
        <v>112.7</v>
      </c>
      <c r="R303" s="35">
        <v>196.36</v>
      </c>
      <c r="S303" s="37">
        <v>3011.787821393928</v>
      </c>
      <c r="T303" s="25"/>
      <c r="U303" s="34">
        <v>2000</v>
      </c>
      <c r="V303" s="35">
        <v>0</v>
      </c>
      <c r="W303" s="36"/>
      <c r="X303" s="37"/>
      <c r="Y303" s="38">
        <v>0</v>
      </c>
      <c r="Z303" s="41">
        <v>0</v>
      </c>
      <c r="AA303" s="35">
        <v>1000</v>
      </c>
      <c r="AB303" s="37">
        <v>1000</v>
      </c>
      <c r="AC303" s="25"/>
      <c r="AD303" s="34">
        <v>0</v>
      </c>
      <c r="AE303" s="35">
        <v>0</v>
      </c>
      <c r="AF303" s="36"/>
      <c r="AG303" s="37"/>
      <c r="AH303" s="38"/>
      <c r="AI303" s="42"/>
      <c r="AJ303" s="35"/>
      <c r="AK303" s="37">
        <v>0</v>
      </c>
      <c r="AL303" s="25"/>
      <c r="AM303" s="18">
        <f t="shared" si="32"/>
        <v>4565.7452039999998</v>
      </c>
      <c r="AN303" s="18">
        <f t="shared" si="33"/>
        <v>168.35</v>
      </c>
      <c r="AO303" s="18">
        <f t="shared" si="34"/>
        <v>0</v>
      </c>
      <c r="AP303" s="18">
        <f t="shared" si="35"/>
        <v>438.35</v>
      </c>
      <c r="AQ303" s="18">
        <f t="shared" si="36"/>
        <v>1532.2</v>
      </c>
      <c r="AR303" s="18">
        <f t="shared" si="37"/>
        <v>112.7</v>
      </c>
      <c r="AS303" s="18">
        <f t="shared" si="38"/>
        <v>1731.3600000000001</v>
      </c>
      <c r="AT303" s="18">
        <f t="shared" si="39"/>
        <v>5275.8678213939274</v>
      </c>
      <c r="AU303" s="43">
        <v>1472</v>
      </c>
      <c r="AV303" s="44" t="s">
        <v>1334</v>
      </c>
      <c r="AW303" s="18" t="s">
        <v>1335</v>
      </c>
      <c r="AX303" s="45"/>
      <c r="AY303" s="33"/>
      <c r="AZ303" s="46" t="s">
        <v>128</v>
      </c>
      <c r="BA303" s="33" t="s">
        <v>129</v>
      </c>
      <c r="BB303" s="46" t="s">
        <v>130</v>
      </c>
      <c r="BC303" s="46" t="s">
        <v>131</v>
      </c>
      <c r="BD303" s="47">
        <v>2</v>
      </c>
      <c r="BE303" s="47">
        <v>1</v>
      </c>
    </row>
    <row r="304" spans="1:57" x14ac:dyDescent="0.2">
      <c r="A304" s="32" t="s">
        <v>1336</v>
      </c>
      <c r="B304" s="33" t="s">
        <v>1337</v>
      </c>
      <c r="C304" s="34">
        <v>793.927367</v>
      </c>
      <c r="D304" s="35">
        <v>0</v>
      </c>
      <c r="E304" s="36"/>
      <c r="F304" s="37">
        <v>5</v>
      </c>
      <c r="G304" s="38">
        <v>0</v>
      </c>
      <c r="H304" s="39">
        <v>540</v>
      </c>
      <c r="I304" s="35"/>
      <c r="J304" s="37">
        <v>1396</v>
      </c>
      <c r="K304" s="25"/>
      <c r="L304" s="34">
        <v>1403.1100000000001</v>
      </c>
      <c r="M304" s="35">
        <v>356.37</v>
      </c>
      <c r="N304" s="40"/>
      <c r="O304" s="37">
        <v>594.20000000000005</v>
      </c>
      <c r="P304" s="38">
        <v>511.32</v>
      </c>
      <c r="Q304" s="39">
        <v>170</v>
      </c>
      <c r="R304" s="35">
        <v>122.8</v>
      </c>
      <c r="S304" s="37">
        <v>3591.0325789763665</v>
      </c>
      <c r="T304" s="25"/>
      <c r="U304" s="34">
        <v>5930</v>
      </c>
      <c r="V304" s="35">
        <v>570</v>
      </c>
      <c r="W304" s="36"/>
      <c r="X304" s="37"/>
      <c r="Y304" s="38">
        <v>0</v>
      </c>
      <c r="Z304" s="41">
        <v>0</v>
      </c>
      <c r="AA304" s="35"/>
      <c r="AB304" s="37">
        <v>1000</v>
      </c>
      <c r="AC304" s="25"/>
      <c r="AD304" s="34">
        <v>0</v>
      </c>
      <c r="AE304" s="35">
        <v>0</v>
      </c>
      <c r="AF304" s="36"/>
      <c r="AG304" s="37"/>
      <c r="AH304" s="38"/>
      <c r="AI304" s="42"/>
      <c r="AJ304" s="35"/>
      <c r="AK304" s="37">
        <v>0</v>
      </c>
      <c r="AL304" s="25"/>
      <c r="AM304" s="18">
        <f t="shared" si="32"/>
        <v>8127.0373670000008</v>
      </c>
      <c r="AN304" s="18">
        <f t="shared" si="33"/>
        <v>926.37</v>
      </c>
      <c r="AO304" s="18">
        <f t="shared" si="34"/>
        <v>0</v>
      </c>
      <c r="AP304" s="18">
        <f t="shared" si="35"/>
        <v>599.20000000000005</v>
      </c>
      <c r="AQ304" s="18">
        <f t="shared" si="36"/>
        <v>511.32</v>
      </c>
      <c r="AR304" s="18">
        <f t="shared" si="37"/>
        <v>710</v>
      </c>
      <c r="AS304" s="18">
        <f t="shared" si="38"/>
        <v>122.8</v>
      </c>
      <c r="AT304" s="18">
        <f t="shared" si="39"/>
        <v>5987.0325789763665</v>
      </c>
      <c r="AU304" s="43">
        <v>2687</v>
      </c>
      <c r="AV304" s="44" t="s">
        <v>1338</v>
      </c>
      <c r="AW304" s="18" t="s">
        <v>1339</v>
      </c>
      <c r="AX304" s="45"/>
      <c r="AY304" s="33"/>
      <c r="AZ304" s="46" t="s">
        <v>136</v>
      </c>
      <c r="BA304" s="33" t="s">
        <v>137</v>
      </c>
      <c r="BB304" s="46" t="s">
        <v>404</v>
      </c>
      <c r="BC304" s="46" t="s">
        <v>405</v>
      </c>
      <c r="BD304" s="47">
        <v>2</v>
      </c>
      <c r="BE304" s="47">
        <v>1</v>
      </c>
    </row>
    <row r="305" spans="1:57" x14ac:dyDescent="0.2">
      <c r="A305" s="32" t="s">
        <v>1340</v>
      </c>
      <c r="B305" s="33" t="s">
        <v>1341</v>
      </c>
      <c r="C305" s="34">
        <v>2207.6726959999996</v>
      </c>
      <c r="D305" s="35">
        <v>40</v>
      </c>
      <c r="E305" s="36"/>
      <c r="F305" s="37">
        <v>635</v>
      </c>
      <c r="G305" s="38">
        <v>3859</v>
      </c>
      <c r="H305" s="39">
        <v>1690</v>
      </c>
      <c r="I305" s="35">
        <v>950</v>
      </c>
      <c r="J305" s="37">
        <v>3187</v>
      </c>
      <c r="K305" s="25"/>
      <c r="L305" s="34">
        <v>9024.75</v>
      </c>
      <c r="M305" s="35">
        <v>80.349999999999994</v>
      </c>
      <c r="N305" s="40"/>
      <c r="O305" s="37">
        <v>208.9</v>
      </c>
      <c r="P305" s="38">
        <v>3197.03</v>
      </c>
      <c r="Q305" s="39">
        <v>157.80000000000001</v>
      </c>
      <c r="R305" s="35">
        <v>360.95</v>
      </c>
      <c r="S305" s="37">
        <v>6149.7390825761213</v>
      </c>
      <c r="T305" s="25"/>
      <c r="U305" s="34">
        <v>3400</v>
      </c>
      <c r="V305" s="35">
        <v>0</v>
      </c>
      <c r="W305" s="36"/>
      <c r="X305" s="37">
        <v>1000</v>
      </c>
      <c r="Y305" s="38">
        <v>0</v>
      </c>
      <c r="Z305" s="41">
        <v>0</v>
      </c>
      <c r="AA305" s="35">
        <v>500</v>
      </c>
      <c r="AB305" s="37">
        <v>2500</v>
      </c>
      <c r="AC305" s="25"/>
      <c r="AD305" s="34">
        <v>0</v>
      </c>
      <c r="AE305" s="35">
        <v>0</v>
      </c>
      <c r="AF305" s="36"/>
      <c r="AG305" s="37"/>
      <c r="AH305" s="38"/>
      <c r="AI305" s="42"/>
      <c r="AJ305" s="35"/>
      <c r="AK305" s="37">
        <v>0</v>
      </c>
      <c r="AL305" s="25"/>
      <c r="AM305" s="18">
        <f t="shared" si="32"/>
        <v>14632.422696</v>
      </c>
      <c r="AN305" s="18">
        <f t="shared" si="33"/>
        <v>120.35</v>
      </c>
      <c r="AO305" s="18">
        <f t="shared" si="34"/>
        <v>0</v>
      </c>
      <c r="AP305" s="18">
        <f t="shared" si="35"/>
        <v>1843.9</v>
      </c>
      <c r="AQ305" s="18">
        <f t="shared" si="36"/>
        <v>7056.0300000000007</v>
      </c>
      <c r="AR305" s="18">
        <f t="shared" si="37"/>
        <v>1847.8</v>
      </c>
      <c r="AS305" s="18">
        <f t="shared" si="38"/>
        <v>1810.95</v>
      </c>
      <c r="AT305" s="18">
        <f t="shared" si="39"/>
        <v>11836.739082576121</v>
      </c>
      <c r="AU305" s="43">
        <v>2478</v>
      </c>
      <c r="AV305" s="44" t="s">
        <v>1342</v>
      </c>
      <c r="AW305" s="18" t="s">
        <v>1343</v>
      </c>
      <c r="AX305" s="45"/>
      <c r="AY305" s="33"/>
      <c r="AZ305" s="46" t="s">
        <v>90</v>
      </c>
      <c r="BA305" s="33" t="s">
        <v>91</v>
      </c>
      <c r="BB305" s="46" t="s">
        <v>414</v>
      </c>
      <c r="BC305" s="46" t="s">
        <v>415</v>
      </c>
      <c r="BD305" s="47">
        <v>2</v>
      </c>
      <c r="BE305" s="47">
        <v>1</v>
      </c>
    </row>
    <row r="306" spans="1:57" x14ac:dyDescent="0.2">
      <c r="A306" s="32" t="s">
        <v>1344</v>
      </c>
      <c r="B306" s="33" t="s">
        <v>1345</v>
      </c>
      <c r="C306" s="34">
        <v>2694.1676050000001</v>
      </c>
      <c r="D306" s="35">
        <v>0</v>
      </c>
      <c r="E306" s="36">
        <v>12796.03</v>
      </c>
      <c r="F306" s="37">
        <v>110</v>
      </c>
      <c r="G306" s="38">
        <v>40</v>
      </c>
      <c r="H306" s="39">
        <v>0</v>
      </c>
      <c r="I306" s="35">
        <v>20</v>
      </c>
      <c r="J306" s="37">
        <v>1170</v>
      </c>
      <c r="K306" s="25"/>
      <c r="L306" s="34">
        <v>2530.84</v>
      </c>
      <c r="M306" s="35">
        <v>0</v>
      </c>
      <c r="N306" s="40">
        <v>1576.3000000000002</v>
      </c>
      <c r="O306" s="37">
        <v>272.25</v>
      </c>
      <c r="P306" s="38">
        <v>0</v>
      </c>
      <c r="Q306" s="39">
        <v>0</v>
      </c>
      <c r="R306" s="35"/>
      <c r="S306" s="37">
        <v>1867.3536755250725</v>
      </c>
      <c r="T306" s="25"/>
      <c r="U306" s="34">
        <v>500</v>
      </c>
      <c r="V306" s="35">
        <v>0</v>
      </c>
      <c r="W306" s="36">
        <v>596.4</v>
      </c>
      <c r="X306" s="37"/>
      <c r="Y306" s="38">
        <v>0</v>
      </c>
      <c r="Z306" s="41">
        <v>0</v>
      </c>
      <c r="AA306" s="35"/>
      <c r="AB306" s="37">
        <v>0</v>
      </c>
      <c r="AC306" s="25"/>
      <c r="AD306" s="34">
        <v>0</v>
      </c>
      <c r="AE306" s="35">
        <v>0</v>
      </c>
      <c r="AF306" s="36">
        <v>0</v>
      </c>
      <c r="AG306" s="37"/>
      <c r="AH306" s="38"/>
      <c r="AI306" s="42"/>
      <c r="AJ306" s="35"/>
      <c r="AK306" s="37">
        <v>0</v>
      </c>
      <c r="AL306" s="25"/>
      <c r="AM306" s="18">
        <f t="shared" si="32"/>
        <v>5725.0076050000007</v>
      </c>
      <c r="AN306" s="18">
        <f t="shared" si="33"/>
        <v>0</v>
      </c>
      <c r="AO306" s="18">
        <f t="shared" si="34"/>
        <v>14968.730000000001</v>
      </c>
      <c r="AP306" s="18">
        <f t="shared" si="35"/>
        <v>382.25</v>
      </c>
      <c r="AQ306" s="18">
        <f t="shared" si="36"/>
        <v>40</v>
      </c>
      <c r="AR306" s="18">
        <f t="shared" si="37"/>
        <v>0</v>
      </c>
      <c r="AS306" s="18">
        <f t="shared" si="38"/>
        <v>20</v>
      </c>
      <c r="AT306" s="18">
        <f t="shared" si="39"/>
        <v>3037.3536755250725</v>
      </c>
      <c r="AU306" s="43">
        <v>1158</v>
      </c>
      <c r="AV306" s="44" t="s">
        <v>1346</v>
      </c>
      <c r="AW306" s="18" t="s">
        <v>1347</v>
      </c>
      <c r="AX306" s="45" t="s">
        <v>219</v>
      </c>
      <c r="AY306" s="33" t="s">
        <v>220</v>
      </c>
      <c r="AZ306" s="46" t="s">
        <v>146</v>
      </c>
      <c r="BA306" s="33" t="s">
        <v>147</v>
      </c>
      <c r="BB306" s="46" t="s">
        <v>221</v>
      </c>
      <c r="BC306" s="46" t="s">
        <v>222</v>
      </c>
      <c r="BD306" s="47">
        <v>2</v>
      </c>
      <c r="BE306" s="47">
        <v>2</v>
      </c>
    </row>
    <row r="307" spans="1:57" x14ac:dyDescent="0.2">
      <c r="A307" s="32" t="s">
        <v>1348</v>
      </c>
      <c r="B307" s="33" t="s">
        <v>1349</v>
      </c>
      <c r="C307" s="34">
        <v>1685.7341099999999</v>
      </c>
      <c r="D307" s="35">
        <v>0</v>
      </c>
      <c r="E307" s="36"/>
      <c r="F307" s="37">
        <v>300</v>
      </c>
      <c r="G307" s="38">
        <v>2313.5</v>
      </c>
      <c r="H307" s="39">
        <v>0</v>
      </c>
      <c r="I307" s="35">
        <v>2524.6999999999998</v>
      </c>
      <c r="J307" s="37">
        <v>2787</v>
      </c>
      <c r="K307" s="25"/>
      <c r="L307" s="34">
        <v>11882.25</v>
      </c>
      <c r="M307" s="35">
        <v>106</v>
      </c>
      <c r="N307" s="40"/>
      <c r="O307" s="37">
        <v>135.31</v>
      </c>
      <c r="P307" s="38">
        <v>6210.53</v>
      </c>
      <c r="Q307" s="39">
        <v>47.55</v>
      </c>
      <c r="R307" s="35">
        <v>239.68</v>
      </c>
      <c r="S307" s="37">
        <v>5748.4539910306539</v>
      </c>
      <c r="T307" s="25"/>
      <c r="U307" s="34">
        <v>5600</v>
      </c>
      <c r="V307" s="35">
        <v>0</v>
      </c>
      <c r="W307" s="36"/>
      <c r="X307" s="37">
        <v>300</v>
      </c>
      <c r="Y307" s="38">
        <v>1000</v>
      </c>
      <c r="Z307" s="41">
        <v>300</v>
      </c>
      <c r="AA307" s="35">
        <v>300</v>
      </c>
      <c r="AB307" s="37">
        <v>3500</v>
      </c>
      <c r="AC307" s="25"/>
      <c r="AD307" s="34">
        <v>0</v>
      </c>
      <c r="AE307" s="35">
        <v>0</v>
      </c>
      <c r="AF307" s="36"/>
      <c r="AG307" s="37"/>
      <c r="AH307" s="38"/>
      <c r="AI307" s="42"/>
      <c r="AJ307" s="35"/>
      <c r="AK307" s="37">
        <v>0</v>
      </c>
      <c r="AL307" s="25"/>
      <c r="AM307" s="18">
        <f t="shared" si="32"/>
        <v>19167.984110000001</v>
      </c>
      <c r="AN307" s="18">
        <f t="shared" si="33"/>
        <v>106</v>
      </c>
      <c r="AO307" s="18">
        <f t="shared" si="34"/>
        <v>0</v>
      </c>
      <c r="AP307" s="18">
        <f t="shared" si="35"/>
        <v>735.31</v>
      </c>
      <c r="AQ307" s="18">
        <f t="shared" si="36"/>
        <v>9524.0299999999988</v>
      </c>
      <c r="AR307" s="18">
        <f t="shared" si="37"/>
        <v>347.55</v>
      </c>
      <c r="AS307" s="18">
        <f t="shared" si="38"/>
        <v>3064.38</v>
      </c>
      <c r="AT307" s="18">
        <f t="shared" si="39"/>
        <v>12035.453991030654</v>
      </c>
      <c r="AU307" s="43">
        <v>1908</v>
      </c>
      <c r="AV307" s="44" t="s">
        <v>1350</v>
      </c>
      <c r="AW307" s="18" t="s">
        <v>1351</v>
      </c>
      <c r="AX307" s="45"/>
      <c r="AY307" s="33"/>
      <c r="AZ307" s="46" t="s">
        <v>114</v>
      </c>
      <c r="BA307" s="33" t="s">
        <v>115</v>
      </c>
      <c r="BB307" s="46" t="s">
        <v>745</v>
      </c>
      <c r="BC307" s="46" t="s">
        <v>746</v>
      </c>
      <c r="BD307" s="47">
        <v>2</v>
      </c>
      <c r="BE307" s="47">
        <v>1</v>
      </c>
    </row>
    <row r="308" spans="1:57" x14ac:dyDescent="0.2">
      <c r="A308" s="32" t="s">
        <v>1352</v>
      </c>
      <c r="B308" s="33" t="s">
        <v>1353</v>
      </c>
      <c r="C308" s="34">
        <v>1774.215895</v>
      </c>
      <c r="D308" s="35">
        <v>540</v>
      </c>
      <c r="E308" s="36"/>
      <c r="F308" s="37">
        <v>40</v>
      </c>
      <c r="G308" s="38">
        <v>520</v>
      </c>
      <c r="H308" s="39">
        <v>3600</v>
      </c>
      <c r="I308" s="35">
        <v>1355</v>
      </c>
      <c r="J308" s="37">
        <v>5372.24</v>
      </c>
      <c r="K308" s="25"/>
      <c r="L308" s="34">
        <v>3415.13</v>
      </c>
      <c r="M308" s="35">
        <v>242.4</v>
      </c>
      <c r="N308" s="40"/>
      <c r="O308" s="37">
        <v>370.27</v>
      </c>
      <c r="P308" s="38">
        <v>215.02</v>
      </c>
      <c r="Q308" s="39">
        <v>71.8</v>
      </c>
      <c r="R308" s="35">
        <v>82.3</v>
      </c>
      <c r="S308" s="37">
        <v>1445.0942543586289</v>
      </c>
      <c r="T308" s="25"/>
      <c r="U308" s="34">
        <v>2629</v>
      </c>
      <c r="V308" s="35">
        <v>0</v>
      </c>
      <c r="W308" s="36"/>
      <c r="X308" s="37">
        <v>1000</v>
      </c>
      <c r="Y308" s="38">
        <v>0</v>
      </c>
      <c r="Z308" s="41">
        <v>0</v>
      </c>
      <c r="AA308" s="35"/>
      <c r="AB308" s="37">
        <v>2500</v>
      </c>
      <c r="AC308" s="25"/>
      <c r="AD308" s="34">
        <v>0</v>
      </c>
      <c r="AE308" s="35">
        <v>0</v>
      </c>
      <c r="AF308" s="36"/>
      <c r="AG308" s="37"/>
      <c r="AH308" s="38"/>
      <c r="AI308" s="42"/>
      <c r="AJ308" s="35"/>
      <c r="AK308" s="37">
        <v>0</v>
      </c>
      <c r="AL308" s="25"/>
      <c r="AM308" s="18">
        <f t="shared" si="32"/>
        <v>7818.3458950000004</v>
      </c>
      <c r="AN308" s="18">
        <f t="shared" si="33"/>
        <v>782.4</v>
      </c>
      <c r="AO308" s="18">
        <f t="shared" si="34"/>
        <v>0</v>
      </c>
      <c r="AP308" s="18">
        <f t="shared" si="35"/>
        <v>1410.27</v>
      </c>
      <c r="AQ308" s="18">
        <f t="shared" si="36"/>
        <v>735.02</v>
      </c>
      <c r="AR308" s="18">
        <f t="shared" si="37"/>
        <v>3671.8</v>
      </c>
      <c r="AS308" s="18">
        <f t="shared" si="38"/>
        <v>1437.3</v>
      </c>
      <c r="AT308" s="18">
        <f t="shared" si="39"/>
        <v>9317.3342543586296</v>
      </c>
      <c r="AU308" s="43">
        <v>4063</v>
      </c>
      <c r="AV308" s="44" t="s">
        <v>1354</v>
      </c>
      <c r="AW308" s="18" t="s">
        <v>1355</v>
      </c>
      <c r="AX308" s="45"/>
      <c r="AY308" s="33"/>
      <c r="AZ308" s="46" t="s">
        <v>114</v>
      </c>
      <c r="BA308" s="33" t="s">
        <v>115</v>
      </c>
      <c r="BB308" s="46" t="s">
        <v>293</v>
      </c>
      <c r="BC308" s="46" t="s">
        <v>294</v>
      </c>
      <c r="BD308" s="47">
        <v>2</v>
      </c>
      <c r="BE308" s="47">
        <v>1</v>
      </c>
    </row>
    <row r="309" spans="1:57" x14ac:dyDescent="0.2">
      <c r="A309" s="32" t="s">
        <v>1356</v>
      </c>
      <c r="B309" s="33" t="s">
        <v>1357</v>
      </c>
      <c r="C309" s="34">
        <v>3750.1120510000001</v>
      </c>
      <c r="D309" s="35">
        <v>0</v>
      </c>
      <c r="E309" s="36"/>
      <c r="F309" s="37">
        <v>435</v>
      </c>
      <c r="G309" s="38">
        <v>32</v>
      </c>
      <c r="H309" s="39">
        <v>0</v>
      </c>
      <c r="I309" s="35">
        <v>200</v>
      </c>
      <c r="J309" s="37">
        <v>3127.01</v>
      </c>
      <c r="K309" s="25"/>
      <c r="L309" s="34">
        <v>18192.000000000004</v>
      </c>
      <c r="M309" s="35">
        <v>168.1</v>
      </c>
      <c r="N309" s="40"/>
      <c r="O309" s="37">
        <v>273.05</v>
      </c>
      <c r="P309" s="38">
        <v>105.7</v>
      </c>
      <c r="Q309" s="39">
        <v>69.099999999999994</v>
      </c>
      <c r="R309" s="35">
        <v>96.25</v>
      </c>
      <c r="S309" s="37">
        <v>4537.0917093454209</v>
      </c>
      <c r="T309" s="25"/>
      <c r="U309" s="34">
        <v>7000</v>
      </c>
      <c r="V309" s="35">
        <v>0</v>
      </c>
      <c r="W309" s="36"/>
      <c r="X309" s="37">
        <v>2000</v>
      </c>
      <c r="Y309" s="38">
        <v>0</v>
      </c>
      <c r="Z309" s="41">
        <v>0</v>
      </c>
      <c r="AA309" s="35">
        <v>1000</v>
      </c>
      <c r="AB309" s="37">
        <v>1600</v>
      </c>
      <c r="AC309" s="25"/>
      <c r="AD309" s="34">
        <v>0</v>
      </c>
      <c r="AE309" s="35">
        <v>0</v>
      </c>
      <c r="AF309" s="36"/>
      <c r="AG309" s="37"/>
      <c r="AH309" s="38"/>
      <c r="AI309" s="42"/>
      <c r="AJ309" s="35"/>
      <c r="AK309" s="37">
        <v>0</v>
      </c>
      <c r="AL309" s="25"/>
      <c r="AM309" s="18">
        <f t="shared" si="32"/>
        <v>28942.112051000004</v>
      </c>
      <c r="AN309" s="18">
        <f t="shared" si="33"/>
        <v>168.1</v>
      </c>
      <c r="AO309" s="18">
        <f t="shared" si="34"/>
        <v>0</v>
      </c>
      <c r="AP309" s="18">
        <f t="shared" si="35"/>
        <v>2708.05</v>
      </c>
      <c r="AQ309" s="18">
        <f t="shared" si="36"/>
        <v>137.69999999999999</v>
      </c>
      <c r="AR309" s="18">
        <f t="shared" si="37"/>
        <v>69.099999999999994</v>
      </c>
      <c r="AS309" s="18">
        <f t="shared" si="38"/>
        <v>1296.25</v>
      </c>
      <c r="AT309" s="18">
        <f t="shared" si="39"/>
        <v>9264.1017093454211</v>
      </c>
      <c r="AU309" s="43">
        <v>2764</v>
      </c>
      <c r="AV309" s="44" t="s">
        <v>1358</v>
      </c>
      <c r="AW309" s="18" t="s">
        <v>1359</v>
      </c>
      <c r="AX309" s="45"/>
      <c r="AY309" s="33"/>
      <c r="AZ309" s="46" t="s">
        <v>98</v>
      </c>
      <c r="BA309" s="33" t="s">
        <v>99</v>
      </c>
      <c r="BB309" s="46" t="s">
        <v>100</v>
      </c>
      <c r="BC309" s="46" t="s">
        <v>101</v>
      </c>
      <c r="BD309" s="47">
        <v>2</v>
      </c>
      <c r="BE309" s="47">
        <v>1</v>
      </c>
    </row>
    <row r="310" spans="1:57" x14ac:dyDescent="0.2">
      <c r="A310" s="32" t="s">
        <v>1360</v>
      </c>
      <c r="B310" s="33" t="s">
        <v>1361</v>
      </c>
      <c r="C310" s="34">
        <v>4783.0556019999995</v>
      </c>
      <c r="D310" s="35">
        <v>0</v>
      </c>
      <c r="E310" s="36"/>
      <c r="F310" s="37">
        <v>1881</v>
      </c>
      <c r="G310" s="38">
        <v>1374</v>
      </c>
      <c r="H310" s="39">
        <v>0</v>
      </c>
      <c r="I310" s="35">
        <v>721.4</v>
      </c>
      <c r="J310" s="37">
        <v>3423</v>
      </c>
      <c r="K310" s="25"/>
      <c r="L310" s="34">
        <v>11430.37</v>
      </c>
      <c r="M310" s="35">
        <v>50.15</v>
      </c>
      <c r="N310" s="40"/>
      <c r="O310" s="37">
        <v>134.86000000000001</v>
      </c>
      <c r="P310" s="38">
        <v>1109.2</v>
      </c>
      <c r="Q310" s="39">
        <v>106.4</v>
      </c>
      <c r="R310" s="35">
        <v>347.4</v>
      </c>
      <c r="S310" s="37">
        <v>5776.1690744229618</v>
      </c>
      <c r="T310" s="25"/>
      <c r="U310" s="34">
        <v>17390</v>
      </c>
      <c r="V310" s="35">
        <v>0</v>
      </c>
      <c r="W310" s="36"/>
      <c r="X310" s="37">
        <v>4290</v>
      </c>
      <c r="Y310" s="38">
        <v>2100</v>
      </c>
      <c r="Z310" s="41">
        <v>0</v>
      </c>
      <c r="AA310" s="35">
        <v>500</v>
      </c>
      <c r="AB310" s="37">
        <v>4400</v>
      </c>
      <c r="AC310" s="25"/>
      <c r="AD310" s="34">
        <v>0</v>
      </c>
      <c r="AE310" s="35">
        <v>0</v>
      </c>
      <c r="AF310" s="36"/>
      <c r="AG310" s="37"/>
      <c r="AH310" s="38"/>
      <c r="AI310" s="42"/>
      <c r="AJ310" s="35"/>
      <c r="AK310" s="37">
        <v>0</v>
      </c>
      <c r="AL310" s="25"/>
      <c r="AM310" s="18">
        <f t="shared" si="32"/>
        <v>33603.425602000003</v>
      </c>
      <c r="AN310" s="18">
        <f t="shared" si="33"/>
        <v>50.15</v>
      </c>
      <c r="AO310" s="18">
        <f t="shared" si="34"/>
        <v>0</v>
      </c>
      <c r="AP310" s="18">
        <f t="shared" si="35"/>
        <v>6305.86</v>
      </c>
      <c r="AQ310" s="18">
        <f t="shared" si="36"/>
        <v>4583.2</v>
      </c>
      <c r="AR310" s="18">
        <f t="shared" si="37"/>
        <v>106.4</v>
      </c>
      <c r="AS310" s="18">
        <f t="shared" si="38"/>
        <v>1568.8</v>
      </c>
      <c r="AT310" s="18">
        <f t="shared" si="39"/>
        <v>13599.169074422962</v>
      </c>
      <c r="AU310" s="43">
        <v>4702</v>
      </c>
      <c r="AV310" s="44" t="s">
        <v>1362</v>
      </c>
      <c r="AW310" s="18" t="s">
        <v>1363</v>
      </c>
      <c r="AX310" s="45"/>
      <c r="AY310" s="33"/>
      <c r="AZ310" s="46" t="s">
        <v>90</v>
      </c>
      <c r="BA310" s="33" t="s">
        <v>91</v>
      </c>
      <c r="BB310" s="46" t="s">
        <v>446</v>
      </c>
      <c r="BC310" s="46" t="s">
        <v>447</v>
      </c>
      <c r="BD310" s="47">
        <v>1</v>
      </c>
      <c r="BE310" s="47">
        <v>1</v>
      </c>
    </row>
    <row r="311" spans="1:57" x14ac:dyDescent="0.2">
      <c r="A311" s="32" t="s">
        <v>1364</v>
      </c>
      <c r="B311" s="33" t="s">
        <v>1365</v>
      </c>
      <c r="C311" s="34">
        <v>1235.461558</v>
      </c>
      <c r="D311" s="35">
        <v>960</v>
      </c>
      <c r="E311" s="36"/>
      <c r="F311" s="37"/>
      <c r="G311" s="38">
        <v>2735</v>
      </c>
      <c r="H311" s="39">
        <v>0</v>
      </c>
      <c r="I311" s="35">
        <v>1080</v>
      </c>
      <c r="J311" s="37">
        <v>639</v>
      </c>
      <c r="K311" s="25"/>
      <c r="L311" s="34">
        <v>8807.82</v>
      </c>
      <c r="M311" s="35">
        <v>158.55000000000001</v>
      </c>
      <c r="N311" s="40"/>
      <c r="O311" s="37">
        <v>95.4</v>
      </c>
      <c r="P311" s="38">
        <v>105.65</v>
      </c>
      <c r="Q311" s="39">
        <v>110.35</v>
      </c>
      <c r="R311" s="35">
        <v>63.65</v>
      </c>
      <c r="S311" s="37">
        <v>2109.6314021091189</v>
      </c>
      <c r="T311" s="25"/>
      <c r="U311" s="34">
        <v>2500</v>
      </c>
      <c r="V311" s="35">
        <v>0</v>
      </c>
      <c r="W311" s="36"/>
      <c r="X311" s="37"/>
      <c r="Y311" s="38">
        <v>0</v>
      </c>
      <c r="Z311" s="41">
        <v>0</v>
      </c>
      <c r="AA311" s="35"/>
      <c r="AB311" s="37">
        <v>0</v>
      </c>
      <c r="AC311" s="25"/>
      <c r="AD311" s="34">
        <v>0</v>
      </c>
      <c r="AE311" s="35">
        <v>0</v>
      </c>
      <c r="AF311" s="36"/>
      <c r="AG311" s="37"/>
      <c r="AH311" s="38"/>
      <c r="AI311" s="42"/>
      <c r="AJ311" s="35"/>
      <c r="AK311" s="37">
        <v>0</v>
      </c>
      <c r="AL311" s="25"/>
      <c r="AM311" s="18">
        <f t="shared" si="32"/>
        <v>12543.281557999999</v>
      </c>
      <c r="AN311" s="18">
        <f t="shared" si="33"/>
        <v>1118.55</v>
      </c>
      <c r="AO311" s="18">
        <f t="shared" si="34"/>
        <v>0</v>
      </c>
      <c r="AP311" s="18">
        <f t="shared" si="35"/>
        <v>95.4</v>
      </c>
      <c r="AQ311" s="18">
        <f t="shared" si="36"/>
        <v>2840.65</v>
      </c>
      <c r="AR311" s="18">
        <f t="shared" si="37"/>
        <v>110.35</v>
      </c>
      <c r="AS311" s="18">
        <f t="shared" si="38"/>
        <v>1143.6500000000001</v>
      </c>
      <c r="AT311" s="18">
        <f t="shared" si="39"/>
        <v>2748.6314021091189</v>
      </c>
      <c r="AU311" s="43">
        <v>1822</v>
      </c>
      <c r="AV311" s="44" t="s">
        <v>1366</v>
      </c>
      <c r="AW311" s="18" t="s">
        <v>1367</v>
      </c>
      <c r="AX311" s="45"/>
      <c r="AY311" s="33"/>
      <c r="AZ311" s="46" t="s">
        <v>136</v>
      </c>
      <c r="BA311" s="33" t="s">
        <v>137</v>
      </c>
      <c r="BB311" s="46" t="s">
        <v>845</v>
      </c>
      <c r="BC311" s="46" t="s">
        <v>846</v>
      </c>
      <c r="BD311" s="47">
        <v>2</v>
      </c>
      <c r="BE311" s="47">
        <v>1</v>
      </c>
    </row>
    <row r="312" spans="1:57" x14ac:dyDescent="0.2">
      <c r="A312" s="32" t="s">
        <v>1368</v>
      </c>
      <c r="B312" s="33" t="s">
        <v>1369</v>
      </c>
      <c r="C312" s="34">
        <v>3703.5577020000001</v>
      </c>
      <c r="D312" s="35">
        <v>1050</v>
      </c>
      <c r="E312" s="36"/>
      <c r="F312" s="37">
        <v>1854</v>
      </c>
      <c r="G312" s="38">
        <v>20</v>
      </c>
      <c r="H312" s="39">
        <v>340</v>
      </c>
      <c r="I312" s="35">
        <v>551</v>
      </c>
      <c r="J312" s="37">
        <v>4999</v>
      </c>
      <c r="K312" s="25"/>
      <c r="L312" s="34">
        <v>4632.2299999999996</v>
      </c>
      <c r="M312" s="35">
        <v>1332.27</v>
      </c>
      <c r="N312" s="40"/>
      <c r="O312" s="37">
        <v>75.2</v>
      </c>
      <c r="P312" s="38">
        <v>3873.3</v>
      </c>
      <c r="Q312" s="39">
        <v>235.65</v>
      </c>
      <c r="R312" s="35">
        <v>699.7</v>
      </c>
      <c r="S312" s="37">
        <v>3027.7785321886113</v>
      </c>
      <c r="T312" s="25"/>
      <c r="U312" s="34">
        <v>3000</v>
      </c>
      <c r="V312" s="35">
        <v>700</v>
      </c>
      <c r="W312" s="36"/>
      <c r="X312" s="37">
        <v>600</v>
      </c>
      <c r="Y312" s="38">
        <v>700</v>
      </c>
      <c r="Z312" s="41">
        <v>300</v>
      </c>
      <c r="AA312" s="35">
        <v>1700</v>
      </c>
      <c r="AB312" s="37">
        <v>1180</v>
      </c>
      <c r="AC312" s="25"/>
      <c r="AD312" s="34">
        <v>0</v>
      </c>
      <c r="AE312" s="35">
        <v>0</v>
      </c>
      <c r="AF312" s="36"/>
      <c r="AG312" s="37"/>
      <c r="AH312" s="38"/>
      <c r="AI312" s="42"/>
      <c r="AJ312" s="35"/>
      <c r="AK312" s="37">
        <v>0</v>
      </c>
      <c r="AL312" s="25"/>
      <c r="AM312" s="18">
        <f t="shared" si="32"/>
        <v>11335.787702</v>
      </c>
      <c r="AN312" s="18">
        <f t="shared" si="33"/>
        <v>3082.27</v>
      </c>
      <c r="AO312" s="18">
        <f t="shared" si="34"/>
        <v>0</v>
      </c>
      <c r="AP312" s="18">
        <f t="shared" si="35"/>
        <v>2529.1999999999998</v>
      </c>
      <c r="AQ312" s="18">
        <f t="shared" si="36"/>
        <v>4593.3</v>
      </c>
      <c r="AR312" s="18">
        <f t="shared" si="37"/>
        <v>875.65</v>
      </c>
      <c r="AS312" s="18">
        <f t="shared" si="38"/>
        <v>2950.7</v>
      </c>
      <c r="AT312" s="18">
        <f t="shared" si="39"/>
        <v>9206.7785321886113</v>
      </c>
      <c r="AU312" s="43">
        <v>5947</v>
      </c>
      <c r="AV312" s="44" t="s">
        <v>504</v>
      </c>
      <c r="AW312" s="18" t="s">
        <v>1370</v>
      </c>
      <c r="AX312" s="45" t="s">
        <v>184</v>
      </c>
      <c r="AY312" s="33" t="s">
        <v>185</v>
      </c>
      <c r="AZ312" s="46" t="s">
        <v>90</v>
      </c>
      <c r="BA312" s="33" t="s">
        <v>91</v>
      </c>
      <c r="BB312" s="46" t="s">
        <v>186</v>
      </c>
      <c r="BC312" s="46" t="s">
        <v>187</v>
      </c>
      <c r="BD312" s="47">
        <v>1</v>
      </c>
      <c r="BE312" s="47">
        <v>2</v>
      </c>
    </row>
    <row r="313" spans="1:57" x14ac:dyDescent="0.2">
      <c r="A313" s="32" t="s">
        <v>1371</v>
      </c>
      <c r="B313" s="33" t="s">
        <v>1372</v>
      </c>
      <c r="C313" s="34">
        <v>3926.1770519999995</v>
      </c>
      <c r="D313" s="35">
        <v>610</v>
      </c>
      <c r="E313" s="36"/>
      <c r="F313" s="37">
        <v>1045</v>
      </c>
      <c r="G313" s="38">
        <v>2124</v>
      </c>
      <c r="H313" s="39">
        <v>850</v>
      </c>
      <c r="I313" s="35">
        <v>1706</v>
      </c>
      <c r="J313" s="37">
        <v>7665</v>
      </c>
      <c r="K313" s="25"/>
      <c r="L313" s="34">
        <v>14285.830000000002</v>
      </c>
      <c r="M313" s="35">
        <v>772.76</v>
      </c>
      <c r="N313" s="40"/>
      <c r="O313" s="37">
        <v>308.33</v>
      </c>
      <c r="P313" s="38">
        <v>11571.14</v>
      </c>
      <c r="Q313" s="39">
        <v>1014.01</v>
      </c>
      <c r="R313" s="35">
        <v>4805.3999999999996</v>
      </c>
      <c r="S313" s="37">
        <v>7404.3012139609018</v>
      </c>
      <c r="T313" s="25"/>
      <c r="U313" s="34">
        <v>5526</v>
      </c>
      <c r="V313" s="35">
        <v>13473.45</v>
      </c>
      <c r="W313" s="36"/>
      <c r="X313" s="37">
        <v>2228</v>
      </c>
      <c r="Y313" s="38">
        <v>12280</v>
      </c>
      <c r="Z313" s="41">
        <v>0</v>
      </c>
      <c r="AA313" s="35">
        <v>4912</v>
      </c>
      <c r="AB313" s="37">
        <v>0</v>
      </c>
      <c r="AC313" s="25"/>
      <c r="AD313" s="34">
        <v>0</v>
      </c>
      <c r="AE313" s="35">
        <v>0</v>
      </c>
      <c r="AF313" s="36"/>
      <c r="AG313" s="37"/>
      <c r="AH313" s="38"/>
      <c r="AI313" s="42"/>
      <c r="AJ313" s="35"/>
      <c r="AK313" s="37">
        <v>0</v>
      </c>
      <c r="AL313" s="25"/>
      <c r="AM313" s="18">
        <f t="shared" si="32"/>
        <v>23738.007052000001</v>
      </c>
      <c r="AN313" s="18">
        <f t="shared" si="33"/>
        <v>14856.210000000001</v>
      </c>
      <c r="AO313" s="18">
        <f t="shared" si="34"/>
        <v>0</v>
      </c>
      <c r="AP313" s="18">
        <f t="shared" si="35"/>
        <v>3581.33</v>
      </c>
      <c r="AQ313" s="18">
        <f t="shared" si="36"/>
        <v>25975.14</v>
      </c>
      <c r="AR313" s="18">
        <f t="shared" si="37"/>
        <v>1864.01</v>
      </c>
      <c r="AS313" s="18">
        <f t="shared" si="38"/>
        <v>11423.4</v>
      </c>
      <c r="AT313" s="18">
        <f t="shared" si="39"/>
        <v>15069.301213960902</v>
      </c>
      <c r="AU313" s="43">
        <v>5371</v>
      </c>
      <c r="AV313" s="44" t="s">
        <v>1373</v>
      </c>
      <c r="AW313" s="18" t="s">
        <v>1374</v>
      </c>
      <c r="AX313" s="45"/>
      <c r="AY313" s="33"/>
      <c r="AZ313" s="46" t="s">
        <v>72</v>
      </c>
      <c r="BA313" s="33" t="s">
        <v>73</v>
      </c>
      <c r="BB313" s="46" t="s">
        <v>74</v>
      </c>
      <c r="BC313" s="46" t="s">
        <v>75</v>
      </c>
      <c r="BD313" s="47">
        <v>2</v>
      </c>
      <c r="BE313" s="47">
        <v>1</v>
      </c>
    </row>
    <row r="314" spans="1:57" x14ac:dyDescent="0.2">
      <c r="A314" s="32" t="s">
        <v>1375</v>
      </c>
      <c r="B314" s="33" t="s">
        <v>1376</v>
      </c>
      <c r="C314" s="34">
        <v>6304.0902399999995</v>
      </c>
      <c r="D314" s="35">
        <v>3270.75</v>
      </c>
      <c r="E314" s="36"/>
      <c r="F314" s="37">
        <v>635</v>
      </c>
      <c r="G314" s="38">
        <v>60</v>
      </c>
      <c r="H314" s="39">
        <v>5059</v>
      </c>
      <c r="I314" s="35">
        <v>400</v>
      </c>
      <c r="J314" s="37">
        <v>3248</v>
      </c>
      <c r="K314" s="25"/>
      <c r="L314" s="34">
        <v>10389.799999999999</v>
      </c>
      <c r="M314" s="35">
        <v>1518.5</v>
      </c>
      <c r="N314" s="40"/>
      <c r="O314" s="37">
        <v>407.32</v>
      </c>
      <c r="P314" s="38">
        <v>160</v>
      </c>
      <c r="Q314" s="39">
        <v>318.14999999999998</v>
      </c>
      <c r="R314" s="35">
        <v>487.65</v>
      </c>
      <c r="S314" s="37">
        <v>7301.5468867905911</v>
      </c>
      <c r="T314" s="25"/>
      <c r="U314" s="34">
        <v>6130.82</v>
      </c>
      <c r="V314" s="35">
        <v>1250</v>
      </c>
      <c r="W314" s="36"/>
      <c r="X314" s="37"/>
      <c r="Y314" s="38">
        <v>0</v>
      </c>
      <c r="Z314" s="41">
        <v>1500</v>
      </c>
      <c r="AA314" s="35"/>
      <c r="AB314" s="37">
        <v>0</v>
      </c>
      <c r="AC314" s="25"/>
      <c r="AD314" s="34">
        <v>0</v>
      </c>
      <c r="AE314" s="35">
        <v>0</v>
      </c>
      <c r="AF314" s="36"/>
      <c r="AG314" s="37"/>
      <c r="AH314" s="38"/>
      <c r="AI314" s="42"/>
      <c r="AJ314" s="35"/>
      <c r="AK314" s="37">
        <v>0</v>
      </c>
      <c r="AL314" s="25"/>
      <c r="AM314" s="18">
        <f t="shared" si="32"/>
        <v>22824.71024</v>
      </c>
      <c r="AN314" s="18">
        <f t="shared" si="33"/>
        <v>6039.25</v>
      </c>
      <c r="AO314" s="18">
        <f t="shared" si="34"/>
        <v>0</v>
      </c>
      <c r="AP314" s="18">
        <f t="shared" si="35"/>
        <v>1042.32</v>
      </c>
      <c r="AQ314" s="18">
        <f t="shared" si="36"/>
        <v>220</v>
      </c>
      <c r="AR314" s="18">
        <f t="shared" si="37"/>
        <v>6877.15</v>
      </c>
      <c r="AS314" s="18">
        <f t="shared" si="38"/>
        <v>887.65</v>
      </c>
      <c r="AT314" s="18">
        <f t="shared" si="39"/>
        <v>10549.546886790591</v>
      </c>
      <c r="AU314" s="43">
        <v>7143</v>
      </c>
      <c r="AV314" s="44" t="s">
        <v>1377</v>
      </c>
      <c r="AW314" s="18" t="s">
        <v>1378</v>
      </c>
      <c r="AX314" s="45"/>
      <c r="AY314" s="33"/>
      <c r="AZ314" s="46" t="s">
        <v>136</v>
      </c>
      <c r="BA314" s="33" t="s">
        <v>137</v>
      </c>
      <c r="BB314" s="46" t="s">
        <v>793</v>
      </c>
      <c r="BC314" s="46" t="s">
        <v>794</v>
      </c>
      <c r="BD314" s="47">
        <v>2</v>
      </c>
      <c r="BE314" s="47">
        <v>1</v>
      </c>
    </row>
    <row r="315" spans="1:57" x14ac:dyDescent="0.2">
      <c r="A315" s="32" t="s">
        <v>1379</v>
      </c>
      <c r="B315" s="33" t="s">
        <v>1380</v>
      </c>
      <c r="C315" s="34">
        <v>14668.329921999999</v>
      </c>
      <c r="D315" s="35">
        <v>4554.57</v>
      </c>
      <c r="E315" s="36"/>
      <c r="F315" s="37">
        <v>2000</v>
      </c>
      <c r="G315" s="38">
        <v>8104.5</v>
      </c>
      <c r="H315" s="39">
        <v>3753.3</v>
      </c>
      <c r="I315" s="35">
        <v>1681</v>
      </c>
      <c r="J315" s="37">
        <v>18934.71</v>
      </c>
      <c r="K315" s="25"/>
      <c r="L315" s="34">
        <v>21784.629999999997</v>
      </c>
      <c r="M315" s="35">
        <v>3918.04</v>
      </c>
      <c r="N315" s="40"/>
      <c r="O315" s="37">
        <v>3092.09</v>
      </c>
      <c r="P315" s="38">
        <v>5575.89</v>
      </c>
      <c r="Q315" s="39">
        <v>4970.01</v>
      </c>
      <c r="R315" s="35">
        <v>2094.3000000000002</v>
      </c>
      <c r="S315" s="37">
        <v>22190.907812462134</v>
      </c>
      <c r="T315" s="25"/>
      <c r="U315" s="34">
        <v>39300</v>
      </c>
      <c r="V315" s="35">
        <v>0</v>
      </c>
      <c r="W315" s="36"/>
      <c r="X315" s="37"/>
      <c r="Y315" s="38">
        <v>0</v>
      </c>
      <c r="Z315" s="41">
        <v>3030</v>
      </c>
      <c r="AA315" s="35"/>
      <c r="AB315" s="37">
        <v>5700</v>
      </c>
      <c r="AC315" s="25"/>
      <c r="AD315" s="34">
        <v>0</v>
      </c>
      <c r="AE315" s="35">
        <v>0</v>
      </c>
      <c r="AF315" s="36"/>
      <c r="AG315" s="37"/>
      <c r="AH315" s="38"/>
      <c r="AI315" s="42"/>
      <c r="AJ315" s="35"/>
      <c r="AK315" s="37">
        <v>0</v>
      </c>
      <c r="AL315" s="25"/>
      <c r="AM315" s="18">
        <f t="shared" si="32"/>
        <v>75752.959921999995</v>
      </c>
      <c r="AN315" s="18">
        <f t="shared" si="33"/>
        <v>8472.61</v>
      </c>
      <c r="AO315" s="18">
        <f t="shared" si="34"/>
        <v>0</v>
      </c>
      <c r="AP315" s="18">
        <f t="shared" si="35"/>
        <v>5092.09</v>
      </c>
      <c r="AQ315" s="18">
        <f t="shared" si="36"/>
        <v>13680.39</v>
      </c>
      <c r="AR315" s="18">
        <f t="shared" si="37"/>
        <v>11753.310000000001</v>
      </c>
      <c r="AS315" s="18">
        <f t="shared" si="38"/>
        <v>3775.3</v>
      </c>
      <c r="AT315" s="18">
        <f t="shared" si="39"/>
        <v>46825.617812462136</v>
      </c>
      <c r="AU315" s="43">
        <v>24643</v>
      </c>
      <c r="AV315" s="44" t="s">
        <v>1381</v>
      </c>
      <c r="AW315" s="18" t="s">
        <v>1382</v>
      </c>
      <c r="AX315" s="45"/>
      <c r="AY315" s="33"/>
      <c r="AZ315" s="46" t="s">
        <v>98</v>
      </c>
      <c r="BA315" s="33" t="s">
        <v>99</v>
      </c>
      <c r="BB315" s="46" t="s">
        <v>1383</v>
      </c>
      <c r="BC315" s="46" t="s">
        <v>1384</v>
      </c>
      <c r="BD315" s="47">
        <v>1</v>
      </c>
      <c r="BE315" s="47">
        <v>1</v>
      </c>
    </row>
    <row r="316" spans="1:57" x14ac:dyDescent="0.2">
      <c r="A316" s="48" t="s">
        <v>1385</v>
      </c>
      <c r="B316" s="33" t="s">
        <v>1386</v>
      </c>
      <c r="C316" s="34">
        <v>1138.6871310000001</v>
      </c>
      <c r="D316" s="35">
        <v>0</v>
      </c>
      <c r="E316" s="36"/>
      <c r="F316" s="37"/>
      <c r="G316" s="38">
        <v>0</v>
      </c>
      <c r="H316" s="39">
        <v>30</v>
      </c>
      <c r="I316" s="35"/>
      <c r="J316" s="37">
        <v>5193</v>
      </c>
      <c r="K316" s="25"/>
      <c r="L316" s="34">
        <v>5960</v>
      </c>
      <c r="M316" s="35">
        <v>85.2</v>
      </c>
      <c r="N316" s="40"/>
      <c r="O316" s="37">
        <v>105</v>
      </c>
      <c r="P316" s="38">
        <v>172.35</v>
      </c>
      <c r="Q316" s="39">
        <v>114.85</v>
      </c>
      <c r="R316" s="35">
        <v>178</v>
      </c>
      <c r="S316" s="37">
        <v>2237.3200000000006</v>
      </c>
      <c r="T316" s="25"/>
      <c r="U316" s="34">
        <v>6000</v>
      </c>
      <c r="V316" s="35">
        <v>0</v>
      </c>
      <c r="W316" s="36"/>
      <c r="X316" s="37"/>
      <c r="Y316" s="38">
        <v>0</v>
      </c>
      <c r="Z316" s="41">
        <v>0</v>
      </c>
      <c r="AA316" s="35"/>
      <c r="AB316" s="37">
        <v>0</v>
      </c>
      <c r="AC316" s="25"/>
      <c r="AD316" s="34">
        <v>0</v>
      </c>
      <c r="AE316" s="35">
        <v>0</v>
      </c>
      <c r="AF316" s="36"/>
      <c r="AG316" s="37"/>
      <c r="AH316" s="38"/>
      <c r="AI316" s="42"/>
      <c r="AJ316" s="35"/>
      <c r="AK316" s="37">
        <v>0</v>
      </c>
      <c r="AL316" s="25"/>
      <c r="AM316" s="18">
        <f t="shared" si="32"/>
        <v>13098.687131000001</v>
      </c>
      <c r="AN316" s="18">
        <f t="shared" si="33"/>
        <v>85.2</v>
      </c>
      <c r="AO316" s="18">
        <f t="shared" si="34"/>
        <v>0</v>
      </c>
      <c r="AP316" s="18">
        <f t="shared" si="35"/>
        <v>105</v>
      </c>
      <c r="AQ316" s="18">
        <f t="shared" si="36"/>
        <v>172.35</v>
      </c>
      <c r="AR316" s="18">
        <f t="shared" si="37"/>
        <v>144.85</v>
      </c>
      <c r="AS316" s="18">
        <f t="shared" si="38"/>
        <v>178</v>
      </c>
      <c r="AT316" s="18">
        <f t="shared" si="39"/>
        <v>7430.3200000000006</v>
      </c>
      <c r="AU316" s="43">
        <v>5733</v>
      </c>
      <c r="AV316" s="44" t="s">
        <v>627</v>
      </c>
      <c r="AW316" s="18" t="s">
        <v>628</v>
      </c>
      <c r="AX316" s="45" t="s">
        <v>172</v>
      </c>
      <c r="AY316" s="33" t="s">
        <v>173</v>
      </c>
      <c r="AZ316" s="46" t="s">
        <v>204</v>
      </c>
      <c r="BA316" s="33" t="s">
        <v>205</v>
      </c>
      <c r="BB316" s="46" t="s">
        <v>305</v>
      </c>
      <c r="BC316" s="46" t="s">
        <v>306</v>
      </c>
      <c r="BD316" s="47">
        <v>1</v>
      </c>
      <c r="BE316" s="47">
        <v>2</v>
      </c>
    </row>
    <row r="317" spans="1:57" x14ac:dyDescent="0.2">
      <c r="A317" s="32" t="s">
        <v>1387</v>
      </c>
      <c r="B317" s="33" t="s">
        <v>1388</v>
      </c>
      <c r="C317" s="34">
        <v>8641.2014879999988</v>
      </c>
      <c r="D317" s="35">
        <v>1060</v>
      </c>
      <c r="E317" s="36"/>
      <c r="F317" s="37">
        <v>739</v>
      </c>
      <c r="G317" s="38">
        <v>2317.5</v>
      </c>
      <c r="H317" s="39">
        <v>2120</v>
      </c>
      <c r="I317" s="35">
        <v>2838</v>
      </c>
      <c r="J317" s="37">
        <v>23109.75</v>
      </c>
      <c r="K317" s="25"/>
      <c r="L317" s="34">
        <v>18958.59</v>
      </c>
      <c r="M317" s="35">
        <v>894.4</v>
      </c>
      <c r="N317" s="40"/>
      <c r="O317" s="37">
        <v>1773.36</v>
      </c>
      <c r="P317" s="38">
        <v>322.35000000000002</v>
      </c>
      <c r="Q317" s="39">
        <v>376.17</v>
      </c>
      <c r="R317" s="35">
        <v>235.95</v>
      </c>
      <c r="S317" s="37">
        <v>8469.9520116526801</v>
      </c>
      <c r="T317" s="25"/>
      <c r="U317" s="34">
        <v>44500</v>
      </c>
      <c r="V317" s="35">
        <v>0</v>
      </c>
      <c r="W317" s="36"/>
      <c r="X317" s="37">
        <v>4500</v>
      </c>
      <c r="Y317" s="38">
        <v>1400</v>
      </c>
      <c r="Z317" s="41">
        <v>4400</v>
      </c>
      <c r="AA317" s="35">
        <v>1500</v>
      </c>
      <c r="AB317" s="37">
        <v>12000</v>
      </c>
      <c r="AC317" s="25"/>
      <c r="AD317" s="34">
        <v>0</v>
      </c>
      <c r="AE317" s="35">
        <v>0</v>
      </c>
      <c r="AF317" s="36"/>
      <c r="AG317" s="37"/>
      <c r="AH317" s="38"/>
      <c r="AI317" s="42"/>
      <c r="AJ317" s="35"/>
      <c r="AK317" s="37">
        <v>0</v>
      </c>
      <c r="AL317" s="25"/>
      <c r="AM317" s="18">
        <f t="shared" si="32"/>
        <v>72099.791487999988</v>
      </c>
      <c r="AN317" s="18">
        <f t="shared" si="33"/>
        <v>1954.4</v>
      </c>
      <c r="AO317" s="18">
        <f t="shared" si="34"/>
        <v>0</v>
      </c>
      <c r="AP317" s="18">
        <f t="shared" si="35"/>
        <v>7012.36</v>
      </c>
      <c r="AQ317" s="18">
        <f t="shared" si="36"/>
        <v>4039.85</v>
      </c>
      <c r="AR317" s="18">
        <f t="shared" si="37"/>
        <v>6896.17</v>
      </c>
      <c r="AS317" s="18">
        <f t="shared" si="38"/>
        <v>4573.95</v>
      </c>
      <c r="AT317" s="18">
        <f t="shared" si="39"/>
        <v>43579.702011652684</v>
      </c>
      <c r="AU317" s="43">
        <v>17728</v>
      </c>
      <c r="AV317" s="44" t="s">
        <v>1389</v>
      </c>
      <c r="AW317" s="18" t="s">
        <v>1390</v>
      </c>
      <c r="AX317" s="45"/>
      <c r="AY317" s="33"/>
      <c r="AZ317" s="46" t="s">
        <v>136</v>
      </c>
      <c r="BA317" s="33" t="s">
        <v>137</v>
      </c>
      <c r="BB317" s="46" t="s">
        <v>1056</v>
      </c>
      <c r="BC317" s="46" t="s">
        <v>1057</v>
      </c>
      <c r="BD317" s="47">
        <v>1</v>
      </c>
      <c r="BE317" s="47">
        <v>1</v>
      </c>
    </row>
    <row r="318" spans="1:57" x14ac:dyDescent="0.2">
      <c r="A318" s="32" t="s">
        <v>1391</v>
      </c>
      <c r="B318" s="33" t="s">
        <v>1392</v>
      </c>
      <c r="C318" s="34">
        <v>6750.6037170000009</v>
      </c>
      <c r="D318" s="35">
        <v>2598.13</v>
      </c>
      <c r="E318" s="36"/>
      <c r="F318" s="37">
        <v>818</v>
      </c>
      <c r="G318" s="38">
        <v>7391</v>
      </c>
      <c r="H318" s="39">
        <v>400</v>
      </c>
      <c r="I318" s="35">
        <v>155</v>
      </c>
      <c r="J318" s="37">
        <v>17238.059999999998</v>
      </c>
      <c r="K318" s="25"/>
      <c r="L318" s="34">
        <v>9994.07</v>
      </c>
      <c r="M318" s="35">
        <v>379.65</v>
      </c>
      <c r="N318" s="40"/>
      <c r="O318" s="37">
        <v>795.35</v>
      </c>
      <c r="P318" s="38">
        <v>6685.22</v>
      </c>
      <c r="Q318" s="39">
        <v>384.95</v>
      </c>
      <c r="R318" s="35">
        <v>438.1</v>
      </c>
      <c r="S318" s="37">
        <v>5534.6629472764171</v>
      </c>
      <c r="T318" s="25"/>
      <c r="U318" s="34">
        <v>13500</v>
      </c>
      <c r="V318" s="35">
        <v>2000</v>
      </c>
      <c r="W318" s="36"/>
      <c r="X318" s="37">
        <v>5000</v>
      </c>
      <c r="Y318" s="38">
        <v>5000</v>
      </c>
      <c r="Z318" s="41">
        <v>500</v>
      </c>
      <c r="AA318" s="35">
        <v>5000</v>
      </c>
      <c r="AB318" s="37">
        <v>4500</v>
      </c>
      <c r="AC318" s="25"/>
      <c r="AD318" s="34">
        <v>0</v>
      </c>
      <c r="AE318" s="35">
        <v>0</v>
      </c>
      <c r="AF318" s="36"/>
      <c r="AG318" s="37"/>
      <c r="AH318" s="38"/>
      <c r="AI318" s="42"/>
      <c r="AJ318" s="35"/>
      <c r="AK318" s="37">
        <v>0</v>
      </c>
      <c r="AL318" s="25"/>
      <c r="AM318" s="18">
        <f t="shared" si="32"/>
        <v>30244.673717000001</v>
      </c>
      <c r="AN318" s="18">
        <f t="shared" si="33"/>
        <v>4977.7800000000007</v>
      </c>
      <c r="AO318" s="18">
        <f t="shared" si="34"/>
        <v>0</v>
      </c>
      <c r="AP318" s="18">
        <f t="shared" si="35"/>
        <v>6613.35</v>
      </c>
      <c r="AQ318" s="18">
        <f t="shared" si="36"/>
        <v>19076.22</v>
      </c>
      <c r="AR318" s="18">
        <f t="shared" si="37"/>
        <v>1284.95</v>
      </c>
      <c r="AS318" s="18">
        <f t="shared" si="38"/>
        <v>5593.1</v>
      </c>
      <c r="AT318" s="18">
        <f t="shared" si="39"/>
        <v>27272.722947276416</v>
      </c>
      <c r="AU318" s="43">
        <v>10950</v>
      </c>
      <c r="AV318" s="44" t="s">
        <v>504</v>
      </c>
      <c r="AW318" s="18" t="s">
        <v>505</v>
      </c>
      <c r="AX318" s="45" t="s">
        <v>184</v>
      </c>
      <c r="AY318" s="33" t="s">
        <v>185</v>
      </c>
      <c r="AZ318" s="46" t="s">
        <v>90</v>
      </c>
      <c r="BA318" s="33" t="s">
        <v>91</v>
      </c>
      <c r="BB318" s="46" t="s">
        <v>186</v>
      </c>
      <c r="BC318" s="46" t="s">
        <v>187</v>
      </c>
      <c r="BD318" s="47">
        <v>1</v>
      </c>
      <c r="BE318" s="47">
        <v>2</v>
      </c>
    </row>
    <row r="319" spans="1:57" x14ac:dyDescent="0.2">
      <c r="A319" s="32" t="s">
        <v>1393</v>
      </c>
      <c r="B319" s="33" t="s">
        <v>1394</v>
      </c>
      <c r="C319" s="34">
        <v>1971.0870230000003</v>
      </c>
      <c r="D319" s="35">
        <v>0</v>
      </c>
      <c r="E319" s="36"/>
      <c r="F319" s="37">
        <v>50</v>
      </c>
      <c r="G319" s="38">
        <v>440</v>
      </c>
      <c r="H319" s="39">
        <v>0</v>
      </c>
      <c r="I319" s="35">
        <v>30</v>
      </c>
      <c r="J319" s="37">
        <v>1880</v>
      </c>
      <c r="K319" s="25"/>
      <c r="L319" s="34">
        <v>3018.8199999999997</v>
      </c>
      <c r="M319" s="35">
        <v>155.4</v>
      </c>
      <c r="N319" s="40"/>
      <c r="O319" s="37">
        <v>259.16000000000003</v>
      </c>
      <c r="P319" s="38">
        <v>5475.98</v>
      </c>
      <c r="Q319" s="39">
        <v>136.04</v>
      </c>
      <c r="R319" s="35">
        <v>52.35</v>
      </c>
      <c r="S319" s="37">
        <v>3457.6634257297546</v>
      </c>
      <c r="T319" s="25"/>
      <c r="U319" s="34">
        <v>7916.21</v>
      </c>
      <c r="V319" s="35">
        <v>111.58</v>
      </c>
      <c r="W319" s="36"/>
      <c r="X319" s="37">
        <v>140.44999999999999</v>
      </c>
      <c r="Y319" s="38">
        <v>4105.13</v>
      </c>
      <c r="Z319" s="41">
        <v>164.08</v>
      </c>
      <c r="AA319" s="35">
        <v>62.55</v>
      </c>
      <c r="AB319" s="37">
        <v>2435</v>
      </c>
      <c r="AC319" s="25"/>
      <c r="AD319" s="34">
        <v>0</v>
      </c>
      <c r="AE319" s="35">
        <v>0</v>
      </c>
      <c r="AF319" s="36"/>
      <c r="AG319" s="37"/>
      <c r="AH319" s="38"/>
      <c r="AI319" s="42"/>
      <c r="AJ319" s="35"/>
      <c r="AK319" s="37">
        <v>0</v>
      </c>
      <c r="AL319" s="25"/>
      <c r="AM319" s="18">
        <f t="shared" si="32"/>
        <v>12906.117022999999</v>
      </c>
      <c r="AN319" s="18">
        <f t="shared" si="33"/>
        <v>266.98</v>
      </c>
      <c r="AO319" s="18">
        <f t="shared" si="34"/>
        <v>0</v>
      </c>
      <c r="AP319" s="18">
        <f t="shared" si="35"/>
        <v>449.61</v>
      </c>
      <c r="AQ319" s="18">
        <f t="shared" si="36"/>
        <v>10021.11</v>
      </c>
      <c r="AR319" s="18">
        <f t="shared" si="37"/>
        <v>300.12</v>
      </c>
      <c r="AS319" s="18">
        <f t="shared" si="38"/>
        <v>144.9</v>
      </c>
      <c r="AT319" s="18">
        <f t="shared" si="39"/>
        <v>7772.6634257297546</v>
      </c>
      <c r="AU319" s="43">
        <v>3102</v>
      </c>
      <c r="AV319" s="44" t="s">
        <v>1395</v>
      </c>
      <c r="AW319" s="63" t="s">
        <v>1396</v>
      </c>
      <c r="AX319" s="45"/>
      <c r="AY319" s="33"/>
      <c r="AZ319" s="46" t="s">
        <v>114</v>
      </c>
      <c r="BA319" s="33" t="s">
        <v>115</v>
      </c>
      <c r="BB319" s="46" t="s">
        <v>745</v>
      </c>
      <c r="BC319" s="46" t="s">
        <v>746</v>
      </c>
      <c r="BD319" s="47">
        <v>2</v>
      </c>
      <c r="BE319" s="47">
        <v>1</v>
      </c>
    </row>
    <row r="320" spans="1:57" x14ac:dyDescent="0.2">
      <c r="A320" s="32" t="s">
        <v>1397</v>
      </c>
      <c r="B320" s="33" t="s">
        <v>1398</v>
      </c>
      <c r="C320" s="34">
        <v>1363.472109</v>
      </c>
      <c r="D320" s="35">
        <v>120</v>
      </c>
      <c r="E320" s="36"/>
      <c r="F320" s="37">
        <v>100</v>
      </c>
      <c r="G320" s="38">
        <v>0</v>
      </c>
      <c r="H320" s="39">
        <v>0</v>
      </c>
      <c r="I320" s="35">
        <v>150</v>
      </c>
      <c r="J320" s="37">
        <v>1495</v>
      </c>
      <c r="K320" s="25"/>
      <c r="L320" s="34">
        <v>1709.0100000000002</v>
      </c>
      <c r="M320" s="35">
        <v>184.65</v>
      </c>
      <c r="N320" s="40"/>
      <c r="O320" s="37">
        <v>84.75</v>
      </c>
      <c r="P320" s="38">
        <v>9.6</v>
      </c>
      <c r="Q320" s="39">
        <v>1457.27</v>
      </c>
      <c r="R320" s="35">
        <v>26.45</v>
      </c>
      <c r="S320" s="37">
        <v>3053.027617763019</v>
      </c>
      <c r="T320" s="25"/>
      <c r="U320" s="34">
        <v>3500</v>
      </c>
      <c r="V320" s="35">
        <v>1300</v>
      </c>
      <c r="W320" s="36"/>
      <c r="X320" s="37"/>
      <c r="Y320" s="38">
        <v>1400</v>
      </c>
      <c r="Z320" s="41">
        <v>2500</v>
      </c>
      <c r="AA320" s="35"/>
      <c r="AB320" s="37">
        <v>800</v>
      </c>
      <c r="AC320" s="25"/>
      <c r="AD320" s="34">
        <v>11316.35</v>
      </c>
      <c r="AE320" s="35">
        <v>0</v>
      </c>
      <c r="AF320" s="36"/>
      <c r="AG320" s="37"/>
      <c r="AH320" s="38"/>
      <c r="AI320" s="42"/>
      <c r="AJ320" s="35"/>
      <c r="AK320" s="37">
        <v>0</v>
      </c>
      <c r="AL320" s="25"/>
      <c r="AM320" s="18">
        <f t="shared" si="32"/>
        <v>17888.832108999999</v>
      </c>
      <c r="AN320" s="18">
        <f t="shared" si="33"/>
        <v>1604.65</v>
      </c>
      <c r="AO320" s="18">
        <f t="shared" si="34"/>
        <v>0</v>
      </c>
      <c r="AP320" s="18">
        <f t="shared" si="35"/>
        <v>184.75</v>
      </c>
      <c r="AQ320" s="18">
        <f t="shared" si="36"/>
        <v>1409.6</v>
      </c>
      <c r="AR320" s="18">
        <f t="shared" si="37"/>
        <v>3957.27</v>
      </c>
      <c r="AS320" s="18">
        <f t="shared" si="38"/>
        <v>176.45</v>
      </c>
      <c r="AT320" s="18">
        <f t="shared" si="39"/>
        <v>5348.0276177630185</v>
      </c>
      <c r="AU320" s="43">
        <v>3704</v>
      </c>
      <c r="AV320" s="44" t="s">
        <v>1399</v>
      </c>
      <c r="AW320" s="18" t="s">
        <v>1400</v>
      </c>
      <c r="AX320" s="45"/>
      <c r="AY320" s="33"/>
      <c r="AZ320" s="46" t="s">
        <v>98</v>
      </c>
      <c r="BA320" s="33" t="s">
        <v>99</v>
      </c>
      <c r="BB320" s="46" t="s">
        <v>689</v>
      </c>
      <c r="BC320" s="46" t="s">
        <v>690</v>
      </c>
      <c r="BD320" s="47">
        <v>2</v>
      </c>
      <c r="BE320" s="47">
        <v>1</v>
      </c>
    </row>
    <row r="321" spans="1:57" x14ac:dyDescent="0.2">
      <c r="A321" s="32" t="s">
        <v>172</v>
      </c>
      <c r="B321" s="33" t="s">
        <v>1401</v>
      </c>
      <c r="C321" s="34"/>
      <c r="D321" s="35">
        <v>0</v>
      </c>
      <c r="E321" s="36"/>
      <c r="F321" s="37"/>
      <c r="G321" s="38">
        <v>0</v>
      </c>
      <c r="H321" s="41">
        <v>0</v>
      </c>
      <c r="I321" s="35"/>
      <c r="J321" s="37">
        <v>0</v>
      </c>
      <c r="K321" s="69"/>
      <c r="L321" s="34"/>
      <c r="M321" s="35">
        <v>0</v>
      </c>
      <c r="N321" s="40"/>
      <c r="O321" s="37"/>
      <c r="P321" s="38">
        <v>0</v>
      </c>
      <c r="Q321" s="41">
        <v>0</v>
      </c>
      <c r="R321" s="35"/>
      <c r="S321" s="37">
        <v>0</v>
      </c>
      <c r="T321" s="69"/>
      <c r="U321" s="34"/>
      <c r="V321" s="35">
        <v>0</v>
      </c>
      <c r="W321" s="36"/>
      <c r="X321" s="37"/>
      <c r="Y321" s="38">
        <v>0</v>
      </c>
      <c r="Z321" s="41">
        <v>0</v>
      </c>
      <c r="AA321" s="35"/>
      <c r="AB321" s="37">
        <v>0</v>
      </c>
      <c r="AC321" s="69"/>
      <c r="AD321" s="34"/>
      <c r="AE321" s="35">
        <v>0</v>
      </c>
      <c r="AF321" s="36"/>
      <c r="AG321" s="37"/>
      <c r="AH321" s="38">
        <v>0</v>
      </c>
      <c r="AI321" s="42"/>
      <c r="AJ321" s="35"/>
      <c r="AK321" s="37">
        <v>43768</v>
      </c>
      <c r="AL321" s="69"/>
      <c r="AM321" s="18">
        <f t="shared" si="32"/>
        <v>0</v>
      </c>
      <c r="AN321" s="18">
        <f t="shared" si="33"/>
        <v>0</v>
      </c>
      <c r="AO321" s="18">
        <f t="shared" si="34"/>
        <v>0</v>
      </c>
      <c r="AP321" s="18">
        <f t="shared" si="35"/>
        <v>0</v>
      </c>
      <c r="AQ321" s="18">
        <f t="shared" si="36"/>
        <v>0</v>
      </c>
      <c r="AR321" s="18">
        <f t="shared" si="37"/>
        <v>0</v>
      </c>
      <c r="AS321" s="18">
        <f t="shared" si="38"/>
        <v>0</v>
      </c>
      <c r="AT321" s="18">
        <f t="shared" si="39"/>
        <v>43768</v>
      </c>
      <c r="AU321" s="43">
        <v>21424</v>
      </c>
      <c r="AV321" s="44" t="s">
        <v>627</v>
      </c>
      <c r="AW321" s="18" t="s">
        <v>628</v>
      </c>
      <c r="AX321" s="45" t="s">
        <v>172</v>
      </c>
      <c r="AY321" s="33" t="s">
        <v>173</v>
      </c>
      <c r="AZ321" s="46" t="s">
        <v>146</v>
      </c>
      <c r="BA321" s="33" t="s">
        <v>147</v>
      </c>
      <c r="BB321" s="46" t="s">
        <v>174</v>
      </c>
      <c r="BC321" s="46" t="s">
        <v>175</v>
      </c>
      <c r="BD321" s="47">
        <v>1</v>
      </c>
      <c r="BE321" s="47">
        <v>2</v>
      </c>
    </row>
    <row r="322" spans="1:57" x14ac:dyDescent="0.2">
      <c r="A322" s="32" t="s">
        <v>1402</v>
      </c>
      <c r="B322" s="33" t="s">
        <v>1403</v>
      </c>
      <c r="C322" s="34">
        <v>24386.347086000002</v>
      </c>
      <c r="D322" s="35">
        <v>14438.5</v>
      </c>
      <c r="E322" s="36"/>
      <c r="F322" s="37">
        <v>3566.6</v>
      </c>
      <c r="G322" s="38">
        <v>27910.705000000002</v>
      </c>
      <c r="H322" s="39">
        <v>5807</v>
      </c>
      <c r="I322" s="35">
        <v>6281.9</v>
      </c>
      <c r="J322" s="37">
        <v>49698.61</v>
      </c>
      <c r="K322" s="25"/>
      <c r="L322" s="34">
        <v>17907.93</v>
      </c>
      <c r="M322" s="35">
        <v>7452.13</v>
      </c>
      <c r="N322" s="40"/>
      <c r="O322" s="37">
        <v>1988.02</v>
      </c>
      <c r="P322" s="38">
        <v>3992.2400000000002</v>
      </c>
      <c r="Q322" s="39">
        <v>2289.23</v>
      </c>
      <c r="R322" s="35">
        <v>7784.2</v>
      </c>
      <c r="S322" s="37">
        <v>16078.901483707761</v>
      </c>
      <c r="T322" s="25"/>
      <c r="U322" s="34">
        <v>66000</v>
      </c>
      <c r="V322" s="35">
        <v>15000</v>
      </c>
      <c r="W322" s="36"/>
      <c r="X322" s="37">
        <v>5000</v>
      </c>
      <c r="Y322" s="38">
        <v>20000</v>
      </c>
      <c r="Z322" s="41">
        <v>0</v>
      </c>
      <c r="AA322" s="35">
        <v>7000</v>
      </c>
      <c r="AB322" s="37">
        <v>13955</v>
      </c>
      <c r="AC322" s="25"/>
      <c r="AD322" s="34">
        <v>0</v>
      </c>
      <c r="AE322" s="35">
        <v>0</v>
      </c>
      <c r="AF322" s="36"/>
      <c r="AG322" s="37"/>
      <c r="AH322" s="38"/>
      <c r="AI322" s="42"/>
      <c r="AJ322" s="35"/>
      <c r="AK322" s="37">
        <v>2052</v>
      </c>
      <c r="AL322" s="25"/>
      <c r="AM322" s="18">
        <f t="shared" ref="AM322:AM385" si="40">SUM(AD322,U322,L322,C322)</f>
        <v>108294.27708599999</v>
      </c>
      <c r="AN322" s="18">
        <f t="shared" ref="AN322:AN385" si="41">SUM(AE322,V322,M322,D322)</f>
        <v>36890.630000000005</v>
      </c>
      <c r="AO322" s="18">
        <f t="shared" ref="AO322:AO385" si="42">SUM(AF322,W322,N322,E322)</f>
        <v>0</v>
      </c>
      <c r="AP322" s="18">
        <f t="shared" ref="AP322:AP385" si="43">SUM(AG322,X322,O322,F322)</f>
        <v>10554.62</v>
      </c>
      <c r="AQ322" s="18">
        <f t="shared" ref="AQ322:AQ385" si="44">SUM(AH322,Y322,P322,G322)</f>
        <v>51902.945000000007</v>
      </c>
      <c r="AR322" s="18">
        <f t="shared" ref="AR322:AR385" si="45">SUM(AI322,Z322,Q322,H322)</f>
        <v>8096.23</v>
      </c>
      <c r="AS322" s="18">
        <f t="shared" ref="AS322:AS385" si="46">SUM(AJ322,AA322,R322,I322)</f>
        <v>21066.1</v>
      </c>
      <c r="AT322" s="18">
        <f t="shared" ref="AT322:AT385" si="47">SUM(AK322,AB322,S322,J322)</f>
        <v>81784.511483707756</v>
      </c>
      <c r="AU322" s="43">
        <v>31931</v>
      </c>
      <c r="AV322" s="44" t="s">
        <v>1404</v>
      </c>
      <c r="AW322" s="18" t="s">
        <v>1405</v>
      </c>
      <c r="AX322" s="45"/>
      <c r="AY322" s="33"/>
      <c r="AZ322" s="46" t="s">
        <v>136</v>
      </c>
      <c r="BA322" s="33" t="s">
        <v>137</v>
      </c>
      <c r="BB322" s="46" t="s">
        <v>227</v>
      </c>
      <c r="BC322" s="46" t="s">
        <v>228</v>
      </c>
      <c r="BD322" s="47">
        <v>1</v>
      </c>
      <c r="BE322" s="47">
        <v>1</v>
      </c>
    </row>
    <row r="323" spans="1:57" x14ac:dyDescent="0.2">
      <c r="A323" s="32" t="s">
        <v>1406</v>
      </c>
      <c r="B323" s="33" t="s">
        <v>1407</v>
      </c>
      <c r="C323" s="34">
        <v>23486.235687</v>
      </c>
      <c r="D323" s="35">
        <v>0</v>
      </c>
      <c r="E323" s="36"/>
      <c r="F323" s="37">
        <v>125</v>
      </c>
      <c r="G323" s="38">
        <v>0</v>
      </c>
      <c r="H323" s="39">
        <v>0</v>
      </c>
      <c r="I323" s="35">
        <v>865</v>
      </c>
      <c r="J323" s="37">
        <v>3637</v>
      </c>
      <c r="K323" s="25"/>
      <c r="L323" s="34">
        <v>10825.63</v>
      </c>
      <c r="M323" s="35">
        <v>83.6</v>
      </c>
      <c r="N323" s="40"/>
      <c r="O323" s="37">
        <v>373.11</v>
      </c>
      <c r="P323" s="38">
        <v>98.45</v>
      </c>
      <c r="Q323" s="39">
        <v>199.55</v>
      </c>
      <c r="R323" s="35">
        <v>199.65</v>
      </c>
      <c r="S323" s="37">
        <v>5376.6108388956636</v>
      </c>
      <c r="T323" s="25"/>
      <c r="U323" s="34">
        <v>14700</v>
      </c>
      <c r="V323" s="35">
        <v>0</v>
      </c>
      <c r="W323" s="36"/>
      <c r="X323" s="37">
        <v>2000</v>
      </c>
      <c r="Y323" s="38">
        <v>0</v>
      </c>
      <c r="Z323" s="41">
        <v>2000</v>
      </c>
      <c r="AA323" s="35"/>
      <c r="AB323" s="37">
        <v>1500</v>
      </c>
      <c r="AC323" s="25"/>
      <c r="AD323" s="34">
        <v>0</v>
      </c>
      <c r="AE323" s="35">
        <v>0</v>
      </c>
      <c r="AF323" s="36"/>
      <c r="AG323" s="37"/>
      <c r="AH323" s="38"/>
      <c r="AI323" s="42"/>
      <c r="AJ323" s="35"/>
      <c r="AK323" s="37">
        <v>0</v>
      </c>
      <c r="AL323" s="25"/>
      <c r="AM323" s="18">
        <f t="shared" si="40"/>
        <v>49011.865686999998</v>
      </c>
      <c r="AN323" s="18">
        <f t="shared" si="41"/>
        <v>83.6</v>
      </c>
      <c r="AO323" s="18">
        <f t="shared" si="42"/>
        <v>0</v>
      </c>
      <c r="AP323" s="18">
        <f t="shared" si="43"/>
        <v>2498.11</v>
      </c>
      <c r="AQ323" s="18">
        <f t="shared" si="44"/>
        <v>98.45</v>
      </c>
      <c r="AR323" s="18">
        <f t="shared" si="45"/>
        <v>2199.5500000000002</v>
      </c>
      <c r="AS323" s="18">
        <f t="shared" si="46"/>
        <v>1064.6500000000001</v>
      </c>
      <c r="AT323" s="18">
        <f t="shared" si="47"/>
        <v>10513.610838895664</v>
      </c>
      <c r="AU323" s="43">
        <v>2584</v>
      </c>
      <c r="AV323" s="44" t="s">
        <v>1408</v>
      </c>
      <c r="AW323" s="18" t="s">
        <v>1409</v>
      </c>
      <c r="AX323" s="45"/>
      <c r="AY323" s="33"/>
      <c r="AZ323" s="46" t="s">
        <v>90</v>
      </c>
      <c r="BA323" s="33" t="s">
        <v>91</v>
      </c>
      <c r="BB323" s="46" t="s">
        <v>314</v>
      </c>
      <c r="BC323" s="46" t="s">
        <v>315</v>
      </c>
      <c r="BD323" s="47">
        <v>2</v>
      </c>
      <c r="BE323" s="47">
        <v>1</v>
      </c>
    </row>
    <row r="324" spans="1:57" x14ac:dyDescent="0.2">
      <c r="A324" s="32" t="s">
        <v>1410</v>
      </c>
      <c r="B324" s="33" t="s">
        <v>1411</v>
      </c>
      <c r="C324" s="34">
        <v>2959.4384540000005</v>
      </c>
      <c r="D324" s="35">
        <v>0</v>
      </c>
      <c r="E324" s="36"/>
      <c r="F324" s="37">
        <v>10</v>
      </c>
      <c r="G324" s="38">
        <v>5000</v>
      </c>
      <c r="H324" s="39">
        <v>3500</v>
      </c>
      <c r="I324" s="35">
        <v>10635</v>
      </c>
      <c r="J324" s="37">
        <v>2255</v>
      </c>
      <c r="K324" s="25"/>
      <c r="L324" s="34">
        <v>1957.56</v>
      </c>
      <c r="M324" s="35">
        <v>718.4</v>
      </c>
      <c r="N324" s="40"/>
      <c r="O324" s="37">
        <v>291.05</v>
      </c>
      <c r="P324" s="38">
        <v>0</v>
      </c>
      <c r="Q324" s="39">
        <v>306.3</v>
      </c>
      <c r="R324" s="35">
        <v>213.2</v>
      </c>
      <c r="S324" s="37">
        <v>3520.1855264912115</v>
      </c>
      <c r="T324" s="25"/>
      <c r="U324" s="34">
        <v>4200</v>
      </c>
      <c r="V324" s="35">
        <v>0</v>
      </c>
      <c r="W324" s="36"/>
      <c r="X324" s="37">
        <v>1530</v>
      </c>
      <c r="Y324" s="38">
        <v>0</v>
      </c>
      <c r="Z324" s="41">
        <v>0</v>
      </c>
      <c r="AA324" s="35"/>
      <c r="AB324" s="37">
        <v>550</v>
      </c>
      <c r="AC324" s="25"/>
      <c r="AD324" s="34">
        <v>0</v>
      </c>
      <c r="AE324" s="35">
        <v>0</v>
      </c>
      <c r="AF324" s="36"/>
      <c r="AG324" s="37"/>
      <c r="AH324" s="38"/>
      <c r="AI324" s="42"/>
      <c r="AJ324" s="35"/>
      <c r="AK324" s="37">
        <v>0</v>
      </c>
      <c r="AL324" s="25"/>
      <c r="AM324" s="18">
        <f t="shared" si="40"/>
        <v>9116.9984540000005</v>
      </c>
      <c r="AN324" s="18">
        <f t="shared" si="41"/>
        <v>718.4</v>
      </c>
      <c r="AO324" s="18">
        <f t="shared" si="42"/>
        <v>0</v>
      </c>
      <c r="AP324" s="18">
        <f t="shared" si="43"/>
        <v>1831.05</v>
      </c>
      <c r="AQ324" s="18">
        <f t="shared" si="44"/>
        <v>5000</v>
      </c>
      <c r="AR324" s="18">
        <f t="shared" si="45"/>
        <v>3806.3</v>
      </c>
      <c r="AS324" s="18">
        <f t="shared" si="46"/>
        <v>10848.2</v>
      </c>
      <c r="AT324" s="18">
        <f t="shared" si="47"/>
        <v>6325.1855264912119</v>
      </c>
      <c r="AU324" s="43">
        <v>1495</v>
      </c>
      <c r="AV324" s="44" t="s">
        <v>1412</v>
      </c>
      <c r="AW324" s="18" t="s">
        <v>1413</v>
      </c>
      <c r="AX324" s="45"/>
      <c r="AY324" s="33"/>
      <c r="AZ324" s="46" t="s">
        <v>90</v>
      </c>
      <c r="BA324" s="33" t="s">
        <v>91</v>
      </c>
      <c r="BB324" s="46" t="s">
        <v>677</v>
      </c>
      <c r="BC324" s="46" t="s">
        <v>678</v>
      </c>
      <c r="BD324" s="47">
        <v>2</v>
      </c>
      <c r="BE324" s="47">
        <v>1</v>
      </c>
    </row>
    <row r="325" spans="1:57" x14ac:dyDescent="0.2">
      <c r="A325" s="32" t="s">
        <v>1414</v>
      </c>
      <c r="B325" s="33" t="s">
        <v>1415</v>
      </c>
      <c r="C325" s="34">
        <v>5338.2520289999993</v>
      </c>
      <c r="D325" s="35">
        <v>0</v>
      </c>
      <c r="E325" s="36"/>
      <c r="F325" s="37">
        <v>975</v>
      </c>
      <c r="G325" s="38">
        <v>5997.5</v>
      </c>
      <c r="H325" s="39">
        <v>3010</v>
      </c>
      <c r="I325" s="35">
        <v>4420</v>
      </c>
      <c r="J325" s="37">
        <v>4178</v>
      </c>
      <c r="K325" s="25"/>
      <c r="L325" s="34">
        <v>9882.7000000000007</v>
      </c>
      <c r="M325" s="35">
        <v>300.45</v>
      </c>
      <c r="N325" s="40"/>
      <c r="O325" s="37">
        <v>7307.8</v>
      </c>
      <c r="P325" s="38">
        <v>8170.4800000000005</v>
      </c>
      <c r="Q325" s="39">
        <v>7483.25</v>
      </c>
      <c r="R325" s="35">
        <v>9300.5499999999993</v>
      </c>
      <c r="S325" s="37">
        <v>7068.8275227562872</v>
      </c>
      <c r="T325" s="25"/>
      <c r="U325" s="34">
        <v>3600</v>
      </c>
      <c r="V325" s="35">
        <v>0</v>
      </c>
      <c r="W325" s="36"/>
      <c r="X325" s="37">
        <v>3600</v>
      </c>
      <c r="Y325" s="38">
        <v>3600</v>
      </c>
      <c r="Z325" s="41">
        <v>3600</v>
      </c>
      <c r="AA325" s="35">
        <v>3600</v>
      </c>
      <c r="AB325" s="37">
        <v>0</v>
      </c>
      <c r="AC325" s="25"/>
      <c r="AD325" s="34">
        <v>0</v>
      </c>
      <c r="AE325" s="35">
        <v>0</v>
      </c>
      <c r="AF325" s="36"/>
      <c r="AG325" s="37"/>
      <c r="AH325" s="38"/>
      <c r="AI325" s="42"/>
      <c r="AJ325" s="35"/>
      <c r="AK325" s="37">
        <v>0</v>
      </c>
      <c r="AL325" s="25"/>
      <c r="AM325" s="18">
        <f t="shared" si="40"/>
        <v>18820.952029</v>
      </c>
      <c r="AN325" s="18">
        <f t="shared" si="41"/>
        <v>300.45</v>
      </c>
      <c r="AO325" s="18">
        <f t="shared" si="42"/>
        <v>0</v>
      </c>
      <c r="AP325" s="18">
        <f t="shared" si="43"/>
        <v>11882.8</v>
      </c>
      <c r="AQ325" s="18">
        <f t="shared" si="44"/>
        <v>17767.98</v>
      </c>
      <c r="AR325" s="18">
        <f t="shared" si="45"/>
        <v>14093.25</v>
      </c>
      <c r="AS325" s="18">
        <f t="shared" si="46"/>
        <v>17320.55</v>
      </c>
      <c r="AT325" s="18">
        <f t="shared" si="47"/>
        <v>11246.827522756288</v>
      </c>
      <c r="AU325" s="43">
        <v>3050</v>
      </c>
      <c r="AV325" s="44" t="s">
        <v>1416</v>
      </c>
      <c r="AW325" s="18" t="s">
        <v>1417</v>
      </c>
      <c r="AX325" s="45"/>
      <c r="AY325" s="33"/>
      <c r="AZ325" s="46" t="s">
        <v>114</v>
      </c>
      <c r="BA325" s="33" t="s">
        <v>115</v>
      </c>
      <c r="BB325" s="46" t="s">
        <v>468</v>
      </c>
      <c r="BC325" s="46" t="s">
        <v>469</v>
      </c>
      <c r="BD325" s="47">
        <v>2</v>
      </c>
      <c r="BE325" s="47">
        <v>1</v>
      </c>
    </row>
    <row r="326" spans="1:57" x14ac:dyDescent="0.2">
      <c r="A326" s="32" t="s">
        <v>1418</v>
      </c>
      <c r="B326" s="33" t="s">
        <v>1419</v>
      </c>
      <c r="C326" s="34">
        <v>1528.9261219999999</v>
      </c>
      <c r="D326" s="35">
        <v>392.25</v>
      </c>
      <c r="E326" s="36"/>
      <c r="F326" s="37">
        <v>240</v>
      </c>
      <c r="G326" s="38">
        <v>0</v>
      </c>
      <c r="H326" s="39">
        <v>250</v>
      </c>
      <c r="I326" s="35">
        <v>1075</v>
      </c>
      <c r="J326" s="37">
        <v>3915</v>
      </c>
      <c r="K326" s="25"/>
      <c r="L326" s="34">
        <v>3167.63</v>
      </c>
      <c r="M326" s="35">
        <v>6468.61</v>
      </c>
      <c r="N326" s="40"/>
      <c r="O326" s="37">
        <v>114.15</v>
      </c>
      <c r="P326" s="38">
        <v>87.6</v>
      </c>
      <c r="Q326" s="39">
        <v>274.27999999999997</v>
      </c>
      <c r="R326" s="35">
        <v>93.55</v>
      </c>
      <c r="S326" s="37">
        <v>2990.0510768700224</v>
      </c>
      <c r="T326" s="25"/>
      <c r="U326" s="34">
        <v>5400</v>
      </c>
      <c r="V326" s="35">
        <v>1100</v>
      </c>
      <c r="W326" s="36"/>
      <c r="X326" s="37">
        <v>800</v>
      </c>
      <c r="Y326" s="38">
        <v>0</v>
      </c>
      <c r="Z326" s="41">
        <v>0</v>
      </c>
      <c r="AA326" s="35"/>
      <c r="AB326" s="37">
        <v>1000</v>
      </c>
      <c r="AC326" s="25"/>
      <c r="AD326" s="34">
        <v>0</v>
      </c>
      <c r="AE326" s="35">
        <v>0</v>
      </c>
      <c r="AF326" s="36"/>
      <c r="AG326" s="37"/>
      <c r="AH326" s="38"/>
      <c r="AI326" s="42"/>
      <c r="AJ326" s="35"/>
      <c r="AK326" s="37">
        <v>0</v>
      </c>
      <c r="AL326" s="25"/>
      <c r="AM326" s="18">
        <f t="shared" si="40"/>
        <v>10096.556122000002</v>
      </c>
      <c r="AN326" s="18">
        <f t="shared" si="41"/>
        <v>7960.86</v>
      </c>
      <c r="AO326" s="18">
        <f t="shared" si="42"/>
        <v>0</v>
      </c>
      <c r="AP326" s="18">
        <f t="shared" si="43"/>
        <v>1154.1500000000001</v>
      </c>
      <c r="AQ326" s="18">
        <f t="shared" si="44"/>
        <v>87.6</v>
      </c>
      <c r="AR326" s="18">
        <f t="shared" si="45"/>
        <v>524.28</v>
      </c>
      <c r="AS326" s="18">
        <f t="shared" si="46"/>
        <v>1168.55</v>
      </c>
      <c r="AT326" s="18">
        <f t="shared" si="47"/>
        <v>7905.0510768700224</v>
      </c>
      <c r="AU326" s="43">
        <v>2692</v>
      </c>
      <c r="AV326" s="44" t="s">
        <v>1420</v>
      </c>
      <c r="AW326" s="18" t="s">
        <v>1421</v>
      </c>
      <c r="AX326" s="45"/>
      <c r="AY326" s="33"/>
      <c r="AZ326" s="46" t="s">
        <v>98</v>
      </c>
      <c r="BA326" s="33" t="s">
        <v>99</v>
      </c>
      <c r="BB326" s="46" t="s">
        <v>100</v>
      </c>
      <c r="BC326" s="46" t="s">
        <v>101</v>
      </c>
      <c r="BD326" s="47">
        <v>2</v>
      </c>
      <c r="BE326" s="47">
        <v>1</v>
      </c>
    </row>
    <row r="327" spans="1:57" x14ac:dyDescent="0.2">
      <c r="A327" s="32" t="s">
        <v>1422</v>
      </c>
      <c r="B327" s="33" t="s">
        <v>1423</v>
      </c>
      <c r="C327" s="34">
        <v>6225.8957620000001</v>
      </c>
      <c r="D327" s="35">
        <v>245</v>
      </c>
      <c r="E327" s="36"/>
      <c r="F327" s="37">
        <v>2274</v>
      </c>
      <c r="G327" s="38">
        <v>2991.5</v>
      </c>
      <c r="H327" s="39">
        <v>9668.5499999999993</v>
      </c>
      <c r="I327" s="35">
        <v>4724</v>
      </c>
      <c r="J327" s="37">
        <v>23926.760000000002</v>
      </c>
      <c r="K327" s="25"/>
      <c r="L327" s="34">
        <v>4827.41</v>
      </c>
      <c r="M327" s="35">
        <v>644.79999999999995</v>
      </c>
      <c r="N327" s="40"/>
      <c r="O327" s="37">
        <v>593.75</v>
      </c>
      <c r="P327" s="38">
        <v>750.78</v>
      </c>
      <c r="Q327" s="39">
        <v>1385.26</v>
      </c>
      <c r="R327" s="35">
        <v>462.55</v>
      </c>
      <c r="S327" s="37">
        <v>4886.7709493000784</v>
      </c>
      <c r="T327" s="25"/>
      <c r="U327" s="34">
        <v>19419.8</v>
      </c>
      <c r="V327" s="35">
        <v>2233.2399999999998</v>
      </c>
      <c r="W327" s="36"/>
      <c r="X327" s="37">
        <v>4701.71</v>
      </c>
      <c r="Y327" s="38">
        <v>8498.42</v>
      </c>
      <c r="Z327" s="41">
        <v>14787</v>
      </c>
      <c r="AA327" s="35">
        <v>8795.9699999999993</v>
      </c>
      <c r="AB327" s="37">
        <v>19689.86</v>
      </c>
      <c r="AC327" s="25"/>
      <c r="AD327" s="34">
        <v>0</v>
      </c>
      <c r="AE327" s="35">
        <v>0</v>
      </c>
      <c r="AF327" s="36"/>
      <c r="AG327" s="37"/>
      <c r="AH327" s="38"/>
      <c r="AI327" s="42"/>
      <c r="AJ327" s="35"/>
      <c r="AK327" s="37">
        <v>0</v>
      </c>
      <c r="AL327" s="25"/>
      <c r="AM327" s="18">
        <f t="shared" si="40"/>
        <v>30473.105761999999</v>
      </c>
      <c r="AN327" s="18">
        <f t="shared" si="41"/>
        <v>3123.04</v>
      </c>
      <c r="AO327" s="18">
        <f t="shared" si="42"/>
        <v>0</v>
      </c>
      <c r="AP327" s="18">
        <f t="shared" si="43"/>
        <v>7569.46</v>
      </c>
      <c r="AQ327" s="18">
        <f t="shared" si="44"/>
        <v>12240.7</v>
      </c>
      <c r="AR327" s="18">
        <f t="shared" si="45"/>
        <v>25840.809999999998</v>
      </c>
      <c r="AS327" s="18">
        <f t="shared" si="46"/>
        <v>13982.519999999999</v>
      </c>
      <c r="AT327" s="18">
        <f t="shared" si="47"/>
        <v>48503.390949300083</v>
      </c>
      <c r="AU327" s="43">
        <v>12806</v>
      </c>
      <c r="AV327" s="44" t="s">
        <v>277</v>
      </c>
      <c r="AW327" s="18" t="s">
        <v>1424</v>
      </c>
      <c r="AX327" s="45" t="s">
        <v>279</v>
      </c>
      <c r="AY327" s="33" t="s">
        <v>280</v>
      </c>
      <c r="AZ327" s="46" t="s">
        <v>128</v>
      </c>
      <c r="BA327" s="33" t="s">
        <v>129</v>
      </c>
      <c r="BB327" s="46" t="s">
        <v>281</v>
      </c>
      <c r="BC327" s="46" t="s">
        <v>282</v>
      </c>
      <c r="BD327" s="47">
        <v>1</v>
      </c>
      <c r="BE327" s="47">
        <v>2</v>
      </c>
    </row>
    <row r="328" spans="1:57" x14ac:dyDescent="0.2">
      <c r="A328" s="32" t="s">
        <v>1425</v>
      </c>
      <c r="B328" s="33" t="s">
        <v>1426</v>
      </c>
      <c r="C328" s="34">
        <v>3619.1890029999995</v>
      </c>
      <c r="D328" s="35">
        <v>0</v>
      </c>
      <c r="E328" s="36">
        <v>2075</v>
      </c>
      <c r="F328" s="37"/>
      <c r="G328" s="38">
        <v>0</v>
      </c>
      <c r="H328" s="39">
        <v>0</v>
      </c>
      <c r="I328" s="35"/>
      <c r="J328" s="37">
        <v>1250</v>
      </c>
      <c r="K328" s="25"/>
      <c r="L328" s="34">
        <v>7727.2099999999991</v>
      </c>
      <c r="M328" s="35">
        <v>0</v>
      </c>
      <c r="N328" s="40">
        <v>1020.47</v>
      </c>
      <c r="O328" s="37">
        <v>214.9</v>
      </c>
      <c r="P328" s="38">
        <v>0</v>
      </c>
      <c r="Q328" s="39">
        <v>0</v>
      </c>
      <c r="R328" s="35"/>
      <c r="S328" s="37">
        <v>1049.1900335298581</v>
      </c>
      <c r="T328" s="25"/>
      <c r="U328" s="34">
        <v>4950</v>
      </c>
      <c r="V328" s="35">
        <v>0</v>
      </c>
      <c r="W328" s="36">
        <v>4950</v>
      </c>
      <c r="X328" s="37"/>
      <c r="Y328" s="38">
        <v>0</v>
      </c>
      <c r="Z328" s="41">
        <v>0</v>
      </c>
      <c r="AA328" s="35"/>
      <c r="AB328" s="37">
        <v>1330</v>
      </c>
      <c r="AC328" s="25"/>
      <c r="AD328" s="34">
        <v>0</v>
      </c>
      <c r="AE328" s="35">
        <v>0</v>
      </c>
      <c r="AF328" s="36">
        <v>0</v>
      </c>
      <c r="AG328" s="37"/>
      <c r="AH328" s="38"/>
      <c r="AI328" s="42"/>
      <c r="AJ328" s="35"/>
      <c r="AK328" s="37">
        <v>0</v>
      </c>
      <c r="AL328" s="25"/>
      <c r="AM328" s="18">
        <f t="shared" si="40"/>
        <v>16296.399002999999</v>
      </c>
      <c r="AN328" s="18">
        <f t="shared" si="41"/>
        <v>0</v>
      </c>
      <c r="AO328" s="18">
        <f t="shared" si="42"/>
        <v>8045.47</v>
      </c>
      <c r="AP328" s="18">
        <f t="shared" si="43"/>
        <v>214.9</v>
      </c>
      <c r="AQ328" s="18">
        <f t="shared" si="44"/>
        <v>0</v>
      </c>
      <c r="AR328" s="18">
        <f t="shared" si="45"/>
        <v>0</v>
      </c>
      <c r="AS328" s="18">
        <f t="shared" si="46"/>
        <v>0</v>
      </c>
      <c r="AT328" s="18">
        <f t="shared" si="47"/>
        <v>3629.1900335298578</v>
      </c>
      <c r="AU328" s="43">
        <v>1703</v>
      </c>
      <c r="AV328" s="44" t="s">
        <v>1427</v>
      </c>
      <c r="AW328" s="18" t="s">
        <v>1428</v>
      </c>
      <c r="AX328" s="45" t="s">
        <v>774</v>
      </c>
      <c r="AY328" s="33" t="s">
        <v>778</v>
      </c>
      <c r="AZ328" s="46" t="s">
        <v>146</v>
      </c>
      <c r="BA328" s="33" t="s">
        <v>147</v>
      </c>
      <c r="BB328" s="46" t="s">
        <v>148</v>
      </c>
      <c r="BC328" s="46" t="s">
        <v>149</v>
      </c>
      <c r="BD328" s="47">
        <v>2</v>
      </c>
      <c r="BE328" s="47">
        <v>2</v>
      </c>
    </row>
    <row r="329" spans="1:57" x14ac:dyDescent="0.2">
      <c r="A329" s="32" t="s">
        <v>1429</v>
      </c>
      <c r="B329" s="33" t="s">
        <v>1430</v>
      </c>
      <c r="C329" s="34">
        <v>16250.614756000001</v>
      </c>
      <c r="D329" s="35">
        <v>11852.68</v>
      </c>
      <c r="E329" s="36"/>
      <c r="F329" s="37">
        <v>2502.5</v>
      </c>
      <c r="G329" s="38">
        <v>18621.489999999998</v>
      </c>
      <c r="H329" s="39">
        <v>1450</v>
      </c>
      <c r="I329" s="35">
        <v>7756.36</v>
      </c>
      <c r="J329" s="37">
        <v>23028</v>
      </c>
      <c r="K329" s="25"/>
      <c r="L329" s="34">
        <v>18621</v>
      </c>
      <c r="M329" s="35">
        <v>2715.99</v>
      </c>
      <c r="N329" s="40"/>
      <c r="O329" s="37">
        <v>1159.96</v>
      </c>
      <c r="P329" s="38">
        <v>4581.17</v>
      </c>
      <c r="Q329" s="39">
        <v>714.58</v>
      </c>
      <c r="R329" s="35">
        <v>1400.95</v>
      </c>
      <c r="S329" s="37">
        <v>23153.684423743478</v>
      </c>
      <c r="T329" s="25"/>
      <c r="U329" s="34">
        <v>24500</v>
      </c>
      <c r="V329" s="35">
        <v>15400</v>
      </c>
      <c r="W329" s="36"/>
      <c r="X329" s="37">
        <v>3500</v>
      </c>
      <c r="Y329" s="38">
        <v>17500</v>
      </c>
      <c r="Z329" s="41">
        <v>2100</v>
      </c>
      <c r="AA329" s="35">
        <v>7000</v>
      </c>
      <c r="AB329" s="37">
        <v>6000</v>
      </c>
      <c r="AC329" s="25"/>
      <c r="AD329" s="34">
        <v>0</v>
      </c>
      <c r="AE329" s="35">
        <v>0</v>
      </c>
      <c r="AF329" s="36"/>
      <c r="AG329" s="37"/>
      <c r="AH329" s="38"/>
      <c r="AI329" s="42"/>
      <c r="AJ329" s="35">
        <v>9036</v>
      </c>
      <c r="AK329" s="37">
        <v>0</v>
      </c>
      <c r="AL329" s="25"/>
      <c r="AM329" s="18">
        <f t="shared" si="40"/>
        <v>59371.614756000003</v>
      </c>
      <c r="AN329" s="18">
        <f t="shared" si="41"/>
        <v>29968.67</v>
      </c>
      <c r="AO329" s="18">
        <f t="shared" si="42"/>
        <v>0</v>
      </c>
      <c r="AP329" s="18">
        <f t="shared" si="43"/>
        <v>7162.46</v>
      </c>
      <c r="AQ329" s="18">
        <f t="shared" si="44"/>
        <v>40702.659999999996</v>
      </c>
      <c r="AR329" s="18">
        <f t="shared" si="45"/>
        <v>4264.58</v>
      </c>
      <c r="AS329" s="18">
        <f t="shared" si="46"/>
        <v>25193.31</v>
      </c>
      <c r="AT329" s="18">
        <f t="shared" si="47"/>
        <v>52181.684423743478</v>
      </c>
      <c r="AU329" s="43">
        <v>21736</v>
      </c>
      <c r="AV329" s="44" t="s">
        <v>1431</v>
      </c>
      <c r="AW329" s="18" t="s">
        <v>1432</v>
      </c>
      <c r="AX329" s="45"/>
      <c r="AY329" s="33"/>
      <c r="AZ329" s="46" t="s">
        <v>72</v>
      </c>
      <c r="BA329" s="33" t="s">
        <v>73</v>
      </c>
      <c r="BB329" s="46" t="s">
        <v>360</v>
      </c>
      <c r="BC329" s="46" t="s">
        <v>361</v>
      </c>
      <c r="BD329" s="47">
        <v>1</v>
      </c>
      <c r="BE329" s="47">
        <v>1</v>
      </c>
    </row>
    <row r="330" spans="1:57" x14ac:dyDescent="0.2">
      <c r="A330" s="32" t="s">
        <v>1433</v>
      </c>
      <c r="B330" s="33" t="s">
        <v>1434</v>
      </c>
      <c r="C330" s="34">
        <v>1837.2554759999998</v>
      </c>
      <c r="D330" s="35">
        <v>1330</v>
      </c>
      <c r="E330" s="36"/>
      <c r="F330" s="37">
        <v>670</v>
      </c>
      <c r="G330" s="38">
        <v>0</v>
      </c>
      <c r="H330" s="39">
        <v>0</v>
      </c>
      <c r="I330" s="35">
        <v>521</v>
      </c>
      <c r="J330" s="37">
        <v>3296</v>
      </c>
      <c r="K330" s="25"/>
      <c r="L330" s="34">
        <v>3996.6800000000003</v>
      </c>
      <c r="M330" s="35">
        <v>746.43</v>
      </c>
      <c r="N330" s="40"/>
      <c r="O330" s="37">
        <v>1066.02</v>
      </c>
      <c r="P330" s="38">
        <v>162.85</v>
      </c>
      <c r="Q330" s="39">
        <v>79.849999999999994</v>
      </c>
      <c r="R330" s="35">
        <v>858.2</v>
      </c>
      <c r="S330" s="37">
        <v>5335.771061177169</v>
      </c>
      <c r="T330" s="25"/>
      <c r="U330" s="34">
        <v>2000</v>
      </c>
      <c r="V330" s="35">
        <v>0</v>
      </c>
      <c r="W330" s="36"/>
      <c r="X330" s="37"/>
      <c r="Y330" s="38">
        <v>0</v>
      </c>
      <c r="Z330" s="41">
        <v>1000</v>
      </c>
      <c r="AA330" s="35"/>
      <c r="AB330" s="37">
        <v>0</v>
      </c>
      <c r="AC330" s="25"/>
      <c r="AD330" s="34">
        <v>0</v>
      </c>
      <c r="AE330" s="35">
        <v>0</v>
      </c>
      <c r="AF330" s="36"/>
      <c r="AG330" s="37"/>
      <c r="AH330" s="38"/>
      <c r="AI330" s="42"/>
      <c r="AJ330" s="35"/>
      <c r="AK330" s="37">
        <v>0</v>
      </c>
      <c r="AL330" s="25"/>
      <c r="AM330" s="18">
        <f t="shared" si="40"/>
        <v>7833.9354760000006</v>
      </c>
      <c r="AN330" s="18">
        <f t="shared" si="41"/>
        <v>2076.4299999999998</v>
      </c>
      <c r="AO330" s="18">
        <f t="shared" si="42"/>
        <v>0</v>
      </c>
      <c r="AP330" s="18">
        <f t="shared" si="43"/>
        <v>1736.02</v>
      </c>
      <c r="AQ330" s="18">
        <f t="shared" si="44"/>
        <v>162.85</v>
      </c>
      <c r="AR330" s="18">
        <f t="shared" si="45"/>
        <v>1079.8499999999999</v>
      </c>
      <c r="AS330" s="18">
        <f t="shared" si="46"/>
        <v>1379.2</v>
      </c>
      <c r="AT330" s="18">
        <f t="shared" si="47"/>
        <v>8631.771061177169</v>
      </c>
      <c r="AU330" s="43">
        <v>1175</v>
      </c>
      <c r="AV330" s="44" t="s">
        <v>1435</v>
      </c>
      <c r="AW330" s="18" t="s">
        <v>1436</v>
      </c>
      <c r="AX330" s="45"/>
      <c r="AY330" s="33"/>
      <c r="AZ330" s="46" t="s">
        <v>90</v>
      </c>
      <c r="BA330" s="33" t="s">
        <v>91</v>
      </c>
      <c r="BB330" s="46" t="s">
        <v>414</v>
      </c>
      <c r="BC330" s="46" t="s">
        <v>415</v>
      </c>
      <c r="BD330" s="47">
        <v>2</v>
      </c>
      <c r="BE330" s="47">
        <v>1</v>
      </c>
    </row>
    <row r="331" spans="1:57" x14ac:dyDescent="0.2">
      <c r="A331" s="32" t="s">
        <v>1437</v>
      </c>
      <c r="B331" s="33" t="s">
        <v>1438</v>
      </c>
      <c r="C331" s="34">
        <v>20167.973141000002</v>
      </c>
      <c r="D331" s="35">
        <v>112</v>
      </c>
      <c r="E331" s="36"/>
      <c r="F331" s="37">
        <v>1483.96</v>
      </c>
      <c r="G331" s="38">
        <v>3802</v>
      </c>
      <c r="H331" s="39">
        <v>5010</v>
      </c>
      <c r="I331" s="35">
        <v>18504.07</v>
      </c>
      <c r="J331" s="37">
        <v>48582.380000000005</v>
      </c>
      <c r="K331" s="25"/>
      <c r="L331" s="34">
        <v>16521.53</v>
      </c>
      <c r="M331" s="35">
        <v>525.27</v>
      </c>
      <c r="N331" s="40"/>
      <c r="O331" s="37">
        <v>6151.55</v>
      </c>
      <c r="P331" s="38">
        <v>398.83</v>
      </c>
      <c r="Q331" s="39">
        <v>578.79</v>
      </c>
      <c r="R331" s="35">
        <v>1858.12</v>
      </c>
      <c r="S331" s="37">
        <v>18269.723906186693</v>
      </c>
      <c r="T331" s="25"/>
      <c r="U331" s="34">
        <v>96477.47</v>
      </c>
      <c r="V331" s="35">
        <v>0</v>
      </c>
      <c r="W331" s="36"/>
      <c r="X331" s="37">
        <v>7673.96</v>
      </c>
      <c r="Y331" s="38">
        <v>0</v>
      </c>
      <c r="Z331" s="41">
        <v>0</v>
      </c>
      <c r="AA331" s="35"/>
      <c r="AB331" s="37">
        <v>35865.160000000003</v>
      </c>
      <c r="AC331" s="25"/>
      <c r="AD331" s="34">
        <v>0</v>
      </c>
      <c r="AE331" s="35">
        <v>0</v>
      </c>
      <c r="AF331" s="36"/>
      <c r="AG331" s="37"/>
      <c r="AH331" s="38"/>
      <c r="AI331" s="42"/>
      <c r="AJ331" s="35">
        <v>126892.08</v>
      </c>
      <c r="AK331" s="37">
        <v>0</v>
      </c>
      <c r="AL331" s="25"/>
      <c r="AM331" s="18">
        <f t="shared" si="40"/>
        <v>133166.97314099999</v>
      </c>
      <c r="AN331" s="18">
        <f t="shared" si="41"/>
        <v>637.27</v>
      </c>
      <c r="AO331" s="18">
        <f t="shared" si="42"/>
        <v>0</v>
      </c>
      <c r="AP331" s="18">
        <f t="shared" si="43"/>
        <v>15309.470000000001</v>
      </c>
      <c r="AQ331" s="18">
        <f t="shared" si="44"/>
        <v>4200.83</v>
      </c>
      <c r="AR331" s="18">
        <f t="shared" si="45"/>
        <v>5588.79</v>
      </c>
      <c r="AS331" s="18">
        <f t="shared" si="46"/>
        <v>147254.26999999999</v>
      </c>
      <c r="AT331" s="18">
        <f t="shared" si="47"/>
        <v>102717.26390618671</v>
      </c>
      <c r="AU331" s="43">
        <v>17351</v>
      </c>
      <c r="AV331" s="44" t="s">
        <v>255</v>
      </c>
      <c r="AW331" s="18" t="s">
        <v>616</v>
      </c>
      <c r="AX331" s="45" t="s">
        <v>257</v>
      </c>
      <c r="AY331" s="33" t="s">
        <v>258</v>
      </c>
      <c r="AZ331" s="46" t="s">
        <v>128</v>
      </c>
      <c r="BA331" s="33" t="s">
        <v>129</v>
      </c>
      <c r="BB331" s="46" t="s">
        <v>373</v>
      </c>
      <c r="BC331" s="46" t="s">
        <v>374</v>
      </c>
      <c r="BD331" s="47">
        <v>1</v>
      </c>
      <c r="BE331" s="47">
        <v>2</v>
      </c>
    </row>
    <row r="332" spans="1:57" x14ac:dyDescent="0.2">
      <c r="A332" s="32" t="s">
        <v>1439</v>
      </c>
      <c r="B332" s="33" t="s">
        <v>1440</v>
      </c>
      <c r="C332" s="34">
        <v>112173.85148300001</v>
      </c>
      <c r="D332" s="35">
        <v>704.65</v>
      </c>
      <c r="E332" s="36"/>
      <c r="F332" s="37">
        <v>2424.6</v>
      </c>
      <c r="G332" s="38">
        <v>11031.5</v>
      </c>
      <c r="H332" s="39">
        <v>4110</v>
      </c>
      <c r="I332" s="35">
        <v>10040</v>
      </c>
      <c r="J332" s="37">
        <v>45867.92</v>
      </c>
      <c r="K332" s="25"/>
      <c r="L332" s="34">
        <v>17985.560000000001</v>
      </c>
      <c r="M332" s="35">
        <v>533.95000000000005</v>
      </c>
      <c r="N332" s="40"/>
      <c r="O332" s="37">
        <v>1549.21</v>
      </c>
      <c r="P332" s="38">
        <v>1604.1</v>
      </c>
      <c r="Q332" s="39">
        <v>773.6</v>
      </c>
      <c r="R332" s="35">
        <v>888.35</v>
      </c>
      <c r="S332" s="37">
        <v>19978.670132193751</v>
      </c>
      <c r="T332" s="25"/>
      <c r="U332" s="34">
        <v>109400</v>
      </c>
      <c r="V332" s="35">
        <v>1500</v>
      </c>
      <c r="W332" s="36"/>
      <c r="X332" s="37">
        <v>10000</v>
      </c>
      <c r="Y332" s="38">
        <v>18000</v>
      </c>
      <c r="Z332" s="41">
        <v>6000</v>
      </c>
      <c r="AA332" s="35">
        <v>12000</v>
      </c>
      <c r="AB332" s="37">
        <v>15746</v>
      </c>
      <c r="AC332" s="25"/>
      <c r="AD332" s="34">
        <v>0</v>
      </c>
      <c r="AE332" s="35">
        <v>0</v>
      </c>
      <c r="AF332" s="36"/>
      <c r="AG332" s="37"/>
      <c r="AH332" s="38"/>
      <c r="AI332" s="42"/>
      <c r="AJ332" s="35"/>
      <c r="AK332" s="37">
        <v>0</v>
      </c>
      <c r="AL332" s="25"/>
      <c r="AM332" s="18">
        <f t="shared" si="40"/>
        <v>239559.411483</v>
      </c>
      <c r="AN332" s="18">
        <f t="shared" si="41"/>
        <v>2738.6</v>
      </c>
      <c r="AO332" s="18">
        <f t="shared" si="42"/>
        <v>0</v>
      </c>
      <c r="AP332" s="18">
        <f t="shared" si="43"/>
        <v>13973.81</v>
      </c>
      <c r="AQ332" s="18">
        <f t="shared" si="44"/>
        <v>30635.599999999999</v>
      </c>
      <c r="AR332" s="18">
        <f t="shared" si="45"/>
        <v>10883.6</v>
      </c>
      <c r="AS332" s="18">
        <f t="shared" si="46"/>
        <v>22928.35</v>
      </c>
      <c r="AT332" s="18">
        <f t="shared" si="47"/>
        <v>81592.590132193756</v>
      </c>
      <c r="AU332" s="43">
        <v>47902</v>
      </c>
      <c r="AV332" s="44" t="s">
        <v>1441</v>
      </c>
      <c r="AW332" s="18" t="s">
        <v>1442</v>
      </c>
      <c r="AX332" s="45"/>
      <c r="AY332" s="33"/>
      <c r="AZ332" s="46" t="s">
        <v>98</v>
      </c>
      <c r="BA332" s="33" t="s">
        <v>99</v>
      </c>
      <c r="BB332" s="46" t="s">
        <v>689</v>
      </c>
      <c r="BC332" s="46" t="s">
        <v>690</v>
      </c>
      <c r="BD332" s="47">
        <v>1</v>
      </c>
      <c r="BE332" s="47">
        <v>1</v>
      </c>
    </row>
    <row r="333" spans="1:57" x14ac:dyDescent="0.2">
      <c r="A333" s="32" t="s">
        <v>1443</v>
      </c>
      <c r="B333" s="33" t="s">
        <v>1444</v>
      </c>
      <c r="C333" s="34">
        <v>3629.4437440000002</v>
      </c>
      <c r="D333" s="35">
        <v>352.5</v>
      </c>
      <c r="E333" s="36"/>
      <c r="F333" s="37">
        <v>620</v>
      </c>
      <c r="G333" s="38">
        <v>8668.4500000000007</v>
      </c>
      <c r="H333" s="39">
        <v>520</v>
      </c>
      <c r="I333" s="35">
        <v>3112.5</v>
      </c>
      <c r="J333" s="37">
        <v>5091</v>
      </c>
      <c r="K333" s="25"/>
      <c r="L333" s="34">
        <v>14170.85</v>
      </c>
      <c r="M333" s="35">
        <v>570.70000000000005</v>
      </c>
      <c r="N333" s="40"/>
      <c r="O333" s="37">
        <v>1713.72</v>
      </c>
      <c r="P333" s="38">
        <v>759.45</v>
      </c>
      <c r="Q333" s="39">
        <v>385.95</v>
      </c>
      <c r="R333" s="35">
        <v>3899.1</v>
      </c>
      <c r="S333" s="37">
        <v>11458.734554936989</v>
      </c>
      <c r="T333" s="25"/>
      <c r="U333" s="34">
        <v>13000</v>
      </c>
      <c r="V333" s="35">
        <v>0</v>
      </c>
      <c r="W333" s="36"/>
      <c r="X333" s="37">
        <v>3000</v>
      </c>
      <c r="Y333" s="38">
        <v>1000</v>
      </c>
      <c r="Z333" s="41">
        <v>0</v>
      </c>
      <c r="AA333" s="35">
        <v>3000</v>
      </c>
      <c r="AB333" s="37">
        <v>0</v>
      </c>
      <c r="AC333" s="25"/>
      <c r="AD333" s="34">
        <v>0</v>
      </c>
      <c r="AE333" s="35">
        <v>0</v>
      </c>
      <c r="AF333" s="36"/>
      <c r="AG333" s="37"/>
      <c r="AH333" s="38"/>
      <c r="AI333" s="42"/>
      <c r="AJ333" s="35">
        <v>37515.26</v>
      </c>
      <c r="AK333" s="37">
        <v>0</v>
      </c>
      <c r="AL333" s="25"/>
      <c r="AM333" s="18">
        <f t="shared" si="40"/>
        <v>30800.293743999999</v>
      </c>
      <c r="AN333" s="18">
        <f t="shared" si="41"/>
        <v>923.2</v>
      </c>
      <c r="AO333" s="18">
        <f t="shared" si="42"/>
        <v>0</v>
      </c>
      <c r="AP333" s="18">
        <f t="shared" si="43"/>
        <v>5333.72</v>
      </c>
      <c r="AQ333" s="18">
        <f t="shared" si="44"/>
        <v>10427.900000000001</v>
      </c>
      <c r="AR333" s="18">
        <f t="shared" si="45"/>
        <v>905.95</v>
      </c>
      <c r="AS333" s="18">
        <f t="shared" si="46"/>
        <v>47526.86</v>
      </c>
      <c r="AT333" s="18">
        <f t="shared" si="47"/>
        <v>16549.734554936989</v>
      </c>
      <c r="AU333" s="43">
        <v>4383</v>
      </c>
      <c r="AV333" s="44" t="s">
        <v>1445</v>
      </c>
      <c r="AW333" s="18" t="s">
        <v>1446</v>
      </c>
      <c r="AX333" s="45"/>
      <c r="AY333" s="33"/>
      <c r="AZ333" s="46" t="s">
        <v>114</v>
      </c>
      <c r="BA333" s="33" t="s">
        <v>115</v>
      </c>
      <c r="BB333" s="46" t="s">
        <v>468</v>
      </c>
      <c r="BC333" s="46" t="s">
        <v>469</v>
      </c>
      <c r="BD333" s="47">
        <v>2</v>
      </c>
      <c r="BE333" s="47">
        <v>1</v>
      </c>
    </row>
    <row r="334" spans="1:57" x14ac:dyDescent="0.2">
      <c r="A334" s="32" t="s">
        <v>1447</v>
      </c>
      <c r="B334" s="33" t="s">
        <v>1448</v>
      </c>
      <c r="C334" s="34">
        <v>670.50977899999998</v>
      </c>
      <c r="D334" s="35">
        <v>0</v>
      </c>
      <c r="E334" s="36"/>
      <c r="F334" s="37"/>
      <c r="G334" s="38">
        <v>20</v>
      </c>
      <c r="H334" s="39">
        <v>0</v>
      </c>
      <c r="I334" s="35">
        <v>55</v>
      </c>
      <c r="J334" s="37">
        <v>2471</v>
      </c>
      <c r="K334" s="25"/>
      <c r="L334" s="34">
        <v>1688.1</v>
      </c>
      <c r="M334" s="35">
        <v>42.5</v>
      </c>
      <c r="N334" s="40"/>
      <c r="O334" s="37">
        <v>76.5</v>
      </c>
      <c r="P334" s="38">
        <v>0</v>
      </c>
      <c r="Q334" s="39">
        <v>25.55</v>
      </c>
      <c r="R334" s="35">
        <v>95.05</v>
      </c>
      <c r="S334" s="37">
        <v>839.72601307388265</v>
      </c>
      <c r="T334" s="25"/>
      <c r="U334" s="34">
        <v>5000</v>
      </c>
      <c r="V334" s="35">
        <v>0</v>
      </c>
      <c r="W334" s="36"/>
      <c r="X334" s="37"/>
      <c r="Y334" s="38">
        <v>0</v>
      </c>
      <c r="Z334" s="41">
        <v>0</v>
      </c>
      <c r="AA334" s="35"/>
      <c r="AB334" s="37">
        <v>0</v>
      </c>
      <c r="AC334" s="25"/>
      <c r="AD334" s="34">
        <v>0</v>
      </c>
      <c r="AE334" s="35">
        <v>0</v>
      </c>
      <c r="AF334" s="36"/>
      <c r="AG334" s="37"/>
      <c r="AH334" s="38"/>
      <c r="AI334" s="42"/>
      <c r="AJ334" s="35"/>
      <c r="AK334" s="37">
        <v>0</v>
      </c>
      <c r="AL334" s="25"/>
      <c r="AM334" s="18">
        <f t="shared" si="40"/>
        <v>7358.6097790000003</v>
      </c>
      <c r="AN334" s="18">
        <f t="shared" si="41"/>
        <v>42.5</v>
      </c>
      <c r="AO334" s="18">
        <f t="shared" si="42"/>
        <v>0</v>
      </c>
      <c r="AP334" s="18">
        <f t="shared" si="43"/>
        <v>76.5</v>
      </c>
      <c r="AQ334" s="18">
        <f t="shared" si="44"/>
        <v>20</v>
      </c>
      <c r="AR334" s="18">
        <f t="shared" si="45"/>
        <v>25.55</v>
      </c>
      <c r="AS334" s="18">
        <f t="shared" si="46"/>
        <v>150.05000000000001</v>
      </c>
      <c r="AT334" s="18">
        <f t="shared" si="47"/>
        <v>3310.7260130738828</v>
      </c>
      <c r="AU334" s="43">
        <v>2155</v>
      </c>
      <c r="AV334" s="44" t="s">
        <v>1449</v>
      </c>
      <c r="AW334" s="18" t="s">
        <v>1450</v>
      </c>
      <c r="AX334" s="66" t="s">
        <v>904</v>
      </c>
      <c r="AY334" s="33" t="s">
        <v>905</v>
      </c>
      <c r="AZ334" s="46" t="s">
        <v>128</v>
      </c>
      <c r="BA334" s="33" t="s">
        <v>129</v>
      </c>
      <c r="BB334" s="46" t="s">
        <v>130</v>
      </c>
      <c r="BC334" s="46" t="s">
        <v>131</v>
      </c>
      <c r="BD334" s="47">
        <v>1</v>
      </c>
      <c r="BE334" s="47">
        <v>2</v>
      </c>
    </row>
    <row r="335" spans="1:57" x14ac:dyDescent="0.2">
      <c r="A335" s="32" t="s">
        <v>1451</v>
      </c>
      <c r="B335" s="33" t="s">
        <v>1452</v>
      </c>
      <c r="C335" s="34">
        <v>1706.163789</v>
      </c>
      <c r="D335" s="35">
        <v>1260</v>
      </c>
      <c r="E335" s="36"/>
      <c r="F335" s="37">
        <v>487</v>
      </c>
      <c r="G335" s="38">
        <v>406</v>
      </c>
      <c r="H335" s="39">
        <v>3335</v>
      </c>
      <c r="I335" s="35">
        <v>1115</v>
      </c>
      <c r="J335" s="37">
        <v>3506.84</v>
      </c>
      <c r="K335" s="25"/>
      <c r="L335" s="34">
        <v>2612.27</v>
      </c>
      <c r="M335" s="35">
        <v>636.45000000000005</v>
      </c>
      <c r="N335" s="40"/>
      <c r="O335" s="37">
        <v>101.2</v>
      </c>
      <c r="P335" s="38">
        <v>322.89999999999998</v>
      </c>
      <c r="Q335" s="39">
        <v>528.66</v>
      </c>
      <c r="R335" s="35">
        <v>207</v>
      </c>
      <c r="S335" s="37">
        <v>3657.6145770055477</v>
      </c>
      <c r="T335" s="25"/>
      <c r="U335" s="34">
        <v>8500</v>
      </c>
      <c r="V335" s="35">
        <v>800</v>
      </c>
      <c r="W335" s="36"/>
      <c r="X335" s="37">
        <v>1100</v>
      </c>
      <c r="Y335" s="38">
        <v>300</v>
      </c>
      <c r="Z335" s="41">
        <v>2500</v>
      </c>
      <c r="AA335" s="35">
        <v>500</v>
      </c>
      <c r="AB335" s="37">
        <v>500</v>
      </c>
      <c r="AC335" s="25"/>
      <c r="AD335" s="34">
        <v>0</v>
      </c>
      <c r="AE335" s="35">
        <v>0</v>
      </c>
      <c r="AF335" s="36"/>
      <c r="AG335" s="37"/>
      <c r="AH335" s="38"/>
      <c r="AI335" s="42"/>
      <c r="AJ335" s="35"/>
      <c r="AK335" s="37">
        <v>0</v>
      </c>
      <c r="AL335" s="25"/>
      <c r="AM335" s="18">
        <f t="shared" si="40"/>
        <v>12818.433789000001</v>
      </c>
      <c r="AN335" s="18">
        <f t="shared" si="41"/>
        <v>2696.45</v>
      </c>
      <c r="AO335" s="18">
        <f t="shared" si="42"/>
        <v>0</v>
      </c>
      <c r="AP335" s="18">
        <f t="shared" si="43"/>
        <v>1688.2</v>
      </c>
      <c r="AQ335" s="18">
        <f t="shared" si="44"/>
        <v>1028.9000000000001</v>
      </c>
      <c r="AR335" s="18">
        <f t="shared" si="45"/>
        <v>6363.66</v>
      </c>
      <c r="AS335" s="18">
        <f t="shared" si="46"/>
        <v>1822</v>
      </c>
      <c r="AT335" s="18">
        <f t="shared" si="47"/>
        <v>7664.4545770055483</v>
      </c>
      <c r="AU335" s="43">
        <v>3777</v>
      </c>
      <c r="AV335" s="44" t="s">
        <v>1453</v>
      </c>
      <c r="AW335" s="18" t="s">
        <v>1454</v>
      </c>
      <c r="AX335" s="45"/>
      <c r="AY335" s="33"/>
      <c r="AZ335" s="46" t="s">
        <v>72</v>
      </c>
      <c r="BA335" s="33" t="s">
        <v>73</v>
      </c>
      <c r="BB335" s="46" t="s">
        <v>563</v>
      </c>
      <c r="BC335" s="46" t="s">
        <v>564</v>
      </c>
      <c r="BD335" s="47">
        <v>2</v>
      </c>
      <c r="BE335" s="47">
        <v>1</v>
      </c>
    </row>
    <row r="336" spans="1:57" x14ac:dyDescent="0.2">
      <c r="A336" s="32" t="s">
        <v>1455</v>
      </c>
      <c r="B336" s="33" t="s">
        <v>1456</v>
      </c>
      <c r="C336" s="34">
        <v>1704.970585</v>
      </c>
      <c r="D336" s="35">
        <v>105.5</v>
      </c>
      <c r="E336" s="36"/>
      <c r="F336" s="37">
        <v>255</v>
      </c>
      <c r="G336" s="38">
        <v>600</v>
      </c>
      <c r="H336" s="39">
        <v>20</v>
      </c>
      <c r="I336" s="35">
        <v>160</v>
      </c>
      <c r="J336" s="37">
        <v>3908</v>
      </c>
      <c r="K336" s="25"/>
      <c r="L336" s="34">
        <v>6746.67</v>
      </c>
      <c r="M336" s="35">
        <v>2276.3200000000002</v>
      </c>
      <c r="N336" s="40"/>
      <c r="O336" s="37">
        <v>26.75</v>
      </c>
      <c r="P336" s="38">
        <v>375.15</v>
      </c>
      <c r="Q336" s="39">
        <v>237.15</v>
      </c>
      <c r="R336" s="35">
        <v>127.4</v>
      </c>
      <c r="S336" s="37">
        <v>3550.9273870407069</v>
      </c>
      <c r="T336" s="25"/>
      <c r="U336" s="34">
        <v>4000</v>
      </c>
      <c r="V336" s="35">
        <v>2194.6999999999998</v>
      </c>
      <c r="W336" s="36"/>
      <c r="X336" s="37"/>
      <c r="Y336" s="38">
        <v>0</v>
      </c>
      <c r="Z336" s="41">
        <v>0</v>
      </c>
      <c r="AA336" s="35"/>
      <c r="AB336" s="37">
        <v>2500</v>
      </c>
      <c r="AC336" s="25"/>
      <c r="AD336" s="34">
        <v>0</v>
      </c>
      <c r="AE336" s="35">
        <v>0</v>
      </c>
      <c r="AF336" s="36"/>
      <c r="AG336" s="37"/>
      <c r="AH336" s="38"/>
      <c r="AI336" s="42"/>
      <c r="AJ336" s="35"/>
      <c r="AK336" s="37">
        <v>0</v>
      </c>
      <c r="AL336" s="25"/>
      <c r="AM336" s="18">
        <f t="shared" si="40"/>
        <v>12451.640585000001</v>
      </c>
      <c r="AN336" s="18">
        <f t="shared" si="41"/>
        <v>4576.5200000000004</v>
      </c>
      <c r="AO336" s="18">
        <f t="shared" si="42"/>
        <v>0</v>
      </c>
      <c r="AP336" s="18">
        <f t="shared" si="43"/>
        <v>281.75</v>
      </c>
      <c r="AQ336" s="18">
        <f t="shared" si="44"/>
        <v>975.15</v>
      </c>
      <c r="AR336" s="18">
        <f t="shared" si="45"/>
        <v>257.14999999999998</v>
      </c>
      <c r="AS336" s="18">
        <f t="shared" si="46"/>
        <v>287.39999999999998</v>
      </c>
      <c r="AT336" s="18">
        <f t="shared" si="47"/>
        <v>9958.9273870407069</v>
      </c>
      <c r="AU336" s="43">
        <v>5042</v>
      </c>
      <c r="AV336" s="44" t="s">
        <v>1457</v>
      </c>
      <c r="AW336" s="18" t="s">
        <v>1458</v>
      </c>
      <c r="AX336" s="45"/>
      <c r="AY336" s="33"/>
      <c r="AZ336" s="46" t="s">
        <v>136</v>
      </c>
      <c r="BA336" s="33" t="s">
        <v>137</v>
      </c>
      <c r="BB336" s="46" t="s">
        <v>1056</v>
      </c>
      <c r="BC336" s="46" t="s">
        <v>1057</v>
      </c>
      <c r="BD336" s="47">
        <v>2</v>
      </c>
      <c r="BE336" s="47">
        <v>1</v>
      </c>
    </row>
    <row r="337" spans="1:57" x14ac:dyDescent="0.2">
      <c r="A337" s="32" t="s">
        <v>1459</v>
      </c>
      <c r="B337" s="33" t="s">
        <v>1460</v>
      </c>
      <c r="C337" s="34">
        <v>2866.7246210000003</v>
      </c>
      <c r="D337" s="35">
        <v>1220</v>
      </c>
      <c r="E337" s="36"/>
      <c r="F337" s="37">
        <v>25</v>
      </c>
      <c r="G337" s="38">
        <v>330</v>
      </c>
      <c r="H337" s="39">
        <v>50</v>
      </c>
      <c r="I337" s="35">
        <v>125</v>
      </c>
      <c r="J337" s="37">
        <v>2191</v>
      </c>
      <c r="K337" s="25"/>
      <c r="L337" s="34">
        <v>2882.17</v>
      </c>
      <c r="M337" s="35">
        <v>96.57</v>
      </c>
      <c r="N337" s="40"/>
      <c r="O337" s="37">
        <v>202.36</v>
      </c>
      <c r="P337" s="38">
        <v>0</v>
      </c>
      <c r="Q337" s="39">
        <v>433.3</v>
      </c>
      <c r="R337" s="35">
        <v>103.15</v>
      </c>
      <c r="S337" s="37">
        <v>2867.206618871483</v>
      </c>
      <c r="T337" s="25"/>
      <c r="U337" s="34">
        <v>1500</v>
      </c>
      <c r="V337" s="35">
        <v>0</v>
      </c>
      <c r="W337" s="36"/>
      <c r="X337" s="37">
        <v>845</v>
      </c>
      <c r="Y337" s="38">
        <v>0</v>
      </c>
      <c r="Z337" s="41">
        <v>0</v>
      </c>
      <c r="AA337" s="35"/>
      <c r="AB337" s="37">
        <v>1474.8</v>
      </c>
      <c r="AC337" s="25"/>
      <c r="AD337" s="34">
        <v>0</v>
      </c>
      <c r="AE337" s="35">
        <v>0</v>
      </c>
      <c r="AF337" s="36"/>
      <c r="AG337" s="37"/>
      <c r="AH337" s="38"/>
      <c r="AI337" s="42"/>
      <c r="AJ337" s="35"/>
      <c r="AK337" s="37">
        <v>0</v>
      </c>
      <c r="AL337" s="25"/>
      <c r="AM337" s="18">
        <f t="shared" si="40"/>
        <v>7248.8946210000004</v>
      </c>
      <c r="AN337" s="18">
        <f t="shared" si="41"/>
        <v>1316.57</v>
      </c>
      <c r="AO337" s="18">
        <f t="shared" si="42"/>
        <v>0</v>
      </c>
      <c r="AP337" s="18">
        <f t="shared" si="43"/>
        <v>1072.3600000000001</v>
      </c>
      <c r="AQ337" s="18">
        <f t="shared" si="44"/>
        <v>330</v>
      </c>
      <c r="AR337" s="18">
        <f t="shared" si="45"/>
        <v>483.3</v>
      </c>
      <c r="AS337" s="18">
        <f t="shared" si="46"/>
        <v>228.15</v>
      </c>
      <c r="AT337" s="18">
        <f t="shared" si="47"/>
        <v>6533.0066188714827</v>
      </c>
      <c r="AU337" s="43">
        <v>1800</v>
      </c>
      <c r="AV337" s="44" t="s">
        <v>1461</v>
      </c>
      <c r="AW337" s="18" t="s">
        <v>1462</v>
      </c>
      <c r="AX337" s="45" t="s">
        <v>1072</v>
      </c>
      <c r="AY337" s="33" t="s">
        <v>1073</v>
      </c>
      <c r="AZ337" s="46" t="s">
        <v>136</v>
      </c>
      <c r="BA337" s="33" t="s">
        <v>137</v>
      </c>
      <c r="BB337" s="46" t="s">
        <v>1056</v>
      </c>
      <c r="BC337" s="46" t="s">
        <v>1057</v>
      </c>
      <c r="BD337" s="47">
        <v>1</v>
      </c>
      <c r="BE337" s="47">
        <v>2</v>
      </c>
    </row>
    <row r="338" spans="1:57" x14ac:dyDescent="0.2">
      <c r="A338" s="32" t="s">
        <v>1463</v>
      </c>
      <c r="B338" s="33" t="s">
        <v>1464</v>
      </c>
      <c r="C338" s="34">
        <v>680.876801</v>
      </c>
      <c r="D338" s="35">
        <v>0</v>
      </c>
      <c r="E338" s="36"/>
      <c r="F338" s="37">
        <v>145</v>
      </c>
      <c r="G338" s="38">
        <v>140</v>
      </c>
      <c r="H338" s="39">
        <v>435</v>
      </c>
      <c r="I338" s="35"/>
      <c r="J338" s="37">
        <v>2331</v>
      </c>
      <c r="K338" s="25"/>
      <c r="L338" s="34">
        <v>5521.5599999999995</v>
      </c>
      <c r="M338" s="35">
        <v>23.5</v>
      </c>
      <c r="N338" s="40"/>
      <c r="O338" s="37">
        <v>313.29000000000002</v>
      </c>
      <c r="P338" s="38">
        <v>794.87</v>
      </c>
      <c r="Q338" s="39">
        <v>0</v>
      </c>
      <c r="R338" s="35">
        <v>76.22</v>
      </c>
      <c r="S338" s="37">
        <v>2491.5014020607778</v>
      </c>
      <c r="T338" s="25"/>
      <c r="U338" s="34">
        <v>1200</v>
      </c>
      <c r="V338" s="35">
        <v>0</v>
      </c>
      <c r="W338" s="36"/>
      <c r="X338" s="37">
        <v>800</v>
      </c>
      <c r="Y338" s="38">
        <v>1000</v>
      </c>
      <c r="Z338" s="41">
        <v>0</v>
      </c>
      <c r="AA338" s="35"/>
      <c r="AB338" s="37">
        <v>700</v>
      </c>
      <c r="AC338" s="25"/>
      <c r="AD338" s="34">
        <v>0</v>
      </c>
      <c r="AE338" s="35">
        <v>0</v>
      </c>
      <c r="AF338" s="36"/>
      <c r="AG338" s="37"/>
      <c r="AH338" s="38"/>
      <c r="AI338" s="42"/>
      <c r="AJ338" s="35"/>
      <c r="AK338" s="37">
        <v>0</v>
      </c>
      <c r="AL338" s="25"/>
      <c r="AM338" s="18">
        <f t="shared" si="40"/>
        <v>7402.4368009999998</v>
      </c>
      <c r="AN338" s="18">
        <f t="shared" si="41"/>
        <v>23.5</v>
      </c>
      <c r="AO338" s="18">
        <f t="shared" si="42"/>
        <v>0</v>
      </c>
      <c r="AP338" s="18">
        <f t="shared" si="43"/>
        <v>1258.29</v>
      </c>
      <c r="AQ338" s="18">
        <f t="shared" si="44"/>
        <v>1934.87</v>
      </c>
      <c r="AR338" s="18">
        <f t="shared" si="45"/>
        <v>435</v>
      </c>
      <c r="AS338" s="18">
        <f t="shared" si="46"/>
        <v>76.22</v>
      </c>
      <c r="AT338" s="18">
        <f t="shared" si="47"/>
        <v>5522.5014020607778</v>
      </c>
      <c r="AU338" s="43">
        <v>1857</v>
      </c>
      <c r="AV338" s="44" t="s">
        <v>1465</v>
      </c>
      <c r="AW338" s="18" t="s">
        <v>1466</v>
      </c>
      <c r="AX338" s="45"/>
      <c r="AY338" s="33"/>
      <c r="AZ338" s="46" t="s">
        <v>90</v>
      </c>
      <c r="BA338" s="33" t="s">
        <v>91</v>
      </c>
      <c r="BB338" s="46" t="s">
        <v>186</v>
      </c>
      <c r="BC338" s="46" t="s">
        <v>187</v>
      </c>
      <c r="BD338" s="47">
        <v>2</v>
      </c>
      <c r="BE338" s="47">
        <v>1</v>
      </c>
    </row>
    <row r="339" spans="1:57" x14ac:dyDescent="0.2">
      <c r="A339" s="32" t="s">
        <v>1467</v>
      </c>
      <c r="B339" s="33" t="s">
        <v>1468</v>
      </c>
      <c r="C339" s="34">
        <v>12394.353988999999</v>
      </c>
      <c r="D339" s="35">
        <v>3008.7</v>
      </c>
      <c r="E339" s="36"/>
      <c r="F339" s="37">
        <v>883</v>
      </c>
      <c r="G339" s="38">
        <v>1760.2</v>
      </c>
      <c r="H339" s="39">
        <v>3905</v>
      </c>
      <c r="I339" s="35">
        <v>2501.9</v>
      </c>
      <c r="J339" s="37">
        <v>12319.36</v>
      </c>
      <c r="K339" s="25"/>
      <c r="L339" s="34">
        <v>13622.79</v>
      </c>
      <c r="M339" s="35">
        <v>4571.37</v>
      </c>
      <c r="N339" s="40"/>
      <c r="O339" s="37">
        <v>582.79999999999995</v>
      </c>
      <c r="P339" s="38">
        <v>2217.4699999999998</v>
      </c>
      <c r="Q339" s="39">
        <v>12665.96</v>
      </c>
      <c r="R339" s="35">
        <v>99.62</v>
      </c>
      <c r="S339" s="37">
        <v>18805.344384977587</v>
      </c>
      <c r="T339" s="25"/>
      <c r="U339" s="34">
        <v>14250</v>
      </c>
      <c r="V339" s="35">
        <v>2280</v>
      </c>
      <c r="W339" s="36"/>
      <c r="X339" s="37">
        <v>1995</v>
      </c>
      <c r="Y339" s="38">
        <v>3420</v>
      </c>
      <c r="Z339" s="41">
        <v>4560</v>
      </c>
      <c r="AA339" s="35">
        <v>1995</v>
      </c>
      <c r="AB339" s="37">
        <v>7000</v>
      </c>
      <c r="AC339" s="25"/>
      <c r="AD339" s="34">
        <v>0</v>
      </c>
      <c r="AE339" s="35">
        <v>0</v>
      </c>
      <c r="AF339" s="36"/>
      <c r="AG339" s="37"/>
      <c r="AH339" s="38"/>
      <c r="AI339" s="42"/>
      <c r="AJ339" s="35"/>
      <c r="AK339" s="37">
        <v>0</v>
      </c>
      <c r="AL339" s="25"/>
      <c r="AM339" s="18">
        <f t="shared" si="40"/>
        <v>40267.143989000004</v>
      </c>
      <c r="AN339" s="18">
        <f t="shared" si="41"/>
        <v>9860.07</v>
      </c>
      <c r="AO339" s="18">
        <f t="shared" si="42"/>
        <v>0</v>
      </c>
      <c r="AP339" s="18">
        <f t="shared" si="43"/>
        <v>3460.8</v>
      </c>
      <c r="AQ339" s="18">
        <f t="shared" si="44"/>
        <v>7397.6699999999992</v>
      </c>
      <c r="AR339" s="18">
        <f t="shared" si="45"/>
        <v>21130.959999999999</v>
      </c>
      <c r="AS339" s="18">
        <f t="shared" si="46"/>
        <v>4596.5200000000004</v>
      </c>
      <c r="AT339" s="18">
        <f t="shared" si="47"/>
        <v>38124.704384977587</v>
      </c>
      <c r="AU339" s="43">
        <v>10493</v>
      </c>
      <c r="AV339" s="44" t="s">
        <v>1469</v>
      </c>
      <c r="AW339" s="18" t="s">
        <v>1470</v>
      </c>
      <c r="AX339" s="45"/>
      <c r="AY339" s="33"/>
      <c r="AZ339" s="46" t="s">
        <v>80</v>
      </c>
      <c r="BA339" s="33" t="s">
        <v>81</v>
      </c>
      <c r="BB339" s="46" t="s">
        <v>648</v>
      </c>
      <c r="BC339" s="46" t="s">
        <v>649</v>
      </c>
      <c r="BD339" s="47">
        <v>1</v>
      </c>
      <c r="BE339" s="47">
        <v>1</v>
      </c>
    </row>
    <row r="340" spans="1:57" x14ac:dyDescent="0.2">
      <c r="A340" s="32" t="s">
        <v>1471</v>
      </c>
      <c r="B340" s="33" t="s">
        <v>1472</v>
      </c>
      <c r="C340" s="34">
        <v>1027.9985280000001</v>
      </c>
      <c r="D340" s="35">
        <v>350</v>
      </c>
      <c r="E340" s="36"/>
      <c r="F340" s="37">
        <v>356</v>
      </c>
      <c r="G340" s="38">
        <v>50</v>
      </c>
      <c r="H340" s="39">
        <v>0</v>
      </c>
      <c r="I340" s="35">
        <v>4335</v>
      </c>
      <c r="J340" s="37">
        <v>1407</v>
      </c>
      <c r="K340" s="25"/>
      <c r="L340" s="34">
        <v>2998.34</v>
      </c>
      <c r="M340" s="35">
        <v>66.5</v>
      </c>
      <c r="N340" s="40"/>
      <c r="O340" s="37">
        <v>140.5</v>
      </c>
      <c r="P340" s="38">
        <v>1482.05</v>
      </c>
      <c r="Q340" s="39">
        <v>122.77</v>
      </c>
      <c r="R340" s="35">
        <v>527.54999999999995</v>
      </c>
      <c r="S340" s="37">
        <v>2069.3589040181732</v>
      </c>
      <c r="T340" s="25"/>
      <c r="U340" s="34">
        <v>3800</v>
      </c>
      <c r="V340" s="35">
        <v>0</v>
      </c>
      <c r="W340" s="36"/>
      <c r="X340" s="37">
        <v>600</v>
      </c>
      <c r="Y340" s="38">
        <v>3800</v>
      </c>
      <c r="Z340" s="41">
        <v>1800</v>
      </c>
      <c r="AA340" s="35"/>
      <c r="AB340" s="37">
        <v>0</v>
      </c>
      <c r="AC340" s="25"/>
      <c r="AD340" s="34">
        <v>0</v>
      </c>
      <c r="AE340" s="35">
        <v>0</v>
      </c>
      <c r="AF340" s="36"/>
      <c r="AG340" s="37"/>
      <c r="AH340" s="38"/>
      <c r="AI340" s="42"/>
      <c r="AJ340" s="35"/>
      <c r="AK340" s="37">
        <v>0</v>
      </c>
      <c r="AL340" s="25"/>
      <c r="AM340" s="18">
        <f t="shared" si="40"/>
        <v>7826.3385280000002</v>
      </c>
      <c r="AN340" s="18">
        <f t="shared" si="41"/>
        <v>416.5</v>
      </c>
      <c r="AO340" s="18">
        <f t="shared" si="42"/>
        <v>0</v>
      </c>
      <c r="AP340" s="18">
        <f t="shared" si="43"/>
        <v>1096.5</v>
      </c>
      <c r="AQ340" s="18">
        <f t="shared" si="44"/>
        <v>5332.05</v>
      </c>
      <c r="AR340" s="18">
        <f t="shared" si="45"/>
        <v>1922.77</v>
      </c>
      <c r="AS340" s="18">
        <f t="shared" si="46"/>
        <v>4862.55</v>
      </c>
      <c r="AT340" s="18">
        <f t="shared" si="47"/>
        <v>3476.3589040181732</v>
      </c>
      <c r="AU340" s="43">
        <v>3050</v>
      </c>
      <c r="AV340" s="44" t="s">
        <v>1473</v>
      </c>
      <c r="AW340" s="18" t="s">
        <v>1474</v>
      </c>
      <c r="AX340" s="45"/>
      <c r="AY340" s="33"/>
      <c r="AZ340" s="46" t="s">
        <v>98</v>
      </c>
      <c r="BA340" s="33" t="s">
        <v>99</v>
      </c>
      <c r="BB340" s="46" t="s">
        <v>689</v>
      </c>
      <c r="BC340" s="46" t="s">
        <v>690</v>
      </c>
      <c r="BD340" s="47">
        <v>2</v>
      </c>
      <c r="BE340" s="47">
        <v>1</v>
      </c>
    </row>
    <row r="341" spans="1:57" x14ac:dyDescent="0.2">
      <c r="A341" s="32" t="s">
        <v>1475</v>
      </c>
      <c r="B341" s="33" t="s">
        <v>1476</v>
      </c>
      <c r="C341" s="34">
        <v>31796.703549000002</v>
      </c>
      <c r="D341" s="35">
        <v>2607</v>
      </c>
      <c r="E341" s="36"/>
      <c r="F341" s="37">
        <v>2595.69</v>
      </c>
      <c r="G341" s="38">
        <v>12400.5</v>
      </c>
      <c r="H341" s="39">
        <v>3749</v>
      </c>
      <c r="I341" s="35">
        <v>8948</v>
      </c>
      <c r="J341" s="37">
        <v>39370</v>
      </c>
      <c r="K341" s="25"/>
      <c r="L341" s="34">
        <v>55983.570000000007</v>
      </c>
      <c r="M341" s="35">
        <v>1974.04</v>
      </c>
      <c r="N341" s="40"/>
      <c r="O341" s="37">
        <v>1149.3900000000001</v>
      </c>
      <c r="P341" s="38">
        <v>7324.67</v>
      </c>
      <c r="Q341" s="39">
        <v>4427.2</v>
      </c>
      <c r="R341" s="35">
        <v>7933.07</v>
      </c>
      <c r="S341" s="37">
        <v>24121.426649833884</v>
      </c>
      <c r="T341" s="25"/>
      <c r="U341" s="34">
        <v>82000</v>
      </c>
      <c r="V341" s="35">
        <v>840</v>
      </c>
      <c r="W341" s="36"/>
      <c r="X341" s="37">
        <v>2500</v>
      </c>
      <c r="Y341" s="38">
        <v>18330.080000000002</v>
      </c>
      <c r="Z341" s="41">
        <v>5265</v>
      </c>
      <c r="AA341" s="35">
        <v>12000</v>
      </c>
      <c r="AB341" s="37">
        <v>19162</v>
      </c>
      <c r="AC341" s="25"/>
      <c r="AD341" s="34">
        <v>25121.02</v>
      </c>
      <c r="AE341" s="35">
        <v>0</v>
      </c>
      <c r="AF341" s="36"/>
      <c r="AG341" s="37"/>
      <c r="AH341" s="38"/>
      <c r="AI341" s="42"/>
      <c r="AJ341" s="35"/>
      <c r="AK341" s="37">
        <v>5121</v>
      </c>
      <c r="AL341" s="25"/>
      <c r="AM341" s="18">
        <f t="shared" si="40"/>
        <v>194901.29354900002</v>
      </c>
      <c r="AN341" s="18">
        <f t="shared" si="41"/>
        <v>5421.04</v>
      </c>
      <c r="AO341" s="18">
        <f t="shared" si="42"/>
        <v>0</v>
      </c>
      <c r="AP341" s="18">
        <f t="shared" si="43"/>
        <v>6245.08</v>
      </c>
      <c r="AQ341" s="18">
        <f t="shared" si="44"/>
        <v>38055.25</v>
      </c>
      <c r="AR341" s="18">
        <f t="shared" si="45"/>
        <v>13441.2</v>
      </c>
      <c r="AS341" s="18">
        <f t="shared" si="46"/>
        <v>28881.07</v>
      </c>
      <c r="AT341" s="18">
        <f t="shared" si="47"/>
        <v>87774.426649833884</v>
      </c>
      <c r="AU341" s="43">
        <v>42107</v>
      </c>
      <c r="AV341" s="44" t="s">
        <v>1477</v>
      </c>
      <c r="AW341" s="18" t="s">
        <v>1478</v>
      </c>
      <c r="AX341" s="45"/>
      <c r="AY341" s="33"/>
      <c r="AZ341" s="46" t="s">
        <v>136</v>
      </c>
      <c r="BA341" s="33" t="s">
        <v>137</v>
      </c>
      <c r="BB341" s="46" t="s">
        <v>138</v>
      </c>
      <c r="BC341" s="46" t="s">
        <v>139</v>
      </c>
      <c r="BD341" s="47">
        <v>1</v>
      </c>
      <c r="BE341" s="47">
        <v>1</v>
      </c>
    </row>
    <row r="342" spans="1:57" x14ac:dyDescent="0.2">
      <c r="A342" s="32" t="s">
        <v>1479</v>
      </c>
      <c r="B342" s="33" t="s">
        <v>1480</v>
      </c>
      <c r="C342" s="34">
        <v>6295.8392040000008</v>
      </c>
      <c r="D342" s="35">
        <v>5887.8</v>
      </c>
      <c r="E342" s="36"/>
      <c r="F342" s="37">
        <v>2393</v>
      </c>
      <c r="G342" s="38">
        <v>12971.039499999999</v>
      </c>
      <c r="H342" s="39">
        <v>6680</v>
      </c>
      <c r="I342" s="35">
        <v>2235</v>
      </c>
      <c r="J342" s="37">
        <v>26516.11</v>
      </c>
      <c r="K342" s="25"/>
      <c r="L342" s="34">
        <v>13413.32</v>
      </c>
      <c r="M342" s="35">
        <v>192.11</v>
      </c>
      <c r="N342" s="40"/>
      <c r="O342" s="37">
        <v>1801.42</v>
      </c>
      <c r="P342" s="38">
        <v>3692.12</v>
      </c>
      <c r="Q342" s="39">
        <v>3915.83</v>
      </c>
      <c r="R342" s="35">
        <v>2263.21</v>
      </c>
      <c r="S342" s="37">
        <v>6107.8520596872522</v>
      </c>
      <c r="T342" s="25"/>
      <c r="U342" s="34">
        <v>25250</v>
      </c>
      <c r="V342" s="35">
        <v>1485</v>
      </c>
      <c r="W342" s="36"/>
      <c r="X342" s="37">
        <v>4456</v>
      </c>
      <c r="Y342" s="38">
        <v>25250</v>
      </c>
      <c r="Z342" s="41">
        <v>15597</v>
      </c>
      <c r="AA342" s="35">
        <v>1114</v>
      </c>
      <c r="AB342" s="37">
        <v>24755</v>
      </c>
      <c r="AC342" s="25"/>
      <c r="AD342" s="34">
        <v>0</v>
      </c>
      <c r="AE342" s="35">
        <v>0</v>
      </c>
      <c r="AF342" s="36"/>
      <c r="AG342" s="37"/>
      <c r="AH342" s="38"/>
      <c r="AI342" s="42"/>
      <c r="AJ342" s="35"/>
      <c r="AK342" s="37">
        <v>0</v>
      </c>
      <c r="AL342" s="25"/>
      <c r="AM342" s="18">
        <f t="shared" si="40"/>
        <v>44959.159204000003</v>
      </c>
      <c r="AN342" s="18">
        <f t="shared" si="41"/>
        <v>7564.91</v>
      </c>
      <c r="AO342" s="18">
        <f t="shared" si="42"/>
        <v>0</v>
      </c>
      <c r="AP342" s="18">
        <f t="shared" si="43"/>
        <v>8650.42</v>
      </c>
      <c r="AQ342" s="18">
        <f t="shared" si="44"/>
        <v>41913.159499999994</v>
      </c>
      <c r="AR342" s="18">
        <f t="shared" si="45"/>
        <v>26192.83</v>
      </c>
      <c r="AS342" s="18">
        <f t="shared" si="46"/>
        <v>5612.21</v>
      </c>
      <c r="AT342" s="18">
        <f t="shared" si="47"/>
        <v>57378.962059687256</v>
      </c>
      <c r="AU342" s="43">
        <v>12024</v>
      </c>
      <c r="AV342" s="44" t="s">
        <v>525</v>
      </c>
      <c r="AW342" s="18" t="s">
        <v>1481</v>
      </c>
      <c r="AX342" s="45" t="s">
        <v>527</v>
      </c>
      <c r="AY342" s="33" t="s">
        <v>528</v>
      </c>
      <c r="AZ342" s="46" t="s">
        <v>72</v>
      </c>
      <c r="BA342" s="33" t="s">
        <v>73</v>
      </c>
      <c r="BB342" s="46" t="s">
        <v>122</v>
      </c>
      <c r="BC342" s="46" t="s">
        <v>123</v>
      </c>
      <c r="BD342" s="47">
        <v>1</v>
      </c>
      <c r="BE342" s="47">
        <v>2</v>
      </c>
    </row>
    <row r="343" spans="1:57" x14ac:dyDescent="0.2">
      <c r="A343" s="32" t="s">
        <v>1482</v>
      </c>
      <c r="B343" s="33" t="s">
        <v>1483</v>
      </c>
      <c r="C343" s="34">
        <v>562.70882800000015</v>
      </c>
      <c r="D343" s="35">
        <v>0</v>
      </c>
      <c r="E343" s="36">
        <v>0</v>
      </c>
      <c r="F343" s="37"/>
      <c r="G343" s="38">
        <v>0</v>
      </c>
      <c r="H343" s="39">
        <v>0</v>
      </c>
      <c r="I343" s="35"/>
      <c r="J343" s="37">
        <v>175</v>
      </c>
      <c r="K343" s="25"/>
      <c r="L343" s="34">
        <v>1052.2</v>
      </c>
      <c r="M343" s="35">
        <v>0</v>
      </c>
      <c r="N343" s="40">
        <v>161.69999999999999</v>
      </c>
      <c r="O343" s="37">
        <v>328.7</v>
      </c>
      <c r="P343" s="38">
        <v>0</v>
      </c>
      <c r="Q343" s="39">
        <v>0</v>
      </c>
      <c r="R343" s="35"/>
      <c r="S343" s="37">
        <v>4024.4704340715125</v>
      </c>
      <c r="T343" s="25"/>
      <c r="U343" s="34">
        <v>340</v>
      </c>
      <c r="V343" s="35">
        <v>0</v>
      </c>
      <c r="W343" s="36">
        <v>0</v>
      </c>
      <c r="X343" s="37"/>
      <c r="Y343" s="38">
        <v>0</v>
      </c>
      <c r="Z343" s="41">
        <v>0</v>
      </c>
      <c r="AA343" s="35"/>
      <c r="AB343" s="37">
        <v>340</v>
      </c>
      <c r="AC343" s="25"/>
      <c r="AD343" s="34">
        <v>0</v>
      </c>
      <c r="AE343" s="35">
        <v>0</v>
      </c>
      <c r="AF343" s="36">
        <v>0</v>
      </c>
      <c r="AG343" s="37"/>
      <c r="AH343" s="38"/>
      <c r="AI343" s="42"/>
      <c r="AJ343" s="35"/>
      <c r="AK343" s="37">
        <v>0</v>
      </c>
      <c r="AL343" s="25"/>
      <c r="AM343" s="18">
        <f t="shared" si="40"/>
        <v>1954.9088280000001</v>
      </c>
      <c r="AN343" s="18">
        <f t="shared" si="41"/>
        <v>0</v>
      </c>
      <c r="AO343" s="18">
        <f t="shared" si="42"/>
        <v>161.69999999999999</v>
      </c>
      <c r="AP343" s="18">
        <f t="shared" si="43"/>
        <v>328.7</v>
      </c>
      <c r="AQ343" s="18">
        <f t="shared" si="44"/>
        <v>0</v>
      </c>
      <c r="AR343" s="18">
        <f t="shared" si="45"/>
        <v>0</v>
      </c>
      <c r="AS343" s="18">
        <f t="shared" si="46"/>
        <v>0</v>
      </c>
      <c r="AT343" s="18">
        <f t="shared" si="47"/>
        <v>4539.4704340715125</v>
      </c>
      <c r="AU343" s="43">
        <v>1539</v>
      </c>
      <c r="AV343" s="44" t="s">
        <v>1484</v>
      </c>
      <c r="AW343" s="18" t="s">
        <v>1485</v>
      </c>
      <c r="AX343" s="45"/>
      <c r="AY343" s="33"/>
      <c r="AZ343" s="46" t="s">
        <v>146</v>
      </c>
      <c r="BA343" s="33" t="s">
        <v>147</v>
      </c>
      <c r="BB343" s="46" t="s">
        <v>162</v>
      </c>
      <c r="BC343" s="46" t="s">
        <v>163</v>
      </c>
      <c r="BD343" s="47">
        <v>2</v>
      </c>
      <c r="BE343" s="47">
        <v>1</v>
      </c>
    </row>
    <row r="344" spans="1:57" x14ac:dyDescent="0.2">
      <c r="A344" s="32" t="s">
        <v>1486</v>
      </c>
      <c r="B344" s="33" t="s">
        <v>1487</v>
      </c>
      <c r="C344" s="34">
        <v>3718.9026579999995</v>
      </c>
      <c r="D344" s="35">
        <v>1092.4000000000001</v>
      </c>
      <c r="E344" s="36"/>
      <c r="F344" s="37">
        <v>480</v>
      </c>
      <c r="G344" s="38">
        <v>2765.25</v>
      </c>
      <c r="H344" s="39">
        <v>4815</v>
      </c>
      <c r="I344" s="35">
        <v>80</v>
      </c>
      <c r="J344" s="37">
        <v>9576</v>
      </c>
      <c r="K344" s="25"/>
      <c r="L344" s="34">
        <v>8484.43</v>
      </c>
      <c r="M344" s="35">
        <v>5531.45</v>
      </c>
      <c r="N344" s="40"/>
      <c r="O344" s="37">
        <v>145.85</v>
      </c>
      <c r="P344" s="38">
        <v>4312.67</v>
      </c>
      <c r="Q344" s="39">
        <v>1883.09</v>
      </c>
      <c r="R344" s="35">
        <v>526.91</v>
      </c>
      <c r="S344" s="37">
        <v>2917.0554651263474</v>
      </c>
      <c r="T344" s="25"/>
      <c r="U344" s="34">
        <v>13350</v>
      </c>
      <c r="V344" s="35">
        <v>900</v>
      </c>
      <c r="W344" s="36"/>
      <c r="X344" s="37">
        <v>500</v>
      </c>
      <c r="Y344" s="38">
        <v>5660</v>
      </c>
      <c r="Z344" s="41">
        <v>2760</v>
      </c>
      <c r="AA344" s="35">
        <v>2398.36</v>
      </c>
      <c r="AB344" s="37">
        <v>6118.58</v>
      </c>
      <c r="AC344" s="25"/>
      <c r="AD344" s="34">
        <v>0</v>
      </c>
      <c r="AE344" s="35">
        <v>0</v>
      </c>
      <c r="AF344" s="36"/>
      <c r="AG344" s="37"/>
      <c r="AH344" s="38"/>
      <c r="AI344" s="42"/>
      <c r="AJ344" s="35"/>
      <c r="AK344" s="37">
        <v>0</v>
      </c>
      <c r="AL344" s="25"/>
      <c r="AM344" s="18">
        <f t="shared" si="40"/>
        <v>25553.332657999999</v>
      </c>
      <c r="AN344" s="18">
        <f t="shared" si="41"/>
        <v>7523.85</v>
      </c>
      <c r="AO344" s="18">
        <f t="shared" si="42"/>
        <v>0</v>
      </c>
      <c r="AP344" s="18">
        <f t="shared" si="43"/>
        <v>1125.8499999999999</v>
      </c>
      <c r="AQ344" s="18">
        <f t="shared" si="44"/>
        <v>12737.92</v>
      </c>
      <c r="AR344" s="18">
        <f t="shared" si="45"/>
        <v>9458.09</v>
      </c>
      <c r="AS344" s="18">
        <f t="shared" si="46"/>
        <v>3005.27</v>
      </c>
      <c r="AT344" s="18">
        <f t="shared" si="47"/>
        <v>18611.635465126346</v>
      </c>
      <c r="AU344" s="43">
        <v>9109</v>
      </c>
      <c r="AV344" s="44" t="s">
        <v>916</v>
      </c>
      <c r="AW344" s="18" t="s">
        <v>917</v>
      </c>
      <c r="AX344" s="45" t="s">
        <v>537</v>
      </c>
      <c r="AY344" s="33" t="s">
        <v>538</v>
      </c>
      <c r="AZ344" s="46" t="s">
        <v>114</v>
      </c>
      <c r="BA344" s="33" t="s">
        <v>115</v>
      </c>
      <c r="BB344" s="46" t="s">
        <v>539</v>
      </c>
      <c r="BC344" s="46" t="s">
        <v>540</v>
      </c>
      <c r="BD344" s="47">
        <v>1</v>
      </c>
      <c r="BE344" s="47">
        <v>2</v>
      </c>
    </row>
    <row r="345" spans="1:57" x14ac:dyDescent="0.2">
      <c r="A345" s="32" t="s">
        <v>1488</v>
      </c>
      <c r="B345" s="33" t="s">
        <v>1489</v>
      </c>
      <c r="C345" s="34">
        <v>23620.906062999999</v>
      </c>
      <c r="D345" s="35">
        <v>93281.39</v>
      </c>
      <c r="E345" s="36"/>
      <c r="F345" s="37">
        <v>5719.72</v>
      </c>
      <c r="G345" s="38">
        <v>27369</v>
      </c>
      <c r="H345" s="39">
        <v>3628</v>
      </c>
      <c r="I345" s="35">
        <v>7649</v>
      </c>
      <c r="J345" s="37">
        <v>23175.86</v>
      </c>
      <c r="K345" s="25"/>
      <c r="L345" s="34">
        <v>36520.950000000004</v>
      </c>
      <c r="M345" s="35">
        <v>26428.76</v>
      </c>
      <c r="N345" s="40"/>
      <c r="O345" s="37">
        <v>5399.31</v>
      </c>
      <c r="P345" s="38">
        <v>9056.92</v>
      </c>
      <c r="Q345" s="39">
        <v>3981.94</v>
      </c>
      <c r="R345" s="35">
        <v>2889.11</v>
      </c>
      <c r="S345" s="37">
        <v>22024.574699398894</v>
      </c>
      <c r="T345" s="25"/>
      <c r="U345" s="34">
        <v>3750</v>
      </c>
      <c r="V345" s="35">
        <v>4687.5</v>
      </c>
      <c r="W345" s="36"/>
      <c r="X345" s="37">
        <v>937.5</v>
      </c>
      <c r="Y345" s="38">
        <v>2812.5</v>
      </c>
      <c r="Z345" s="41">
        <v>937.5</v>
      </c>
      <c r="AA345" s="35">
        <v>937.5</v>
      </c>
      <c r="AB345" s="37">
        <v>937.5</v>
      </c>
      <c r="AC345" s="25"/>
      <c r="AD345" s="34">
        <v>0</v>
      </c>
      <c r="AE345" s="35">
        <v>134637.76000000001</v>
      </c>
      <c r="AF345" s="36"/>
      <c r="AG345" s="37"/>
      <c r="AH345" s="38"/>
      <c r="AI345" s="42"/>
      <c r="AJ345" s="35"/>
      <c r="AK345" s="37">
        <v>0</v>
      </c>
      <c r="AL345" s="25"/>
      <c r="AM345" s="18">
        <f t="shared" si="40"/>
        <v>63891.856062999999</v>
      </c>
      <c r="AN345" s="18">
        <f t="shared" si="41"/>
        <v>259035.41000000003</v>
      </c>
      <c r="AO345" s="18">
        <f t="shared" si="42"/>
        <v>0</v>
      </c>
      <c r="AP345" s="18">
        <f t="shared" si="43"/>
        <v>12056.53</v>
      </c>
      <c r="AQ345" s="18">
        <f t="shared" si="44"/>
        <v>39238.42</v>
      </c>
      <c r="AR345" s="18">
        <f t="shared" si="45"/>
        <v>8547.44</v>
      </c>
      <c r="AS345" s="18">
        <f t="shared" si="46"/>
        <v>11475.61</v>
      </c>
      <c r="AT345" s="18">
        <f t="shared" si="47"/>
        <v>46137.934699398895</v>
      </c>
      <c r="AU345" s="43">
        <v>20043</v>
      </c>
      <c r="AV345" s="44" t="s">
        <v>1490</v>
      </c>
      <c r="AW345" s="18" t="s">
        <v>1491</v>
      </c>
      <c r="AX345" s="45"/>
      <c r="AY345" s="33"/>
      <c r="AZ345" s="46" t="s">
        <v>136</v>
      </c>
      <c r="BA345" s="33" t="s">
        <v>137</v>
      </c>
      <c r="BB345" s="46" t="s">
        <v>404</v>
      </c>
      <c r="BC345" s="46" t="s">
        <v>405</v>
      </c>
      <c r="BD345" s="47">
        <v>1</v>
      </c>
      <c r="BE345" s="47">
        <v>1</v>
      </c>
    </row>
    <row r="346" spans="1:57" x14ac:dyDescent="0.2">
      <c r="A346" s="32" t="s">
        <v>1492</v>
      </c>
      <c r="B346" s="33" t="s">
        <v>1493</v>
      </c>
      <c r="C346" s="34">
        <v>3730.4370779999999</v>
      </c>
      <c r="D346" s="35">
        <v>98.25</v>
      </c>
      <c r="E346" s="36"/>
      <c r="F346" s="37">
        <v>120</v>
      </c>
      <c r="G346" s="38">
        <v>788</v>
      </c>
      <c r="H346" s="39">
        <v>0</v>
      </c>
      <c r="I346" s="35">
        <v>50</v>
      </c>
      <c r="J346" s="37">
        <v>3064</v>
      </c>
      <c r="K346" s="25"/>
      <c r="L346" s="34">
        <v>4105.99</v>
      </c>
      <c r="M346" s="35">
        <v>82.15</v>
      </c>
      <c r="N346" s="40"/>
      <c r="O346" s="37">
        <v>81.400000000000006</v>
      </c>
      <c r="P346" s="38">
        <v>136.46</v>
      </c>
      <c r="Q346" s="39">
        <v>173.07</v>
      </c>
      <c r="R346" s="35">
        <v>90.65</v>
      </c>
      <c r="S346" s="37">
        <v>3720.6624548607815</v>
      </c>
      <c r="T346" s="25"/>
      <c r="U346" s="34">
        <v>0</v>
      </c>
      <c r="V346" s="35">
        <v>0</v>
      </c>
      <c r="W346" s="36"/>
      <c r="X346" s="37"/>
      <c r="Y346" s="38">
        <v>0</v>
      </c>
      <c r="Z346" s="41">
        <v>0</v>
      </c>
      <c r="AA346" s="35"/>
      <c r="AB346" s="37">
        <v>0</v>
      </c>
      <c r="AC346" s="25"/>
      <c r="AD346" s="34">
        <v>0</v>
      </c>
      <c r="AE346" s="35">
        <v>0</v>
      </c>
      <c r="AF346" s="36"/>
      <c r="AG346" s="37"/>
      <c r="AH346" s="38"/>
      <c r="AI346" s="42"/>
      <c r="AJ346" s="35"/>
      <c r="AK346" s="37">
        <v>0</v>
      </c>
      <c r="AL346" s="25"/>
      <c r="AM346" s="18">
        <f t="shared" si="40"/>
        <v>7836.4270779999997</v>
      </c>
      <c r="AN346" s="18">
        <f t="shared" si="41"/>
        <v>180.4</v>
      </c>
      <c r="AO346" s="18">
        <f t="shared" si="42"/>
        <v>0</v>
      </c>
      <c r="AP346" s="18">
        <f t="shared" si="43"/>
        <v>201.4</v>
      </c>
      <c r="AQ346" s="18">
        <f t="shared" si="44"/>
        <v>924.46</v>
      </c>
      <c r="AR346" s="18">
        <f t="shared" si="45"/>
        <v>173.07</v>
      </c>
      <c r="AS346" s="18">
        <f t="shared" si="46"/>
        <v>140.65</v>
      </c>
      <c r="AT346" s="18">
        <f t="shared" si="47"/>
        <v>6784.6624548607815</v>
      </c>
      <c r="AU346" s="43">
        <v>2429</v>
      </c>
      <c r="AV346" s="44" t="s">
        <v>1494</v>
      </c>
      <c r="AW346" s="18" t="s">
        <v>1495</v>
      </c>
      <c r="AX346" s="45"/>
      <c r="AY346" s="33"/>
      <c r="AZ346" s="46" t="s">
        <v>136</v>
      </c>
      <c r="BA346" s="33" t="s">
        <v>137</v>
      </c>
      <c r="BB346" s="46" t="s">
        <v>138</v>
      </c>
      <c r="BC346" s="46" t="s">
        <v>139</v>
      </c>
      <c r="BD346" s="47">
        <v>2</v>
      </c>
      <c r="BE346" s="47">
        <v>1</v>
      </c>
    </row>
    <row r="347" spans="1:57" x14ac:dyDescent="0.2">
      <c r="A347" s="32" t="s">
        <v>1496</v>
      </c>
      <c r="B347" s="33" t="s">
        <v>1497</v>
      </c>
      <c r="C347" s="34">
        <v>4096.3449550000005</v>
      </c>
      <c r="D347" s="35">
        <v>1111</v>
      </c>
      <c r="E347" s="36"/>
      <c r="F347" s="37">
        <v>725</v>
      </c>
      <c r="G347" s="38">
        <v>1164.7775000000001</v>
      </c>
      <c r="H347" s="39">
        <v>10468.25</v>
      </c>
      <c r="I347" s="35">
        <v>1375</v>
      </c>
      <c r="J347" s="37">
        <v>6051.57</v>
      </c>
      <c r="K347" s="25"/>
      <c r="L347" s="34">
        <v>22425.35</v>
      </c>
      <c r="M347" s="35">
        <v>2517.37</v>
      </c>
      <c r="N347" s="40"/>
      <c r="O347" s="37">
        <v>2140.75</v>
      </c>
      <c r="P347" s="38">
        <v>3858.29</v>
      </c>
      <c r="Q347" s="39">
        <v>18262.62</v>
      </c>
      <c r="R347" s="35">
        <v>1432.45</v>
      </c>
      <c r="S347" s="37">
        <v>7586.8908410575814</v>
      </c>
      <c r="T347" s="25"/>
      <c r="U347" s="34">
        <v>9600</v>
      </c>
      <c r="V347" s="35">
        <v>1050</v>
      </c>
      <c r="W347" s="36"/>
      <c r="X347" s="37">
        <v>675</v>
      </c>
      <c r="Y347" s="38">
        <v>525</v>
      </c>
      <c r="Z347" s="41">
        <v>2700</v>
      </c>
      <c r="AA347" s="35">
        <v>450</v>
      </c>
      <c r="AB347" s="37">
        <v>3000</v>
      </c>
      <c r="AC347" s="25"/>
      <c r="AD347" s="34">
        <v>0</v>
      </c>
      <c r="AE347" s="35">
        <v>0</v>
      </c>
      <c r="AF347" s="36"/>
      <c r="AG347" s="37"/>
      <c r="AH347" s="38"/>
      <c r="AI347" s="42"/>
      <c r="AJ347" s="35"/>
      <c r="AK347" s="37">
        <v>0</v>
      </c>
      <c r="AL347" s="25"/>
      <c r="AM347" s="18">
        <f t="shared" si="40"/>
        <v>36121.694954999999</v>
      </c>
      <c r="AN347" s="18">
        <f t="shared" si="41"/>
        <v>4678.37</v>
      </c>
      <c r="AO347" s="18">
        <f t="shared" si="42"/>
        <v>0</v>
      </c>
      <c r="AP347" s="18">
        <f t="shared" si="43"/>
        <v>3540.75</v>
      </c>
      <c r="AQ347" s="18">
        <f t="shared" si="44"/>
        <v>5548.0675000000001</v>
      </c>
      <c r="AR347" s="18">
        <f t="shared" si="45"/>
        <v>31430.87</v>
      </c>
      <c r="AS347" s="18">
        <f t="shared" si="46"/>
        <v>3257.45</v>
      </c>
      <c r="AT347" s="18">
        <f t="shared" si="47"/>
        <v>16638.460841057582</v>
      </c>
      <c r="AU347" s="43">
        <v>3215</v>
      </c>
      <c r="AV347" s="44" t="s">
        <v>1498</v>
      </c>
      <c r="AW347" s="18" t="s">
        <v>1499</v>
      </c>
      <c r="AX347" s="45"/>
      <c r="AY347" s="33"/>
      <c r="AZ347" s="46" t="s">
        <v>114</v>
      </c>
      <c r="BA347" s="33" t="s">
        <v>115</v>
      </c>
      <c r="BB347" s="46" t="s">
        <v>539</v>
      </c>
      <c r="BC347" s="46" t="s">
        <v>540</v>
      </c>
      <c r="BD347" s="47">
        <v>2</v>
      </c>
      <c r="BE347" s="47">
        <v>1</v>
      </c>
    </row>
    <row r="348" spans="1:57" x14ac:dyDescent="0.2">
      <c r="A348" s="48" t="s">
        <v>1500</v>
      </c>
      <c r="B348" s="33" t="s">
        <v>1501</v>
      </c>
      <c r="C348" s="34">
        <v>22736.559345000001</v>
      </c>
      <c r="D348" s="35">
        <v>1655.69</v>
      </c>
      <c r="E348" s="36"/>
      <c r="F348" s="37">
        <v>4040</v>
      </c>
      <c r="G348" s="38">
        <v>24618</v>
      </c>
      <c r="H348" s="39">
        <v>16335.82</v>
      </c>
      <c r="I348" s="35">
        <v>21207.54</v>
      </c>
      <c r="J348" s="37">
        <v>50066.71</v>
      </c>
      <c r="K348" s="25"/>
      <c r="L348" s="34">
        <v>64379.97</v>
      </c>
      <c r="M348" s="35">
        <v>9248.5</v>
      </c>
      <c r="N348" s="40"/>
      <c r="O348" s="37">
        <v>4043.21</v>
      </c>
      <c r="P348" s="38">
        <v>25542.22</v>
      </c>
      <c r="Q348" s="39">
        <v>13185.38</v>
      </c>
      <c r="R348" s="35">
        <v>7058.96</v>
      </c>
      <c r="S348" s="37">
        <v>30068.840017952301</v>
      </c>
      <c r="T348" s="25"/>
      <c r="U348" s="34">
        <v>65250</v>
      </c>
      <c r="V348" s="35">
        <v>15073</v>
      </c>
      <c r="W348" s="36"/>
      <c r="X348" s="37">
        <v>9610</v>
      </c>
      <c r="Y348" s="38">
        <v>27973</v>
      </c>
      <c r="Z348" s="41">
        <v>17914</v>
      </c>
      <c r="AA348" s="35">
        <v>22154</v>
      </c>
      <c r="AB348" s="37">
        <v>3000</v>
      </c>
      <c r="AC348" s="25"/>
      <c r="AD348" s="34">
        <v>0</v>
      </c>
      <c r="AE348" s="35">
        <v>0</v>
      </c>
      <c r="AF348" s="36"/>
      <c r="AG348" s="37"/>
      <c r="AH348" s="38"/>
      <c r="AI348" s="42"/>
      <c r="AJ348" s="35"/>
      <c r="AK348" s="37">
        <v>0</v>
      </c>
      <c r="AL348" s="25"/>
      <c r="AM348" s="18">
        <f t="shared" si="40"/>
        <v>152366.52934499999</v>
      </c>
      <c r="AN348" s="18">
        <f t="shared" si="41"/>
        <v>25977.19</v>
      </c>
      <c r="AO348" s="18">
        <f t="shared" si="42"/>
        <v>0</v>
      </c>
      <c r="AP348" s="18">
        <f t="shared" si="43"/>
        <v>17693.21</v>
      </c>
      <c r="AQ348" s="18">
        <f t="shared" si="44"/>
        <v>78133.22</v>
      </c>
      <c r="AR348" s="18">
        <f t="shared" si="45"/>
        <v>47435.199999999997</v>
      </c>
      <c r="AS348" s="18">
        <f t="shared" si="46"/>
        <v>50420.5</v>
      </c>
      <c r="AT348" s="18">
        <f t="shared" si="47"/>
        <v>83135.550017952308</v>
      </c>
      <c r="AU348" s="43">
        <v>29025</v>
      </c>
      <c r="AV348" s="44" t="s">
        <v>1502</v>
      </c>
      <c r="AW348" s="18" t="s">
        <v>1503</v>
      </c>
      <c r="AX348" s="45"/>
      <c r="AY348" s="33"/>
      <c r="AZ348" s="46" t="s">
        <v>114</v>
      </c>
      <c r="BA348" s="33" t="s">
        <v>115</v>
      </c>
      <c r="BB348" s="46" t="s">
        <v>745</v>
      </c>
      <c r="BC348" s="46" t="s">
        <v>746</v>
      </c>
      <c r="BD348" s="47">
        <v>1</v>
      </c>
      <c r="BE348" s="47">
        <v>1</v>
      </c>
    </row>
    <row r="349" spans="1:57" x14ac:dyDescent="0.2">
      <c r="A349" s="32" t="s">
        <v>1504</v>
      </c>
      <c r="B349" s="33" t="s">
        <v>1505</v>
      </c>
      <c r="C349" s="34">
        <v>32288.219179999996</v>
      </c>
      <c r="D349" s="35">
        <v>33899.72</v>
      </c>
      <c r="E349" s="36"/>
      <c r="F349" s="37">
        <v>5582</v>
      </c>
      <c r="G349" s="38">
        <v>47333.272000000004</v>
      </c>
      <c r="H349" s="39">
        <v>4352</v>
      </c>
      <c r="I349" s="35">
        <v>10066.02</v>
      </c>
      <c r="J349" s="37">
        <v>62588.78</v>
      </c>
      <c r="K349" s="25"/>
      <c r="L349" s="34">
        <v>47329.14</v>
      </c>
      <c r="M349" s="35">
        <v>20659.009999999998</v>
      </c>
      <c r="N349" s="40"/>
      <c r="O349" s="37">
        <v>6733.77</v>
      </c>
      <c r="P349" s="38">
        <v>16051.89</v>
      </c>
      <c r="Q349" s="39">
        <v>4832.3900000000003</v>
      </c>
      <c r="R349" s="35">
        <v>10249.31</v>
      </c>
      <c r="S349" s="37">
        <v>71705.281384008733</v>
      </c>
      <c r="T349" s="25"/>
      <c r="U349" s="34">
        <v>74857.66</v>
      </c>
      <c r="V349" s="35">
        <v>51559.29</v>
      </c>
      <c r="W349" s="36"/>
      <c r="X349" s="37">
        <v>16615.98</v>
      </c>
      <c r="Y349" s="38">
        <v>59475.61</v>
      </c>
      <c r="Z349" s="41">
        <v>9911.66</v>
      </c>
      <c r="AA349" s="35">
        <v>22779.8</v>
      </c>
      <c r="AB349" s="37">
        <v>17000</v>
      </c>
      <c r="AC349" s="25"/>
      <c r="AD349" s="34">
        <v>0</v>
      </c>
      <c r="AE349" s="35">
        <v>0</v>
      </c>
      <c r="AF349" s="36"/>
      <c r="AG349" s="37"/>
      <c r="AH349" s="38"/>
      <c r="AI349" s="42"/>
      <c r="AJ349" s="35"/>
      <c r="AK349" s="37">
        <v>0</v>
      </c>
      <c r="AL349" s="25"/>
      <c r="AM349" s="18">
        <f t="shared" si="40"/>
        <v>154475.01918</v>
      </c>
      <c r="AN349" s="18">
        <f t="shared" si="41"/>
        <v>106118.02</v>
      </c>
      <c r="AO349" s="18">
        <f t="shared" si="42"/>
        <v>0</v>
      </c>
      <c r="AP349" s="18">
        <f t="shared" si="43"/>
        <v>28931.75</v>
      </c>
      <c r="AQ349" s="18">
        <f t="shared" si="44"/>
        <v>122860.772</v>
      </c>
      <c r="AR349" s="18">
        <f t="shared" si="45"/>
        <v>19096.05</v>
      </c>
      <c r="AS349" s="18">
        <f t="shared" si="46"/>
        <v>43095.130000000005</v>
      </c>
      <c r="AT349" s="18">
        <f t="shared" si="47"/>
        <v>151294.06138400873</v>
      </c>
      <c r="AU349" s="43">
        <v>51565</v>
      </c>
      <c r="AV349" s="44" t="s">
        <v>1506</v>
      </c>
      <c r="AW349" s="18" t="s">
        <v>1507</v>
      </c>
      <c r="AX349" s="45"/>
      <c r="AY349" s="33"/>
      <c r="AZ349" s="46" t="s">
        <v>80</v>
      </c>
      <c r="BA349" s="33" t="s">
        <v>81</v>
      </c>
      <c r="BB349" s="46" t="s">
        <v>106</v>
      </c>
      <c r="BC349" s="46" t="s">
        <v>107</v>
      </c>
      <c r="BD349" s="47">
        <v>1</v>
      </c>
      <c r="BE349" s="47">
        <v>1</v>
      </c>
    </row>
    <row r="350" spans="1:57" x14ac:dyDescent="0.2">
      <c r="A350" s="32" t="s">
        <v>1508</v>
      </c>
      <c r="B350" s="33" t="s">
        <v>1509</v>
      </c>
      <c r="C350" s="34">
        <v>11948.645096000002</v>
      </c>
      <c r="D350" s="35">
        <v>0</v>
      </c>
      <c r="E350" s="36">
        <v>60</v>
      </c>
      <c r="F350" s="37"/>
      <c r="G350" s="38">
        <v>0</v>
      </c>
      <c r="H350" s="39">
        <v>0</v>
      </c>
      <c r="I350" s="35"/>
      <c r="J350" s="37">
        <v>10707.98</v>
      </c>
      <c r="K350" s="25"/>
      <c r="L350" s="34">
        <v>26622.280000000002</v>
      </c>
      <c r="M350" s="35">
        <v>0</v>
      </c>
      <c r="N350" s="40">
        <v>614.12</v>
      </c>
      <c r="O350" s="37">
        <v>340.59</v>
      </c>
      <c r="P350" s="38">
        <v>0</v>
      </c>
      <c r="Q350" s="39">
        <v>0</v>
      </c>
      <c r="R350" s="35"/>
      <c r="S350" s="37">
        <v>14401.135800626913</v>
      </c>
      <c r="T350" s="25"/>
      <c r="U350" s="34">
        <v>20000</v>
      </c>
      <c r="V350" s="35">
        <v>0</v>
      </c>
      <c r="W350" s="36">
        <v>0</v>
      </c>
      <c r="X350" s="37"/>
      <c r="Y350" s="38">
        <v>0</v>
      </c>
      <c r="Z350" s="41">
        <v>0</v>
      </c>
      <c r="AA350" s="35"/>
      <c r="AB350" s="37">
        <v>6000</v>
      </c>
      <c r="AC350" s="25"/>
      <c r="AD350" s="34">
        <v>0</v>
      </c>
      <c r="AE350" s="35">
        <v>0</v>
      </c>
      <c r="AF350" s="36">
        <v>0</v>
      </c>
      <c r="AG350" s="37"/>
      <c r="AH350" s="38"/>
      <c r="AI350" s="42"/>
      <c r="AJ350" s="35"/>
      <c r="AK350" s="37">
        <v>0</v>
      </c>
      <c r="AL350" s="25"/>
      <c r="AM350" s="18">
        <f t="shared" si="40"/>
        <v>58570.925095999999</v>
      </c>
      <c r="AN350" s="18">
        <f t="shared" si="41"/>
        <v>0</v>
      </c>
      <c r="AO350" s="18">
        <f t="shared" si="42"/>
        <v>674.12</v>
      </c>
      <c r="AP350" s="18">
        <f t="shared" si="43"/>
        <v>340.59</v>
      </c>
      <c r="AQ350" s="18">
        <f t="shared" si="44"/>
        <v>0</v>
      </c>
      <c r="AR350" s="18">
        <f t="shared" si="45"/>
        <v>0</v>
      </c>
      <c r="AS350" s="18">
        <f t="shared" si="46"/>
        <v>0</v>
      </c>
      <c r="AT350" s="18">
        <f t="shared" si="47"/>
        <v>31109.115800626914</v>
      </c>
      <c r="AU350" s="43">
        <v>5644</v>
      </c>
      <c r="AV350" s="44" t="s">
        <v>1510</v>
      </c>
      <c r="AW350" s="18" t="s">
        <v>1511</v>
      </c>
      <c r="AX350" s="45" t="s">
        <v>1512</v>
      </c>
      <c r="AY350" s="33" t="s">
        <v>1513</v>
      </c>
      <c r="AZ350" s="46" t="s">
        <v>146</v>
      </c>
      <c r="BA350" s="33" t="s">
        <v>147</v>
      </c>
      <c r="BB350" s="46" t="s">
        <v>156</v>
      </c>
      <c r="BC350" s="46" t="s">
        <v>157</v>
      </c>
      <c r="BD350" s="47">
        <v>2</v>
      </c>
      <c r="BE350" s="47">
        <v>2</v>
      </c>
    </row>
    <row r="351" spans="1:57" x14ac:dyDescent="0.2">
      <c r="A351" s="32" t="s">
        <v>1514</v>
      </c>
      <c r="B351" s="33" t="s">
        <v>1515</v>
      </c>
      <c r="C351" s="34">
        <v>1467.758292</v>
      </c>
      <c r="D351" s="35">
        <v>0</v>
      </c>
      <c r="E351" s="36"/>
      <c r="F351" s="37">
        <v>340</v>
      </c>
      <c r="G351" s="38">
        <v>0</v>
      </c>
      <c r="H351" s="39">
        <v>50</v>
      </c>
      <c r="I351" s="35"/>
      <c r="J351" s="37">
        <v>2248</v>
      </c>
      <c r="K351" s="25"/>
      <c r="L351" s="34">
        <v>6439.2199999999993</v>
      </c>
      <c r="M351" s="35">
        <v>491.6</v>
      </c>
      <c r="N351" s="40"/>
      <c r="O351" s="37">
        <v>598.4</v>
      </c>
      <c r="P351" s="38">
        <v>48.16</v>
      </c>
      <c r="Q351" s="39">
        <v>46.95</v>
      </c>
      <c r="R351" s="35">
        <v>665.1</v>
      </c>
      <c r="S351" s="37">
        <v>4249.1740291299548</v>
      </c>
      <c r="T351" s="25"/>
      <c r="U351" s="34">
        <v>8600</v>
      </c>
      <c r="V351" s="35">
        <v>350</v>
      </c>
      <c r="W351" s="36"/>
      <c r="X351" s="37">
        <v>800</v>
      </c>
      <c r="Y351" s="38">
        <v>0</v>
      </c>
      <c r="Z351" s="41">
        <v>0</v>
      </c>
      <c r="AA351" s="35">
        <v>200</v>
      </c>
      <c r="AB351" s="37">
        <v>10800</v>
      </c>
      <c r="AC351" s="25"/>
      <c r="AD351" s="34">
        <v>0</v>
      </c>
      <c r="AE351" s="35">
        <v>0</v>
      </c>
      <c r="AF351" s="36"/>
      <c r="AG351" s="37"/>
      <c r="AH351" s="38"/>
      <c r="AI351" s="42"/>
      <c r="AJ351" s="35"/>
      <c r="AK351" s="37">
        <v>0</v>
      </c>
      <c r="AL351" s="25"/>
      <c r="AM351" s="18">
        <f t="shared" si="40"/>
        <v>16506.978292</v>
      </c>
      <c r="AN351" s="18">
        <f t="shared" si="41"/>
        <v>841.6</v>
      </c>
      <c r="AO351" s="18">
        <f t="shared" si="42"/>
        <v>0</v>
      </c>
      <c r="AP351" s="18">
        <f t="shared" si="43"/>
        <v>1738.4</v>
      </c>
      <c r="AQ351" s="18">
        <f t="shared" si="44"/>
        <v>48.16</v>
      </c>
      <c r="AR351" s="18">
        <f t="shared" si="45"/>
        <v>96.95</v>
      </c>
      <c r="AS351" s="18">
        <f t="shared" si="46"/>
        <v>865.1</v>
      </c>
      <c r="AT351" s="18">
        <f t="shared" si="47"/>
        <v>17297.174029129954</v>
      </c>
      <c r="AU351" s="43">
        <v>4674</v>
      </c>
      <c r="AV351" s="44" t="s">
        <v>1516</v>
      </c>
      <c r="AW351" s="18" t="s">
        <v>1517</v>
      </c>
      <c r="AX351" s="45"/>
      <c r="AY351" s="33"/>
      <c r="AZ351" s="46" t="s">
        <v>98</v>
      </c>
      <c r="BA351" s="33" t="s">
        <v>99</v>
      </c>
      <c r="BB351" s="46" t="s">
        <v>100</v>
      </c>
      <c r="BC351" s="46" t="s">
        <v>101</v>
      </c>
      <c r="BD351" s="47">
        <v>2</v>
      </c>
      <c r="BE351" s="47">
        <v>1</v>
      </c>
    </row>
    <row r="352" spans="1:57" x14ac:dyDescent="0.2">
      <c r="A352" s="32" t="s">
        <v>1518</v>
      </c>
      <c r="B352" s="33" t="s">
        <v>1519</v>
      </c>
      <c r="C352" s="34">
        <v>1539.4821529999999</v>
      </c>
      <c r="D352" s="35">
        <v>0</v>
      </c>
      <c r="E352" s="36"/>
      <c r="F352" s="37">
        <v>106</v>
      </c>
      <c r="G352" s="38">
        <v>2575.25</v>
      </c>
      <c r="H352" s="39">
        <v>365</v>
      </c>
      <c r="I352" s="35"/>
      <c r="J352" s="37">
        <v>790</v>
      </c>
      <c r="K352" s="25"/>
      <c r="L352" s="34">
        <v>1804.0100000000002</v>
      </c>
      <c r="M352" s="35">
        <v>110.4</v>
      </c>
      <c r="N352" s="40"/>
      <c r="O352" s="37">
        <v>130.81</v>
      </c>
      <c r="P352" s="38">
        <v>1123.3399999999999</v>
      </c>
      <c r="Q352" s="39">
        <v>150.6</v>
      </c>
      <c r="R352" s="35">
        <v>593.15</v>
      </c>
      <c r="S352" s="37">
        <v>1725.5761729957944</v>
      </c>
      <c r="T352" s="25"/>
      <c r="U352" s="34">
        <v>2000</v>
      </c>
      <c r="V352" s="35">
        <v>0</v>
      </c>
      <c r="W352" s="36"/>
      <c r="X352" s="37">
        <v>333</v>
      </c>
      <c r="Y352" s="38">
        <v>2000</v>
      </c>
      <c r="Z352" s="41">
        <v>0</v>
      </c>
      <c r="AA352" s="35">
        <v>1350</v>
      </c>
      <c r="AB352" s="37">
        <v>300</v>
      </c>
      <c r="AC352" s="25"/>
      <c r="AD352" s="34">
        <v>0</v>
      </c>
      <c r="AE352" s="35">
        <v>0</v>
      </c>
      <c r="AF352" s="36"/>
      <c r="AG352" s="37"/>
      <c r="AH352" s="38"/>
      <c r="AI352" s="42"/>
      <c r="AJ352" s="35"/>
      <c r="AK352" s="37">
        <v>0</v>
      </c>
      <c r="AL352" s="25"/>
      <c r="AM352" s="18">
        <f t="shared" si="40"/>
        <v>5343.4921530000001</v>
      </c>
      <c r="AN352" s="18">
        <f t="shared" si="41"/>
        <v>110.4</v>
      </c>
      <c r="AO352" s="18">
        <f t="shared" si="42"/>
        <v>0</v>
      </c>
      <c r="AP352" s="18">
        <f t="shared" si="43"/>
        <v>569.80999999999995</v>
      </c>
      <c r="AQ352" s="18">
        <f t="shared" si="44"/>
        <v>5698.59</v>
      </c>
      <c r="AR352" s="18">
        <f t="shared" si="45"/>
        <v>515.6</v>
      </c>
      <c r="AS352" s="18">
        <f t="shared" si="46"/>
        <v>1943.15</v>
      </c>
      <c r="AT352" s="18">
        <f t="shared" si="47"/>
        <v>2815.5761729957944</v>
      </c>
      <c r="AU352" s="43">
        <v>1319</v>
      </c>
      <c r="AV352" s="44" t="s">
        <v>1520</v>
      </c>
      <c r="AW352" s="18" t="s">
        <v>1521</v>
      </c>
      <c r="AX352" s="45"/>
      <c r="AY352" s="33"/>
      <c r="AZ352" s="46" t="s">
        <v>136</v>
      </c>
      <c r="BA352" s="33" t="s">
        <v>137</v>
      </c>
      <c r="BB352" s="46" t="s">
        <v>612</v>
      </c>
      <c r="BC352" s="46" t="s">
        <v>613</v>
      </c>
      <c r="BD352" s="47">
        <v>2</v>
      </c>
      <c r="BE352" s="47">
        <v>1</v>
      </c>
    </row>
    <row r="353" spans="1:57" x14ac:dyDescent="0.2">
      <c r="A353" s="32" t="s">
        <v>1522</v>
      </c>
      <c r="B353" s="33" t="s">
        <v>1523</v>
      </c>
      <c r="C353" s="34">
        <v>3280.4931729999998</v>
      </c>
      <c r="D353" s="35">
        <v>2771</v>
      </c>
      <c r="E353" s="36"/>
      <c r="F353" s="37">
        <v>2176.9</v>
      </c>
      <c r="G353" s="38">
        <v>409.45</v>
      </c>
      <c r="H353" s="39">
        <v>453.4</v>
      </c>
      <c r="I353" s="35">
        <v>943</v>
      </c>
      <c r="J353" s="37">
        <v>4723</v>
      </c>
      <c r="K353" s="25"/>
      <c r="L353" s="34">
        <v>7284.32</v>
      </c>
      <c r="M353" s="35">
        <v>2779.43</v>
      </c>
      <c r="N353" s="40"/>
      <c r="O353" s="37">
        <v>500.9</v>
      </c>
      <c r="P353" s="38">
        <v>1397.2</v>
      </c>
      <c r="Q353" s="39">
        <v>100.5</v>
      </c>
      <c r="R353" s="35">
        <v>63.8</v>
      </c>
      <c r="S353" s="37">
        <v>4846.4410089396379</v>
      </c>
      <c r="T353" s="25"/>
      <c r="U353" s="34">
        <v>3900</v>
      </c>
      <c r="V353" s="35">
        <v>200</v>
      </c>
      <c r="W353" s="36"/>
      <c r="X353" s="37">
        <v>1200</v>
      </c>
      <c r="Y353" s="38">
        <v>400</v>
      </c>
      <c r="Z353" s="41">
        <v>0</v>
      </c>
      <c r="AA353" s="35"/>
      <c r="AB353" s="37">
        <v>800</v>
      </c>
      <c r="AC353" s="25"/>
      <c r="AD353" s="34">
        <v>0</v>
      </c>
      <c r="AE353" s="35">
        <v>0</v>
      </c>
      <c r="AF353" s="36"/>
      <c r="AG353" s="37"/>
      <c r="AH353" s="38"/>
      <c r="AI353" s="42"/>
      <c r="AJ353" s="35"/>
      <c r="AK353" s="37">
        <v>0</v>
      </c>
      <c r="AL353" s="25"/>
      <c r="AM353" s="18">
        <f t="shared" si="40"/>
        <v>14464.813172999999</v>
      </c>
      <c r="AN353" s="18">
        <f t="shared" si="41"/>
        <v>5750.43</v>
      </c>
      <c r="AO353" s="18">
        <f t="shared" si="42"/>
        <v>0</v>
      </c>
      <c r="AP353" s="18">
        <f t="shared" si="43"/>
        <v>3877.8</v>
      </c>
      <c r="AQ353" s="18">
        <f t="shared" si="44"/>
        <v>2206.65</v>
      </c>
      <c r="AR353" s="18">
        <f t="shared" si="45"/>
        <v>553.9</v>
      </c>
      <c r="AS353" s="18">
        <f t="shared" si="46"/>
        <v>1006.8</v>
      </c>
      <c r="AT353" s="18">
        <f t="shared" si="47"/>
        <v>10369.441008939637</v>
      </c>
      <c r="AU353" s="43">
        <v>6287</v>
      </c>
      <c r="AV353" s="44" t="s">
        <v>1524</v>
      </c>
      <c r="AW353" s="18" t="s">
        <v>1525</v>
      </c>
      <c r="AX353" s="45"/>
      <c r="AY353" s="33"/>
      <c r="AZ353" s="46" t="s">
        <v>98</v>
      </c>
      <c r="BA353" s="33" t="s">
        <v>99</v>
      </c>
      <c r="BB353" s="46" t="s">
        <v>1383</v>
      </c>
      <c r="BC353" s="46" t="s">
        <v>1384</v>
      </c>
      <c r="BD353" s="47">
        <v>2</v>
      </c>
      <c r="BE353" s="47">
        <v>1</v>
      </c>
    </row>
    <row r="354" spans="1:57" x14ac:dyDescent="0.2">
      <c r="A354" s="32" t="s">
        <v>1526</v>
      </c>
      <c r="B354" s="33" t="s">
        <v>1527</v>
      </c>
      <c r="C354" s="34">
        <v>8821.6695909999999</v>
      </c>
      <c r="D354" s="35">
        <v>333.35</v>
      </c>
      <c r="E354" s="36"/>
      <c r="F354" s="37">
        <v>482</v>
      </c>
      <c r="G354" s="38">
        <v>10093.650000000001</v>
      </c>
      <c r="H354" s="39">
        <v>1930</v>
      </c>
      <c r="I354" s="35">
        <v>190</v>
      </c>
      <c r="J354" s="37">
        <v>14946</v>
      </c>
      <c r="K354" s="25"/>
      <c r="L354" s="34">
        <v>16666.12</v>
      </c>
      <c r="M354" s="35">
        <v>1140.3499999999999</v>
      </c>
      <c r="N354" s="40"/>
      <c r="O354" s="37">
        <v>1101.0899999999999</v>
      </c>
      <c r="P354" s="38">
        <v>3514.66</v>
      </c>
      <c r="Q354" s="39">
        <v>2482.36</v>
      </c>
      <c r="R354" s="35">
        <v>7268.66</v>
      </c>
      <c r="S354" s="37">
        <v>17662.966373291281</v>
      </c>
      <c r="T354" s="25"/>
      <c r="U354" s="34">
        <v>37000</v>
      </c>
      <c r="V354" s="35">
        <v>10000</v>
      </c>
      <c r="W354" s="36"/>
      <c r="X354" s="37">
        <v>6000</v>
      </c>
      <c r="Y354" s="38">
        <v>20000</v>
      </c>
      <c r="Z354" s="41">
        <v>10000</v>
      </c>
      <c r="AA354" s="35"/>
      <c r="AB354" s="37">
        <v>8000</v>
      </c>
      <c r="AC354" s="25"/>
      <c r="AD354" s="34">
        <v>0</v>
      </c>
      <c r="AE354" s="35">
        <v>0</v>
      </c>
      <c r="AF354" s="36"/>
      <c r="AG354" s="37"/>
      <c r="AH354" s="38"/>
      <c r="AI354" s="42"/>
      <c r="AJ354" s="35"/>
      <c r="AK354" s="37">
        <v>0</v>
      </c>
      <c r="AL354" s="25"/>
      <c r="AM354" s="18">
        <f t="shared" si="40"/>
        <v>62487.789590999993</v>
      </c>
      <c r="AN354" s="18">
        <f t="shared" si="41"/>
        <v>11473.7</v>
      </c>
      <c r="AO354" s="18">
        <f t="shared" si="42"/>
        <v>0</v>
      </c>
      <c r="AP354" s="18">
        <f t="shared" si="43"/>
        <v>7583.09</v>
      </c>
      <c r="AQ354" s="18">
        <f t="shared" si="44"/>
        <v>33608.31</v>
      </c>
      <c r="AR354" s="18">
        <f t="shared" si="45"/>
        <v>14412.36</v>
      </c>
      <c r="AS354" s="18">
        <f t="shared" si="46"/>
        <v>7458.66</v>
      </c>
      <c r="AT354" s="18">
        <f t="shared" si="47"/>
        <v>40608.966373291281</v>
      </c>
      <c r="AU354" s="43">
        <v>17278</v>
      </c>
      <c r="AV354" s="44" t="s">
        <v>1528</v>
      </c>
      <c r="AW354" s="18" t="s">
        <v>1529</v>
      </c>
      <c r="AX354" s="45"/>
      <c r="AY354" s="33"/>
      <c r="AZ354" s="46" t="s">
        <v>90</v>
      </c>
      <c r="BA354" s="33" t="s">
        <v>91</v>
      </c>
      <c r="BB354" s="46" t="s">
        <v>677</v>
      </c>
      <c r="BC354" s="46" t="s">
        <v>678</v>
      </c>
      <c r="BD354" s="47">
        <v>2</v>
      </c>
      <c r="BE354" s="47">
        <v>1</v>
      </c>
    </row>
    <row r="355" spans="1:57" x14ac:dyDescent="0.2">
      <c r="A355" s="32" t="s">
        <v>1530</v>
      </c>
      <c r="B355" s="33" t="s">
        <v>1531</v>
      </c>
      <c r="C355" s="34">
        <v>444.48024400000008</v>
      </c>
      <c r="D355" s="35">
        <v>55</v>
      </c>
      <c r="E355" s="36"/>
      <c r="F355" s="37">
        <v>16</v>
      </c>
      <c r="G355" s="38">
        <v>520</v>
      </c>
      <c r="H355" s="39">
        <v>55</v>
      </c>
      <c r="I355" s="35"/>
      <c r="J355" s="37">
        <v>1314</v>
      </c>
      <c r="K355" s="25"/>
      <c r="L355" s="34">
        <v>1744.53</v>
      </c>
      <c r="M355" s="35">
        <v>1003.82</v>
      </c>
      <c r="N355" s="40"/>
      <c r="O355" s="37">
        <v>47.3</v>
      </c>
      <c r="P355" s="38">
        <v>1716.33</v>
      </c>
      <c r="Q355" s="39">
        <v>35.549999999999997</v>
      </c>
      <c r="R355" s="35">
        <v>24.95</v>
      </c>
      <c r="S355" s="37">
        <v>1616.6002565865033</v>
      </c>
      <c r="T355" s="25"/>
      <c r="U355" s="34">
        <v>3300</v>
      </c>
      <c r="V355" s="35">
        <v>2200</v>
      </c>
      <c r="W355" s="36"/>
      <c r="X355" s="37">
        <v>550</v>
      </c>
      <c r="Y355" s="38">
        <v>2200</v>
      </c>
      <c r="Z355" s="41">
        <v>0</v>
      </c>
      <c r="AA355" s="35"/>
      <c r="AB355" s="37">
        <v>200</v>
      </c>
      <c r="AC355" s="25"/>
      <c r="AD355" s="34">
        <v>0</v>
      </c>
      <c r="AE355" s="35">
        <v>0</v>
      </c>
      <c r="AF355" s="36"/>
      <c r="AG355" s="37"/>
      <c r="AH355" s="38"/>
      <c r="AI355" s="42"/>
      <c r="AJ355" s="35"/>
      <c r="AK355" s="37">
        <v>0</v>
      </c>
      <c r="AL355" s="25"/>
      <c r="AM355" s="18">
        <f t="shared" si="40"/>
        <v>5489.0102440000001</v>
      </c>
      <c r="AN355" s="18">
        <f t="shared" si="41"/>
        <v>3258.82</v>
      </c>
      <c r="AO355" s="18">
        <f t="shared" si="42"/>
        <v>0</v>
      </c>
      <c r="AP355" s="18">
        <f t="shared" si="43"/>
        <v>613.29999999999995</v>
      </c>
      <c r="AQ355" s="18">
        <f t="shared" si="44"/>
        <v>4436.33</v>
      </c>
      <c r="AR355" s="18">
        <f t="shared" si="45"/>
        <v>90.55</v>
      </c>
      <c r="AS355" s="18">
        <f t="shared" si="46"/>
        <v>24.95</v>
      </c>
      <c r="AT355" s="18">
        <f t="shared" si="47"/>
        <v>3130.6002565865033</v>
      </c>
      <c r="AU355" s="43">
        <v>2666</v>
      </c>
      <c r="AV355" s="44" t="s">
        <v>1532</v>
      </c>
      <c r="AW355" s="18" t="s">
        <v>1533</v>
      </c>
      <c r="AX355" s="45"/>
      <c r="AY355" s="33"/>
      <c r="AZ355" s="46" t="s">
        <v>98</v>
      </c>
      <c r="BA355" s="33" t="s">
        <v>99</v>
      </c>
      <c r="BB355" s="46" t="s">
        <v>683</v>
      </c>
      <c r="BC355" s="46" t="s">
        <v>684</v>
      </c>
      <c r="BD355" s="47">
        <v>2</v>
      </c>
      <c r="BE355" s="47">
        <v>1</v>
      </c>
    </row>
    <row r="356" spans="1:57" x14ac:dyDescent="0.2">
      <c r="A356" s="32" t="s">
        <v>1512</v>
      </c>
      <c r="B356" s="33" t="s">
        <v>1534</v>
      </c>
      <c r="C356" s="34"/>
      <c r="D356" s="35">
        <v>0</v>
      </c>
      <c r="E356" s="36"/>
      <c r="F356" s="37"/>
      <c r="G356" s="38">
        <v>0</v>
      </c>
      <c r="H356" s="39">
        <v>0</v>
      </c>
      <c r="I356" s="35"/>
      <c r="J356" s="37">
        <v>0</v>
      </c>
      <c r="K356" s="25"/>
      <c r="L356" s="34"/>
      <c r="M356" s="35">
        <v>0</v>
      </c>
      <c r="N356" s="40"/>
      <c r="O356" s="37"/>
      <c r="P356" s="38">
        <v>0</v>
      </c>
      <c r="Q356" s="50">
        <v>0</v>
      </c>
      <c r="R356" s="35"/>
      <c r="S356" s="37">
        <v>0</v>
      </c>
      <c r="T356" s="25"/>
      <c r="U356" s="34"/>
      <c r="V356" s="35">
        <v>0</v>
      </c>
      <c r="W356" s="36"/>
      <c r="X356" s="37"/>
      <c r="Y356" s="38">
        <v>0</v>
      </c>
      <c r="Z356" s="39">
        <v>0</v>
      </c>
      <c r="AA356" s="35"/>
      <c r="AB356" s="37">
        <v>0</v>
      </c>
      <c r="AC356" s="25"/>
      <c r="AD356" s="34"/>
      <c r="AE356" s="35">
        <v>0</v>
      </c>
      <c r="AF356" s="36"/>
      <c r="AG356" s="37"/>
      <c r="AH356" s="38"/>
      <c r="AI356" s="42"/>
      <c r="AJ356" s="35"/>
      <c r="AK356" s="37">
        <v>0</v>
      </c>
      <c r="AL356" s="25"/>
      <c r="AM356" s="18">
        <f t="shared" si="40"/>
        <v>0</v>
      </c>
      <c r="AN356" s="18">
        <f t="shared" si="41"/>
        <v>0</v>
      </c>
      <c r="AO356" s="18">
        <f t="shared" si="42"/>
        <v>0</v>
      </c>
      <c r="AP356" s="18">
        <f t="shared" si="43"/>
        <v>0</v>
      </c>
      <c r="AQ356" s="18">
        <f t="shared" si="44"/>
        <v>0</v>
      </c>
      <c r="AR356" s="18">
        <f t="shared" si="45"/>
        <v>0</v>
      </c>
      <c r="AS356" s="18">
        <f t="shared" si="46"/>
        <v>0</v>
      </c>
      <c r="AT356" s="18">
        <f t="shared" si="47"/>
        <v>0</v>
      </c>
      <c r="AU356" s="43">
        <v>14302</v>
      </c>
      <c r="AV356" s="44" t="s">
        <v>1510</v>
      </c>
      <c r="AW356" s="18" t="s">
        <v>1511</v>
      </c>
      <c r="AX356" s="45" t="s">
        <v>1512</v>
      </c>
      <c r="AY356" s="33" t="s">
        <v>1513</v>
      </c>
      <c r="AZ356" s="46" t="s">
        <v>128</v>
      </c>
      <c r="BA356" s="33" t="s">
        <v>129</v>
      </c>
      <c r="BB356" s="46" t="s">
        <v>130</v>
      </c>
      <c r="BC356" s="46" t="s">
        <v>131</v>
      </c>
      <c r="BD356" s="47">
        <v>2</v>
      </c>
      <c r="BE356" s="47">
        <v>2</v>
      </c>
    </row>
    <row r="357" spans="1:57" x14ac:dyDescent="0.2">
      <c r="A357" s="32" t="s">
        <v>1535</v>
      </c>
      <c r="B357" s="33" t="s">
        <v>1536</v>
      </c>
      <c r="C357" s="34">
        <v>9351.4743949999993</v>
      </c>
      <c r="D357" s="35">
        <v>665</v>
      </c>
      <c r="E357" s="36"/>
      <c r="F357" s="37">
        <v>195</v>
      </c>
      <c r="G357" s="38">
        <v>1377</v>
      </c>
      <c r="H357" s="39">
        <v>1580</v>
      </c>
      <c r="I357" s="35">
        <v>190</v>
      </c>
      <c r="J357" s="37">
        <v>19516</v>
      </c>
      <c r="K357" s="25"/>
      <c r="L357" s="34">
        <v>11462.11</v>
      </c>
      <c r="M357" s="35">
        <v>52.75</v>
      </c>
      <c r="N357" s="40"/>
      <c r="O357" s="37">
        <v>196.8</v>
      </c>
      <c r="P357" s="38">
        <v>1870.15</v>
      </c>
      <c r="Q357" s="39">
        <v>278.14999999999998</v>
      </c>
      <c r="R357" s="35">
        <v>38.950000000000003</v>
      </c>
      <c r="S357" s="37">
        <v>9801.3678658962308</v>
      </c>
      <c r="T357" s="25"/>
      <c r="U357" s="34">
        <v>10000</v>
      </c>
      <c r="V357" s="35">
        <v>0</v>
      </c>
      <c r="W357" s="36"/>
      <c r="X357" s="37"/>
      <c r="Y357" s="38">
        <v>5000</v>
      </c>
      <c r="Z357" s="41">
        <v>0</v>
      </c>
      <c r="AA357" s="35"/>
      <c r="AB357" s="37">
        <v>3500</v>
      </c>
      <c r="AC357" s="25"/>
      <c r="AD357" s="34">
        <v>0</v>
      </c>
      <c r="AE357" s="35">
        <v>0</v>
      </c>
      <c r="AF357" s="36"/>
      <c r="AG357" s="37"/>
      <c r="AH357" s="38"/>
      <c r="AI357" s="42"/>
      <c r="AJ357" s="35"/>
      <c r="AK357" s="37">
        <v>0</v>
      </c>
      <c r="AL357" s="25"/>
      <c r="AM357" s="18">
        <f t="shared" si="40"/>
        <v>30813.584394999998</v>
      </c>
      <c r="AN357" s="18">
        <f t="shared" si="41"/>
        <v>717.75</v>
      </c>
      <c r="AO357" s="18">
        <f t="shared" si="42"/>
        <v>0</v>
      </c>
      <c r="AP357" s="18">
        <f t="shared" si="43"/>
        <v>391.8</v>
      </c>
      <c r="AQ357" s="18">
        <f t="shared" si="44"/>
        <v>8247.15</v>
      </c>
      <c r="AR357" s="18">
        <f t="shared" si="45"/>
        <v>1858.15</v>
      </c>
      <c r="AS357" s="18">
        <f t="shared" si="46"/>
        <v>228.95</v>
      </c>
      <c r="AT357" s="18">
        <f t="shared" si="47"/>
        <v>32817.367865896231</v>
      </c>
      <c r="AU357" s="43">
        <v>8658</v>
      </c>
      <c r="AV357" s="44" t="s">
        <v>1510</v>
      </c>
      <c r="AW357" s="18" t="s">
        <v>1511</v>
      </c>
      <c r="AX357" s="45" t="s">
        <v>1512</v>
      </c>
      <c r="AY357" s="33" t="s">
        <v>1513</v>
      </c>
      <c r="AZ357" s="46" t="s">
        <v>128</v>
      </c>
      <c r="BA357" s="33" t="s">
        <v>129</v>
      </c>
      <c r="BB357" s="46" t="s">
        <v>130</v>
      </c>
      <c r="BC357" s="46" t="s">
        <v>131</v>
      </c>
      <c r="BD357" s="47">
        <v>2</v>
      </c>
      <c r="BE357" s="47">
        <v>2</v>
      </c>
    </row>
    <row r="358" spans="1:57" x14ac:dyDescent="0.2">
      <c r="A358" s="32" t="s">
        <v>1537</v>
      </c>
      <c r="B358" s="33" t="s">
        <v>1538</v>
      </c>
      <c r="C358" s="34"/>
      <c r="D358" s="35">
        <v>0</v>
      </c>
      <c r="E358" s="36"/>
      <c r="F358" s="37"/>
      <c r="G358" s="38">
        <v>0</v>
      </c>
      <c r="H358" s="39">
        <v>0</v>
      </c>
      <c r="I358" s="35"/>
      <c r="J358" s="37">
        <v>0</v>
      </c>
      <c r="K358" s="25"/>
      <c r="L358" s="34"/>
      <c r="M358" s="35">
        <v>0</v>
      </c>
      <c r="N358" s="40"/>
      <c r="O358" s="37"/>
      <c r="P358" s="38">
        <v>0</v>
      </c>
      <c r="Q358" s="39">
        <v>0</v>
      </c>
      <c r="R358" s="35"/>
      <c r="S358" s="37">
        <v>0</v>
      </c>
      <c r="T358" s="25"/>
      <c r="U358" s="34"/>
      <c r="V358" s="35">
        <v>0</v>
      </c>
      <c r="W358" s="36"/>
      <c r="X358" s="37"/>
      <c r="Y358" s="38">
        <v>0</v>
      </c>
      <c r="Z358" s="39">
        <v>0</v>
      </c>
      <c r="AA358" s="35"/>
      <c r="AB358" s="37">
        <v>0</v>
      </c>
      <c r="AC358" s="25"/>
      <c r="AD358" s="34"/>
      <c r="AE358" s="35">
        <v>0</v>
      </c>
      <c r="AF358" s="36"/>
      <c r="AG358" s="37"/>
      <c r="AH358" s="38"/>
      <c r="AI358" s="42"/>
      <c r="AJ358" s="35"/>
      <c r="AK358" s="37">
        <v>0</v>
      </c>
      <c r="AL358" s="25"/>
      <c r="AM358" s="18">
        <f t="shared" si="40"/>
        <v>0</v>
      </c>
      <c r="AN358" s="18">
        <f t="shared" si="41"/>
        <v>0</v>
      </c>
      <c r="AO358" s="18">
        <f t="shared" si="42"/>
        <v>0</v>
      </c>
      <c r="AP358" s="18">
        <f t="shared" si="43"/>
        <v>0</v>
      </c>
      <c r="AQ358" s="18">
        <f t="shared" si="44"/>
        <v>0</v>
      </c>
      <c r="AR358" s="18">
        <f t="shared" si="45"/>
        <v>0</v>
      </c>
      <c r="AS358" s="18">
        <f t="shared" si="46"/>
        <v>0</v>
      </c>
      <c r="AT358" s="18">
        <f t="shared" si="47"/>
        <v>0</v>
      </c>
      <c r="AU358" s="43">
        <v>4401</v>
      </c>
      <c r="AV358" s="44" t="s">
        <v>1539</v>
      </c>
      <c r="AW358" s="18" t="s">
        <v>1540</v>
      </c>
      <c r="AX358" s="45" t="s">
        <v>1537</v>
      </c>
      <c r="AY358" s="33" t="s">
        <v>1541</v>
      </c>
      <c r="AZ358" s="46" t="s">
        <v>204</v>
      </c>
      <c r="BA358" s="33" t="s">
        <v>205</v>
      </c>
      <c r="BB358" s="46" t="s">
        <v>305</v>
      </c>
      <c r="BC358" s="46" t="s">
        <v>637</v>
      </c>
      <c r="BD358" s="47">
        <v>2</v>
      </c>
      <c r="BE358" s="47">
        <v>2</v>
      </c>
    </row>
    <row r="359" spans="1:57" x14ac:dyDescent="0.2">
      <c r="A359" s="32" t="s">
        <v>1542</v>
      </c>
      <c r="B359" s="33" t="s">
        <v>1543</v>
      </c>
      <c r="C359" s="34">
        <v>4899.4075429999994</v>
      </c>
      <c r="D359" s="35">
        <v>0</v>
      </c>
      <c r="E359" s="36"/>
      <c r="F359" s="37"/>
      <c r="G359" s="38">
        <v>40</v>
      </c>
      <c r="H359" s="39">
        <v>0</v>
      </c>
      <c r="I359" s="35"/>
      <c r="J359" s="37">
        <v>2781</v>
      </c>
      <c r="K359" s="25"/>
      <c r="L359" s="34">
        <v>2506.5100000000002</v>
      </c>
      <c r="M359" s="35">
        <v>27.95</v>
      </c>
      <c r="N359" s="40"/>
      <c r="O359" s="37">
        <v>11.15</v>
      </c>
      <c r="P359" s="38">
        <v>71.790000000000006</v>
      </c>
      <c r="Q359" s="39">
        <v>13.25</v>
      </c>
      <c r="R359" s="35">
        <v>12.05</v>
      </c>
      <c r="S359" s="37">
        <v>861.93628924535153</v>
      </c>
      <c r="T359" s="25"/>
      <c r="U359" s="34">
        <v>4400</v>
      </c>
      <c r="V359" s="35">
        <v>0</v>
      </c>
      <c r="W359" s="36"/>
      <c r="X359" s="37"/>
      <c r="Y359" s="38">
        <v>0</v>
      </c>
      <c r="Z359" s="41">
        <v>0</v>
      </c>
      <c r="AA359" s="35"/>
      <c r="AB359" s="37">
        <v>2700</v>
      </c>
      <c r="AC359" s="25"/>
      <c r="AD359" s="34">
        <v>0</v>
      </c>
      <c r="AE359" s="35">
        <v>0</v>
      </c>
      <c r="AF359" s="36"/>
      <c r="AG359" s="37"/>
      <c r="AH359" s="38"/>
      <c r="AI359" s="42"/>
      <c r="AJ359" s="35"/>
      <c r="AK359" s="37">
        <v>0</v>
      </c>
      <c r="AL359" s="25"/>
      <c r="AM359" s="18">
        <f t="shared" si="40"/>
        <v>11805.917543</v>
      </c>
      <c r="AN359" s="18">
        <f t="shared" si="41"/>
        <v>27.95</v>
      </c>
      <c r="AO359" s="18">
        <f t="shared" si="42"/>
        <v>0</v>
      </c>
      <c r="AP359" s="18">
        <f t="shared" si="43"/>
        <v>11.15</v>
      </c>
      <c r="AQ359" s="18">
        <f t="shared" si="44"/>
        <v>111.79</v>
      </c>
      <c r="AR359" s="18">
        <f t="shared" si="45"/>
        <v>13.25</v>
      </c>
      <c r="AS359" s="18">
        <f t="shared" si="46"/>
        <v>12.05</v>
      </c>
      <c r="AT359" s="18">
        <f t="shared" si="47"/>
        <v>6342.9362892453519</v>
      </c>
      <c r="AU359" s="43">
        <v>2876</v>
      </c>
      <c r="AV359" s="44" t="s">
        <v>1539</v>
      </c>
      <c r="AW359" s="18" t="s">
        <v>1540</v>
      </c>
      <c r="AX359" s="45" t="s">
        <v>1537</v>
      </c>
      <c r="AY359" s="33" t="s">
        <v>1541</v>
      </c>
      <c r="AZ359" s="46" t="s">
        <v>204</v>
      </c>
      <c r="BA359" s="33" t="s">
        <v>205</v>
      </c>
      <c r="BB359" s="46" t="s">
        <v>305</v>
      </c>
      <c r="BC359" s="46" t="s">
        <v>637</v>
      </c>
      <c r="BD359" s="47">
        <v>2</v>
      </c>
      <c r="BE359" s="47">
        <v>2</v>
      </c>
    </row>
    <row r="360" spans="1:57" x14ac:dyDescent="0.2">
      <c r="A360" s="32" t="s">
        <v>1544</v>
      </c>
      <c r="B360" s="33" t="s">
        <v>1545</v>
      </c>
      <c r="C360" s="34">
        <v>781.38845400000002</v>
      </c>
      <c r="D360" s="35">
        <v>0</v>
      </c>
      <c r="E360" s="36">
        <v>0</v>
      </c>
      <c r="F360" s="37">
        <v>20</v>
      </c>
      <c r="G360" s="38">
        <v>0</v>
      </c>
      <c r="H360" s="39">
        <v>0</v>
      </c>
      <c r="I360" s="35">
        <v>100</v>
      </c>
      <c r="J360" s="37">
        <v>1232</v>
      </c>
      <c r="K360" s="25"/>
      <c r="L360" s="34">
        <v>607.77</v>
      </c>
      <c r="M360" s="35">
        <v>0</v>
      </c>
      <c r="N360" s="40">
        <v>77.45</v>
      </c>
      <c r="O360" s="37">
        <v>43.1</v>
      </c>
      <c r="P360" s="38">
        <v>0</v>
      </c>
      <c r="Q360" s="39">
        <v>0</v>
      </c>
      <c r="R360" s="35"/>
      <c r="S360" s="37">
        <v>822.10314933922666</v>
      </c>
      <c r="T360" s="25"/>
      <c r="U360" s="34">
        <v>3400</v>
      </c>
      <c r="V360" s="35">
        <v>0</v>
      </c>
      <c r="W360" s="36">
        <v>0</v>
      </c>
      <c r="X360" s="37"/>
      <c r="Y360" s="38">
        <v>0</v>
      </c>
      <c r="Z360" s="41">
        <v>0</v>
      </c>
      <c r="AA360" s="35"/>
      <c r="AB360" s="37">
        <v>1700</v>
      </c>
      <c r="AC360" s="25"/>
      <c r="AD360" s="34">
        <v>0</v>
      </c>
      <c r="AE360" s="35">
        <v>0</v>
      </c>
      <c r="AF360" s="36">
        <v>0</v>
      </c>
      <c r="AG360" s="37"/>
      <c r="AH360" s="38"/>
      <c r="AI360" s="42"/>
      <c r="AJ360" s="35"/>
      <c r="AK360" s="37">
        <v>0</v>
      </c>
      <c r="AL360" s="25"/>
      <c r="AM360" s="18">
        <f t="shared" si="40"/>
        <v>4789.1584540000003</v>
      </c>
      <c r="AN360" s="18">
        <f t="shared" si="41"/>
        <v>0</v>
      </c>
      <c r="AO360" s="18">
        <f t="shared" si="42"/>
        <v>77.45</v>
      </c>
      <c r="AP360" s="18">
        <f t="shared" si="43"/>
        <v>63.1</v>
      </c>
      <c r="AQ360" s="18">
        <f t="shared" si="44"/>
        <v>0</v>
      </c>
      <c r="AR360" s="18">
        <f t="shared" si="45"/>
        <v>0</v>
      </c>
      <c r="AS360" s="18">
        <f t="shared" si="46"/>
        <v>100</v>
      </c>
      <c r="AT360" s="18">
        <f t="shared" si="47"/>
        <v>3754.1031493392265</v>
      </c>
      <c r="AU360" s="43">
        <v>1525</v>
      </c>
      <c r="AV360" s="44" t="s">
        <v>1539</v>
      </c>
      <c r="AW360" s="18" t="s">
        <v>1540</v>
      </c>
      <c r="AX360" s="45" t="s">
        <v>1537</v>
      </c>
      <c r="AY360" s="33" t="s">
        <v>1541</v>
      </c>
      <c r="AZ360" s="46" t="s">
        <v>146</v>
      </c>
      <c r="BA360" s="33" t="s">
        <v>147</v>
      </c>
      <c r="BB360" s="46" t="s">
        <v>174</v>
      </c>
      <c r="BC360" s="46" t="s">
        <v>175</v>
      </c>
      <c r="BD360" s="47">
        <v>2</v>
      </c>
      <c r="BE360" s="47">
        <v>2</v>
      </c>
    </row>
    <row r="361" spans="1:57" x14ac:dyDescent="0.2">
      <c r="A361" s="32" t="s">
        <v>1546</v>
      </c>
      <c r="B361" s="33" t="s">
        <v>1547</v>
      </c>
      <c r="C361" s="34">
        <v>2130.6856580000003</v>
      </c>
      <c r="D361" s="35">
        <v>0</v>
      </c>
      <c r="E361" s="36"/>
      <c r="F361" s="37">
        <v>315</v>
      </c>
      <c r="G361" s="38">
        <v>1267</v>
      </c>
      <c r="H361" s="39">
        <v>670</v>
      </c>
      <c r="I361" s="35">
        <v>1205</v>
      </c>
      <c r="J361" s="37">
        <v>4769.5</v>
      </c>
      <c r="K361" s="25"/>
      <c r="L361" s="34">
        <v>5395.0700000000006</v>
      </c>
      <c r="M361" s="35">
        <v>79.97</v>
      </c>
      <c r="N361" s="40"/>
      <c r="O361" s="37">
        <v>147.78</v>
      </c>
      <c r="P361" s="38">
        <v>51.05</v>
      </c>
      <c r="Q361" s="39">
        <v>413</v>
      </c>
      <c r="R361" s="35">
        <v>164.15</v>
      </c>
      <c r="S361" s="37">
        <v>2612.7752321978969</v>
      </c>
      <c r="T361" s="25"/>
      <c r="U361" s="34">
        <v>5000</v>
      </c>
      <c r="V361" s="35">
        <v>0</v>
      </c>
      <c r="W361" s="36"/>
      <c r="X361" s="37">
        <v>1700</v>
      </c>
      <c r="Y361" s="38">
        <v>0</v>
      </c>
      <c r="Z361" s="41">
        <v>5000</v>
      </c>
      <c r="AA361" s="35"/>
      <c r="AB361" s="37">
        <v>1600</v>
      </c>
      <c r="AC361" s="25"/>
      <c r="AD361" s="34">
        <v>0</v>
      </c>
      <c r="AE361" s="35">
        <v>0</v>
      </c>
      <c r="AF361" s="36"/>
      <c r="AG361" s="37"/>
      <c r="AH361" s="38"/>
      <c r="AI361" s="42"/>
      <c r="AJ361" s="35"/>
      <c r="AK361" s="37">
        <v>0</v>
      </c>
      <c r="AL361" s="25"/>
      <c r="AM361" s="18">
        <f t="shared" si="40"/>
        <v>12525.755658</v>
      </c>
      <c r="AN361" s="18">
        <f t="shared" si="41"/>
        <v>79.97</v>
      </c>
      <c r="AO361" s="18">
        <f t="shared" si="42"/>
        <v>0</v>
      </c>
      <c r="AP361" s="18">
        <f t="shared" si="43"/>
        <v>2162.7799999999997</v>
      </c>
      <c r="AQ361" s="18">
        <f t="shared" si="44"/>
        <v>1318.05</v>
      </c>
      <c r="AR361" s="18">
        <f t="shared" si="45"/>
        <v>6083</v>
      </c>
      <c r="AS361" s="18">
        <f t="shared" si="46"/>
        <v>1369.15</v>
      </c>
      <c r="AT361" s="18">
        <f t="shared" si="47"/>
        <v>8982.2752321978969</v>
      </c>
      <c r="AU361" s="43">
        <v>7421</v>
      </c>
      <c r="AV361" s="44" t="s">
        <v>1548</v>
      </c>
      <c r="AW361" s="18" t="s">
        <v>1549</v>
      </c>
      <c r="AX361" s="45"/>
      <c r="AY361" s="33"/>
      <c r="AZ361" s="46" t="s">
        <v>98</v>
      </c>
      <c r="BA361" s="33" t="s">
        <v>99</v>
      </c>
      <c r="BB361" s="46" t="s">
        <v>192</v>
      </c>
      <c r="BC361" s="46" t="s">
        <v>193</v>
      </c>
      <c r="BD361" s="47">
        <v>2</v>
      </c>
      <c r="BE361" s="47">
        <v>1</v>
      </c>
    </row>
    <row r="362" spans="1:57" x14ac:dyDescent="0.2">
      <c r="A362" s="32" t="s">
        <v>1550</v>
      </c>
      <c r="B362" s="33" t="s">
        <v>1551</v>
      </c>
      <c r="C362" s="34">
        <v>1334.7850449999999</v>
      </c>
      <c r="D362" s="35">
        <v>4555.95</v>
      </c>
      <c r="E362" s="36"/>
      <c r="F362" s="37">
        <v>275</v>
      </c>
      <c r="G362" s="38">
        <v>2784.4560000000001</v>
      </c>
      <c r="H362" s="39">
        <v>0</v>
      </c>
      <c r="I362" s="35">
        <v>326</v>
      </c>
      <c r="J362" s="37">
        <v>1494</v>
      </c>
      <c r="K362" s="25"/>
      <c r="L362" s="34">
        <v>3475.81</v>
      </c>
      <c r="M362" s="35">
        <v>3267.51</v>
      </c>
      <c r="N362" s="40"/>
      <c r="O362" s="37">
        <v>104.15</v>
      </c>
      <c r="P362" s="38">
        <v>4381.79</v>
      </c>
      <c r="Q362" s="39">
        <v>157.16999999999999</v>
      </c>
      <c r="R362" s="35">
        <v>684.4</v>
      </c>
      <c r="S362" s="37">
        <v>3783.3132268128988</v>
      </c>
      <c r="T362" s="25"/>
      <c r="U362" s="34">
        <v>1820</v>
      </c>
      <c r="V362" s="35">
        <v>3640</v>
      </c>
      <c r="W362" s="36"/>
      <c r="X362" s="37">
        <v>850</v>
      </c>
      <c r="Y362" s="38">
        <v>3640</v>
      </c>
      <c r="Z362" s="41">
        <v>0</v>
      </c>
      <c r="AA362" s="35">
        <v>500</v>
      </c>
      <c r="AB362" s="37">
        <v>700</v>
      </c>
      <c r="AC362" s="25"/>
      <c r="AD362" s="34">
        <v>0</v>
      </c>
      <c r="AE362" s="35">
        <v>0</v>
      </c>
      <c r="AF362" s="36"/>
      <c r="AG362" s="37"/>
      <c r="AH362" s="38"/>
      <c r="AI362" s="42"/>
      <c r="AJ362" s="35"/>
      <c r="AK362" s="37">
        <v>0</v>
      </c>
      <c r="AL362" s="25"/>
      <c r="AM362" s="18">
        <f t="shared" si="40"/>
        <v>6630.5950449999991</v>
      </c>
      <c r="AN362" s="18">
        <f t="shared" si="41"/>
        <v>11463.46</v>
      </c>
      <c r="AO362" s="18">
        <f t="shared" si="42"/>
        <v>0</v>
      </c>
      <c r="AP362" s="18">
        <f t="shared" si="43"/>
        <v>1229.1500000000001</v>
      </c>
      <c r="AQ362" s="18">
        <f t="shared" si="44"/>
        <v>10806.245999999999</v>
      </c>
      <c r="AR362" s="18">
        <f t="shared" si="45"/>
        <v>157.16999999999999</v>
      </c>
      <c r="AS362" s="18">
        <f t="shared" si="46"/>
        <v>1510.4</v>
      </c>
      <c r="AT362" s="18">
        <f t="shared" si="47"/>
        <v>5977.3132268128993</v>
      </c>
      <c r="AU362" s="43">
        <v>1966</v>
      </c>
      <c r="AV362" s="44" t="s">
        <v>1552</v>
      </c>
      <c r="AW362" s="18" t="s">
        <v>1553</v>
      </c>
      <c r="AX362" s="45"/>
      <c r="AY362" s="33"/>
      <c r="AZ362" s="46" t="s">
        <v>80</v>
      </c>
      <c r="BA362" s="33" t="s">
        <v>81</v>
      </c>
      <c r="BB362" s="46" t="s">
        <v>82</v>
      </c>
      <c r="BC362" s="46" t="s">
        <v>83</v>
      </c>
      <c r="BD362" s="47">
        <v>2</v>
      </c>
      <c r="BE362" s="47">
        <v>1</v>
      </c>
    </row>
    <row r="363" spans="1:57" x14ac:dyDescent="0.2">
      <c r="A363" s="32" t="s">
        <v>1554</v>
      </c>
      <c r="B363" s="33" t="s">
        <v>1555</v>
      </c>
      <c r="C363" s="34">
        <v>7826.063013</v>
      </c>
      <c r="D363" s="35">
        <v>0</v>
      </c>
      <c r="E363" s="36">
        <v>0</v>
      </c>
      <c r="F363" s="37">
        <v>60</v>
      </c>
      <c r="G363" s="38">
        <v>0</v>
      </c>
      <c r="H363" s="39">
        <v>0</v>
      </c>
      <c r="I363" s="35"/>
      <c r="J363" s="37">
        <v>1795</v>
      </c>
      <c r="K363" s="25"/>
      <c r="L363" s="34">
        <v>4847.32</v>
      </c>
      <c r="M363" s="35">
        <v>0</v>
      </c>
      <c r="N363" s="40">
        <v>479.76</v>
      </c>
      <c r="O363" s="37">
        <v>336.8</v>
      </c>
      <c r="P363" s="38">
        <v>0</v>
      </c>
      <c r="Q363" s="39">
        <v>0</v>
      </c>
      <c r="R363" s="35"/>
      <c r="S363" s="37">
        <v>5683.6678786680905</v>
      </c>
      <c r="T363" s="25"/>
      <c r="U363" s="34">
        <v>7640</v>
      </c>
      <c r="V363" s="35">
        <v>0</v>
      </c>
      <c r="W363" s="36">
        <v>645</v>
      </c>
      <c r="X363" s="37"/>
      <c r="Y363" s="38">
        <v>0</v>
      </c>
      <c r="Z363" s="41">
        <v>0</v>
      </c>
      <c r="AA363" s="35"/>
      <c r="AB363" s="37">
        <v>1279</v>
      </c>
      <c r="AC363" s="25"/>
      <c r="AD363" s="34">
        <v>0</v>
      </c>
      <c r="AE363" s="35">
        <v>0</v>
      </c>
      <c r="AF363" s="36">
        <v>0</v>
      </c>
      <c r="AG363" s="37"/>
      <c r="AH363" s="38"/>
      <c r="AI363" s="42"/>
      <c r="AJ363" s="35"/>
      <c r="AK363" s="37">
        <v>0</v>
      </c>
      <c r="AL363" s="25"/>
      <c r="AM363" s="18">
        <f t="shared" si="40"/>
        <v>20313.383012999999</v>
      </c>
      <c r="AN363" s="18">
        <f t="shared" si="41"/>
        <v>0</v>
      </c>
      <c r="AO363" s="18">
        <f t="shared" si="42"/>
        <v>1124.76</v>
      </c>
      <c r="AP363" s="18">
        <f t="shared" si="43"/>
        <v>396.8</v>
      </c>
      <c r="AQ363" s="18">
        <f t="shared" si="44"/>
        <v>0</v>
      </c>
      <c r="AR363" s="18">
        <f t="shared" si="45"/>
        <v>0</v>
      </c>
      <c r="AS363" s="18">
        <f t="shared" si="46"/>
        <v>0</v>
      </c>
      <c r="AT363" s="18">
        <f t="shared" si="47"/>
        <v>8757.6678786680895</v>
      </c>
      <c r="AU363" s="43">
        <v>1578</v>
      </c>
      <c r="AV363" s="44" t="s">
        <v>1556</v>
      </c>
      <c r="AW363" s="18" t="s">
        <v>1557</v>
      </c>
      <c r="AX363" s="45" t="s">
        <v>774</v>
      </c>
      <c r="AY363" s="33" t="s">
        <v>778</v>
      </c>
      <c r="AZ363" s="46" t="s">
        <v>146</v>
      </c>
      <c r="BA363" s="33" t="s">
        <v>147</v>
      </c>
      <c r="BB363" s="46" t="s">
        <v>148</v>
      </c>
      <c r="BC363" s="46" t="s">
        <v>149</v>
      </c>
      <c r="BD363" s="47">
        <v>2</v>
      </c>
      <c r="BE363" s="47">
        <v>2</v>
      </c>
    </row>
    <row r="364" spans="1:57" x14ac:dyDescent="0.2">
      <c r="A364" s="32" t="s">
        <v>1558</v>
      </c>
      <c r="B364" s="33" t="s">
        <v>1559</v>
      </c>
      <c r="C364" s="34">
        <v>2616.8435180000001</v>
      </c>
      <c r="D364" s="35">
        <v>205</v>
      </c>
      <c r="E364" s="36"/>
      <c r="F364" s="37">
        <v>2043.45</v>
      </c>
      <c r="G364" s="38">
        <v>70</v>
      </c>
      <c r="H364" s="39">
        <v>2280</v>
      </c>
      <c r="I364" s="35">
        <v>405.89</v>
      </c>
      <c r="J364" s="37">
        <v>7242.77</v>
      </c>
      <c r="K364" s="25"/>
      <c r="L364" s="34">
        <v>4736.78</v>
      </c>
      <c r="M364" s="35">
        <v>1838.24</v>
      </c>
      <c r="N364" s="40"/>
      <c r="O364" s="37">
        <v>336.32</v>
      </c>
      <c r="P364" s="38">
        <v>365.95</v>
      </c>
      <c r="Q364" s="39">
        <v>377.63</v>
      </c>
      <c r="R364" s="35">
        <v>171</v>
      </c>
      <c r="S364" s="37">
        <v>2378.9368899061947</v>
      </c>
      <c r="T364" s="25"/>
      <c r="U364" s="34">
        <v>10000</v>
      </c>
      <c r="V364" s="35">
        <v>5000</v>
      </c>
      <c r="W364" s="36"/>
      <c r="X364" s="37"/>
      <c r="Y364" s="38">
        <v>0</v>
      </c>
      <c r="Z364" s="41">
        <v>0</v>
      </c>
      <c r="AA364" s="35"/>
      <c r="AB364" s="37">
        <v>0</v>
      </c>
      <c r="AC364" s="25"/>
      <c r="AD364" s="34">
        <v>0</v>
      </c>
      <c r="AE364" s="35">
        <v>0</v>
      </c>
      <c r="AF364" s="36"/>
      <c r="AG364" s="37"/>
      <c r="AH364" s="38"/>
      <c r="AI364" s="42"/>
      <c r="AJ364" s="35"/>
      <c r="AK364" s="37">
        <v>0</v>
      </c>
      <c r="AL364" s="25"/>
      <c r="AM364" s="18">
        <f t="shared" si="40"/>
        <v>17353.623518</v>
      </c>
      <c r="AN364" s="18">
        <f t="shared" si="41"/>
        <v>7043.24</v>
      </c>
      <c r="AO364" s="18">
        <f t="shared" si="42"/>
        <v>0</v>
      </c>
      <c r="AP364" s="18">
        <f t="shared" si="43"/>
        <v>2379.77</v>
      </c>
      <c r="AQ364" s="18">
        <f t="shared" si="44"/>
        <v>435.95</v>
      </c>
      <c r="AR364" s="18">
        <f t="shared" si="45"/>
        <v>2657.63</v>
      </c>
      <c r="AS364" s="18">
        <f t="shared" si="46"/>
        <v>576.89</v>
      </c>
      <c r="AT364" s="18">
        <f t="shared" si="47"/>
        <v>9621.706889906196</v>
      </c>
      <c r="AU364" s="43">
        <v>7619</v>
      </c>
      <c r="AV364" s="44" t="s">
        <v>1560</v>
      </c>
      <c r="AW364" s="18" t="s">
        <v>1561</v>
      </c>
      <c r="AX364" s="45"/>
      <c r="AY364" s="33"/>
      <c r="AZ364" s="46" t="s">
        <v>72</v>
      </c>
      <c r="BA364" s="33" t="s">
        <v>73</v>
      </c>
      <c r="BB364" s="46" t="s">
        <v>245</v>
      </c>
      <c r="BC364" s="46" t="s">
        <v>246</v>
      </c>
      <c r="BD364" s="47">
        <v>1</v>
      </c>
      <c r="BE364" s="47">
        <v>1</v>
      </c>
    </row>
    <row r="365" spans="1:57" x14ac:dyDescent="0.2">
      <c r="A365" s="32" t="s">
        <v>1562</v>
      </c>
      <c r="B365" s="33" t="s">
        <v>1563</v>
      </c>
      <c r="C365" s="34">
        <v>3569.2995540000002</v>
      </c>
      <c r="D365" s="35">
        <v>0</v>
      </c>
      <c r="E365" s="36"/>
      <c r="F365" s="37">
        <v>469.76</v>
      </c>
      <c r="G365" s="38">
        <v>789.87</v>
      </c>
      <c r="H365" s="39">
        <v>665</v>
      </c>
      <c r="I365" s="35">
        <v>566</v>
      </c>
      <c r="J365" s="37">
        <v>1350</v>
      </c>
      <c r="K365" s="25"/>
      <c r="L365" s="34">
        <v>8009.92</v>
      </c>
      <c r="M365" s="35">
        <v>268.10000000000002</v>
      </c>
      <c r="N365" s="40"/>
      <c r="O365" s="37">
        <v>307.39999999999998</v>
      </c>
      <c r="P365" s="38">
        <v>2776.28</v>
      </c>
      <c r="Q365" s="39">
        <v>107.57</v>
      </c>
      <c r="R365" s="35">
        <v>504.13</v>
      </c>
      <c r="S365" s="37">
        <v>3568.2936968987424</v>
      </c>
      <c r="T365" s="25"/>
      <c r="U365" s="34">
        <v>8000</v>
      </c>
      <c r="V365" s="35">
        <v>0</v>
      </c>
      <c r="W365" s="36"/>
      <c r="X365" s="37"/>
      <c r="Y365" s="38">
        <v>3000</v>
      </c>
      <c r="Z365" s="41">
        <v>0</v>
      </c>
      <c r="AA365" s="35"/>
      <c r="AB365" s="37">
        <v>500</v>
      </c>
      <c r="AC365" s="25"/>
      <c r="AD365" s="34">
        <v>0</v>
      </c>
      <c r="AE365" s="35">
        <v>0</v>
      </c>
      <c r="AF365" s="36"/>
      <c r="AG365" s="37"/>
      <c r="AH365" s="38"/>
      <c r="AI365" s="42"/>
      <c r="AJ365" s="35"/>
      <c r="AK365" s="37">
        <v>0</v>
      </c>
      <c r="AL365" s="25"/>
      <c r="AM365" s="18">
        <f t="shared" si="40"/>
        <v>19579.219553999999</v>
      </c>
      <c r="AN365" s="18">
        <f t="shared" si="41"/>
        <v>268.10000000000002</v>
      </c>
      <c r="AO365" s="18">
        <f t="shared" si="42"/>
        <v>0</v>
      </c>
      <c r="AP365" s="18">
        <f t="shared" si="43"/>
        <v>777.16</v>
      </c>
      <c r="AQ365" s="18">
        <f t="shared" si="44"/>
        <v>6566.1500000000005</v>
      </c>
      <c r="AR365" s="18">
        <f t="shared" si="45"/>
        <v>772.56999999999994</v>
      </c>
      <c r="AS365" s="18">
        <f t="shared" si="46"/>
        <v>1070.1300000000001</v>
      </c>
      <c r="AT365" s="18">
        <f t="shared" si="47"/>
        <v>5418.2936968987424</v>
      </c>
      <c r="AU365" s="43">
        <v>3611</v>
      </c>
      <c r="AV365" s="44" t="s">
        <v>1564</v>
      </c>
      <c r="AW365" s="18" t="s">
        <v>1565</v>
      </c>
      <c r="AX365" s="62" t="s">
        <v>444</v>
      </c>
      <c r="AY365" s="46" t="s">
        <v>445</v>
      </c>
      <c r="AZ365" s="46" t="s">
        <v>90</v>
      </c>
      <c r="BA365" s="33" t="s">
        <v>91</v>
      </c>
      <c r="BB365" s="46" t="s">
        <v>446</v>
      </c>
      <c r="BC365" s="46" t="s">
        <v>447</v>
      </c>
      <c r="BD365" s="47">
        <v>2</v>
      </c>
      <c r="BE365" s="47">
        <v>2</v>
      </c>
    </row>
    <row r="366" spans="1:57" x14ac:dyDescent="0.2">
      <c r="A366" s="32" t="s">
        <v>1566</v>
      </c>
      <c r="B366" s="33" t="s">
        <v>1567</v>
      </c>
      <c r="C366" s="34">
        <v>5309.5348100000001</v>
      </c>
      <c r="D366" s="35">
        <v>0</v>
      </c>
      <c r="E366" s="36"/>
      <c r="F366" s="37">
        <v>596</v>
      </c>
      <c r="G366" s="38">
        <v>1405</v>
      </c>
      <c r="H366" s="39">
        <v>1140</v>
      </c>
      <c r="I366" s="35">
        <v>3897</v>
      </c>
      <c r="J366" s="37">
        <v>7549</v>
      </c>
      <c r="K366" s="25"/>
      <c r="L366" s="34">
        <v>6628.6</v>
      </c>
      <c r="M366" s="35">
        <v>288.51</v>
      </c>
      <c r="N366" s="40"/>
      <c r="O366" s="37"/>
      <c r="P366" s="38">
        <v>1308.72</v>
      </c>
      <c r="Q366" s="39">
        <v>1487.19</v>
      </c>
      <c r="R366" s="35">
        <v>500.49</v>
      </c>
      <c r="S366" s="37">
        <v>5385.8734078035777</v>
      </c>
      <c r="T366" s="25"/>
      <c r="U366" s="34">
        <v>15000</v>
      </c>
      <c r="V366" s="35">
        <v>0</v>
      </c>
      <c r="W366" s="36"/>
      <c r="X366" s="37">
        <v>3300</v>
      </c>
      <c r="Y366" s="38">
        <v>6000</v>
      </c>
      <c r="Z366" s="41">
        <v>0</v>
      </c>
      <c r="AA366" s="35">
        <v>4100</v>
      </c>
      <c r="AB366" s="37">
        <v>0</v>
      </c>
      <c r="AC366" s="25"/>
      <c r="AD366" s="34">
        <v>0</v>
      </c>
      <c r="AE366" s="35">
        <v>0</v>
      </c>
      <c r="AF366" s="36"/>
      <c r="AG366" s="37"/>
      <c r="AH366" s="38"/>
      <c r="AI366" s="42"/>
      <c r="AJ366" s="35"/>
      <c r="AK366" s="37">
        <v>0</v>
      </c>
      <c r="AL366" s="25"/>
      <c r="AM366" s="18">
        <f t="shared" si="40"/>
        <v>26938.13481</v>
      </c>
      <c r="AN366" s="18">
        <f t="shared" si="41"/>
        <v>288.51</v>
      </c>
      <c r="AO366" s="18">
        <f t="shared" si="42"/>
        <v>0</v>
      </c>
      <c r="AP366" s="18">
        <f t="shared" si="43"/>
        <v>3896</v>
      </c>
      <c r="AQ366" s="18">
        <f t="shared" si="44"/>
        <v>8713.7200000000012</v>
      </c>
      <c r="AR366" s="18">
        <f t="shared" si="45"/>
        <v>2627.19</v>
      </c>
      <c r="AS366" s="18">
        <f t="shared" si="46"/>
        <v>8497.49</v>
      </c>
      <c r="AT366" s="18">
        <f t="shared" si="47"/>
        <v>12934.873407803578</v>
      </c>
      <c r="AU366" s="43">
        <v>8773</v>
      </c>
      <c r="AV366" s="44" t="s">
        <v>1568</v>
      </c>
      <c r="AW366" s="18" t="s">
        <v>1569</v>
      </c>
      <c r="AX366" s="45"/>
      <c r="AY366" s="33"/>
      <c r="AZ366" s="46" t="s">
        <v>90</v>
      </c>
      <c r="BA366" s="33" t="s">
        <v>91</v>
      </c>
      <c r="BB366" s="46" t="s">
        <v>414</v>
      </c>
      <c r="BC366" s="46" t="s">
        <v>415</v>
      </c>
      <c r="BD366" s="47">
        <v>2</v>
      </c>
      <c r="BE366" s="47">
        <v>1</v>
      </c>
    </row>
    <row r="367" spans="1:57" x14ac:dyDescent="0.2">
      <c r="A367" s="32" t="s">
        <v>1570</v>
      </c>
      <c r="B367" s="33" t="s">
        <v>1571</v>
      </c>
      <c r="C367" s="34">
        <v>1768.7893310000002</v>
      </c>
      <c r="D367" s="35">
        <v>0</v>
      </c>
      <c r="E367" s="36"/>
      <c r="F367" s="37">
        <v>295</v>
      </c>
      <c r="G367" s="38">
        <v>4180</v>
      </c>
      <c r="H367" s="39">
        <v>350</v>
      </c>
      <c r="I367" s="35">
        <v>2050.33</v>
      </c>
      <c r="J367" s="37">
        <v>1706</v>
      </c>
      <c r="K367" s="25"/>
      <c r="L367" s="34">
        <v>5126.3700000000008</v>
      </c>
      <c r="M367" s="35">
        <v>142.47</v>
      </c>
      <c r="N367" s="40"/>
      <c r="O367" s="37">
        <v>269.20999999999998</v>
      </c>
      <c r="P367" s="38">
        <v>4076.1</v>
      </c>
      <c r="Q367" s="39">
        <v>3682.11</v>
      </c>
      <c r="R367" s="35">
        <v>99.6</v>
      </c>
      <c r="S367" s="37">
        <v>2572.6778716085482</v>
      </c>
      <c r="T367" s="25"/>
      <c r="U367" s="34">
        <v>1600</v>
      </c>
      <c r="V367" s="35">
        <v>0</v>
      </c>
      <c r="W367" s="36"/>
      <c r="X367" s="37"/>
      <c r="Y367" s="38">
        <v>1600</v>
      </c>
      <c r="Z367" s="41">
        <v>1600</v>
      </c>
      <c r="AA367" s="35">
        <v>300</v>
      </c>
      <c r="AB367" s="37">
        <v>0</v>
      </c>
      <c r="AC367" s="25"/>
      <c r="AD367" s="34">
        <v>0</v>
      </c>
      <c r="AE367" s="35">
        <v>0</v>
      </c>
      <c r="AF367" s="36"/>
      <c r="AG367" s="37"/>
      <c r="AH367" s="38"/>
      <c r="AI367" s="42"/>
      <c r="AJ367" s="35"/>
      <c r="AK367" s="37">
        <v>0</v>
      </c>
      <c r="AL367" s="25"/>
      <c r="AM367" s="18">
        <f t="shared" si="40"/>
        <v>8495.1593310000007</v>
      </c>
      <c r="AN367" s="18">
        <f t="shared" si="41"/>
        <v>142.47</v>
      </c>
      <c r="AO367" s="18">
        <f t="shared" si="42"/>
        <v>0</v>
      </c>
      <c r="AP367" s="18">
        <f t="shared" si="43"/>
        <v>564.21</v>
      </c>
      <c r="AQ367" s="18">
        <f t="shared" si="44"/>
        <v>9856.1</v>
      </c>
      <c r="AR367" s="18">
        <f t="shared" si="45"/>
        <v>5632.1100000000006</v>
      </c>
      <c r="AS367" s="18">
        <f t="shared" si="46"/>
        <v>2449.9299999999998</v>
      </c>
      <c r="AT367" s="18">
        <f t="shared" si="47"/>
        <v>4278.6778716085482</v>
      </c>
      <c r="AU367" s="43">
        <v>2311</v>
      </c>
      <c r="AV367" s="44" t="s">
        <v>1572</v>
      </c>
      <c r="AW367" s="18" t="s">
        <v>1573</v>
      </c>
      <c r="AX367" s="45"/>
      <c r="AY367" s="33"/>
      <c r="AZ367" s="46" t="s">
        <v>114</v>
      </c>
      <c r="BA367" s="33" t="s">
        <v>115</v>
      </c>
      <c r="BB367" s="46" t="s">
        <v>745</v>
      </c>
      <c r="BC367" s="46" t="s">
        <v>746</v>
      </c>
      <c r="BD367" s="47">
        <v>2</v>
      </c>
      <c r="BE367" s="47">
        <v>1</v>
      </c>
    </row>
    <row r="368" spans="1:57" x14ac:dyDescent="0.2">
      <c r="A368" s="32" t="s">
        <v>1574</v>
      </c>
      <c r="B368" s="33" t="s">
        <v>1575</v>
      </c>
      <c r="C368" s="34">
        <v>554.53191400000003</v>
      </c>
      <c r="D368" s="35">
        <v>0</v>
      </c>
      <c r="E368" s="36">
        <v>2364.59</v>
      </c>
      <c r="F368" s="37"/>
      <c r="G368" s="38">
        <v>0</v>
      </c>
      <c r="H368" s="39">
        <v>0</v>
      </c>
      <c r="I368" s="35"/>
      <c r="J368" s="37">
        <v>505</v>
      </c>
      <c r="K368" s="25"/>
      <c r="L368" s="34">
        <v>1403.57</v>
      </c>
      <c r="M368" s="35">
        <v>0</v>
      </c>
      <c r="N368" s="40">
        <v>451.6</v>
      </c>
      <c r="O368" s="37">
        <v>46.65</v>
      </c>
      <c r="P368" s="38">
        <v>0</v>
      </c>
      <c r="Q368" s="39">
        <v>0</v>
      </c>
      <c r="R368" s="35"/>
      <c r="S368" s="37">
        <v>4099.4031650306251</v>
      </c>
      <c r="T368" s="25"/>
      <c r="U368" s="34">
        <v>66.150000000000006</v>
      </c>
      <c r="V368" s="35">
        <v>0</v>
      </c>
      <c r="W368" s="36">
        <v>0</v>
      </c>
      <c r="X368" s="37"/>
      <c r="Y368" s="38">
        <v>0</v>
      </c>
      <c r="Z368" s="41">
        <v>0</v>
      </c>
      <c r="AA368" s="35"/>
      <c r="AB368" s="37">
        <v>0</v>
      </c>
      <c r="AC368" s="25"/>
      <c r="AD368" s="34">
        <v>0</v>
      </c>
      <c r="AE368" s="35">
        <v>0</v>
      </c>
      <c r="AF368" s="36">
        <v>0</v>
      </c>
      <c r="AG368" s="37"/>
      <c r="AH368" s="38"/>
      <c r="AI368" s="42"/>
      <c r="AJ368" s="35"/>
      <c r="AK368" s="37">
        <v>0</v>
      </c>
      <c r="AL368" s="25"/>
      <c r="AM368" s="18">
        <f t="shared" si="40"/>
        <v>2024.2519139999999</v>
      </c>
      <c r="AN368" s="18">
        <f t="shared" si="41"/>
        <v>0</v>
      </c>
      <c r="AO368" s="18">
        <f t="shared" si="42"/>
        <v>2816.19</v>
      </c>
      <c r="AP368" s="18">
        <f t="shared" si="43"/>
        <v>46.65</v>
      </c>
      <c r="AQ368" s="18">
        <f t="shared" si="44"/>
        <v>0</v>
      </c>
      <c r="AR368" s="18">
        <f t="shared" si="45"/>
        <v>0</v>
      </c>
      <c r="AS368" s="18">
        <f t="shared" si="46"/>
        <v>0</v>
      </c>
      <c r="AT368" s="18">
        <f t="shared" si="47"/>
        <v>4604.4031650306251</v>
      </c>
      <c r="AU368" s="43">
        <v>1199</v>
      </c>
      <c r="AV368" s="44" t="s">
        <v>1576</v>
      </c>
      <c r="AW368" s="18" t="s">
        <v>1577</v>
      </c>
      <c r="AX368" s="45"/>
      <c r="AY368" s="33"/>
      <c r="AZ368" s="46" t="s">
        <v>146</v>
      </c>
      <c r="BA368" s="33" t="s">
        <v>147</v>
      </c>
      <c r="BB368" s="46" t="s">
        <v>162</v>
      </c>
      <c r="BC368" s="46" t="s">
        <v>163</v>
      </c>
      <c r="BD368" s="47">
        <v>2</v>
      </c>
      <c r="BE368" s="47">
        <v>1</v>
      </c>
    </row>
    <row r="369" spans="1:57" x14ac:dyDescent="0.2">
      <c r="A369" s="32" t="s">
        <v>1578</v>
      </c>
      <c r="B369" s="33" t="s">
        <v>1579</v>
      </c>
      <c r="C369" s="34">
        <v>3919.2155950000001</v>
      </c>
      <c r="D369" s="35">
        <v>50</v>
      </c>
      <c r="E369" s="36"/>
      <c r="F369" s="37">
        <v>1347.5</v>
      </c>
      <c r="G369" s="38">
        <v>3975</v>
      </c>
      <c r="H369" s="39">
        <v>727</v>
      </c>
      <c r="I369" s="35">
        <v>3550</v>
      </c>
      <c r="J369" s="37">
        <v>5155</v>
      </c>
      <c r="K369" s="25"/>
      <c r="L369" s="34">
        <v>10785.84</v>
      </c>
      <c r="M369" s="35">
        <v>580.79999999999995</v>
      </c>
      <c r="N369" s="40"/>
      <c r="O369" s="37">
        <v>120</v>
      </c>
      <c r="P369" s="38">
        <v>2405.6699999999996</v>
      </c>
      <c r="Q369" s="39">
        <v>172.1</v>
      </c>
      <c r="R369" s="35">
        <v>560.5</v>
      </c>
      <c r="S369" s="37">
        <v>3918.2984377870625</v>
      </c>
      <c r="T369" s="25"/>
      <c r="U369" s="34">
        <v>26000</v>
      </c>
      <c r="V369" s="35">
        <v>0</v>
      </c>
      <c r="W369" s="36"/>
      <c r="X369" s="37">
        <v>4259.55</v>
      </c>
      <c r="Y369" s="38">
        <v>4000</v>
      </c>
      <c r="Z369" s="41">
        <v>0</v>
      </c>
      <c r="AA369" s="35">
        <v>4000</v>
      </c>
      <c r="AB369" s="37">
        <v>10000</v>
      </c>
      <c r="AC369" s="25"/>
      <c r="AD369" s="34">
        <v>0</v>
      </c>
      <c r="AE369" s="35">
        <v>0</v>
      </c>
      <c r="AF369" s="36"/>
      <c r="AG369" s="37"/>
      <c r="AH369" s="38"/>
      <c r="AI369" s="42"/>
      <c r="AJ369" s="35"/>
      <c r="AK369" s="37">
        <v>0</v>
      </c>
      <c r="AL369" s="25"/>
      <c r="AM369" s="18">
        <f t="shared" si="40"/>
        <v>40705.055594999998</v>
      </c>
      <c r="AN369" s="18">
        <f t="shared" si="41"/>
        <v>630.79999999999995</v>
      </c>
      <c r="AO369" s="18">
        <f t="shared" si="42"/>
        <v>0</v>
      </c>
      <c r="AP369" s="18">
        <f t="shared" si="43"/>
        <v>5727.05</v>
      </c>
      <c r="AQ369" s="18">
        <f t="shared" si="44"/>
        <v>10380.67</v>
      </c>
      <c r="AR369" s="18">
        <f t="shared" si="45"/>
        <v>899.1</v>
      </c>
      <c r="AS369" s="18">
        <f t="shared" si="46"/>
        <v>8110.5</v>
      </c>
      <c r="AT369" s="18">
        <f t="shared" si="47"/>
        <v>19073.298437787063</v>
      </c>
      <c r="AU369" s="43">
        <v>7315</v>
      </c>
      <c r="AV369" s="44" t="s">
        <v>1580</v>
      </c>
      <c r="AW369" s="18" t="s">
        <v>1581</v>
      </c>
      <c r="AX369" s="45"/>
      <c r="AY369" s="33"/>
      <c r="AZ369" s="46" t="s">
        <v>90</v>
      </c>
      <c r="BA369" s="33" t="s">
        <v>91</v>
      </c>
      <c r="BB369" s="46" t="s">
        <v>414</v>
      </c>
      <c r="BC369" s="46" t="s">
        <v>415</v>
      </c>
      <c r="BD369" s="47">
        <v>2</v>
      </c>
      <c r="BE369" s="47">
        <v>1</v>
      </c>
    </row>
    <row r="370" spans="1:57" x14ac:dyDescent="0.2">
      <c r="A370" s="32" t="s">
        <v>1582</v>
      </c>
      <c r="B370" s="33" t="s">
        <v>1583</v>
      </c>
      <c r="C370" s="34">
        <v>6541.9348370000007</v>
      </c>
      <c r="D370" s="35">
        <v>200</v>
      </c>
      <c r="E370" s="36"/>
      <c r="F370" s="37">
        <v>435</v>
      </c>
      <c r="G370" s="38">
        <v>150</v>
      </c>
      <c r="H370" s="39">
        <v>960</v>
      </c>
      <c r="I370" s="35">
        <v>1240</v>
      </c>
      <c r="J370" s="37">
        <v>5554</v>
      </c>
      <c r="K370" s="25"/>
      <c r="L370" s="34">
        <v>27831.01</v>
      </c>
      <c r="M370" s="35">
        <v>527.32000000000005</v>
      </c>
      <c r="N370" s="40"/>
      <c r="O370" s="37">
        <v>154.69999999999999</v>
      </c>
      <c r="P370" s="38">
        <v>143.63999999999999</v>
      </c>
      <c r="Q370" s="39">
        <v>173.2</v>
      </c>
      <c r="R370" s="35">
        <v>239.85</v>
      </c>
      <c r="S370" s="37">
        <v>3837.1045795066375</v>
      </c>
      <c r="T370" s="25"/>
      <c r="U370" s="34">
        <v>19000</v>
      </c>
      <c r="V370" s="35">
        <v>0</v>
      </c>
      <c r="W370" s="36"/>
      <c r="X370" s="37"/>
      <c r="Y370" s="38">
        <v>0</v>
      </c>
      <c r="Z370" s="41">
        <v>0</v>
      </c>
      <c r="AA370" s="35"/>
      <c r="AB370" s="37">
        <v>7400</v>
      </c>
      <c r="AC370" s="25"/>
      <c r="AD370" s="34">
        <v>0</v>
      </c>
      <c r="AE370" s="35">
        <v>0</v>
      </c>
      <c r="AF370" s="36"/>
      <c r="AG370" s="37"/>
      <c r="AH370" s="38"/>
      <c r="AI370" s="42"/>
      <c r="AJ370" s="35"/>
      <c r="AK370" s="37">
        <v>0</v>
      </c>
      <c r="AL370" s="25"/>
      <c r="AM370" s="18">
        <f t="shared" si="40"/>
        <v>53372.944836999995</v>
      </c>
      <c r="AN370" s="18">
        <f t="shared" si="41"/>
        <v>727.32</v>
      </c>
      <c r="AO370" s="18">
        <f t="shared" si="42"/>
        <v>0</v>
      </c>
      <c r="AP370" s="18">
        <f t="shared" si="43"/>
        <v>589.70000000000005</v>
      </c>
      <c r="AQ370" s="18">
        <f t="shared" si="44"/>
        <v>293.64</v>
      </c>
      <c r="AR370" s="18">
        <f t="shared" si="45"/>
        <v>1133.2</v>
      </c>
      <c r="AS370" s="18">
        <f t="shared" si="46"/>
        <v>1479.85</v>
      </c>
      <c r="AT370" s="18">
        <f t="shared" si="47"/>
        <v>16791.104579506638</v>
      </c>
      <c r="AU370" s="43">
        <v>5777</v>
      </c>
      <c r="AV370" s="44" t="s">
        <v>1584</v>
      </c>
      <c r="AW370" s="18" t="s">
        <v>1585</v>
      </c>
      <c r="AX370" s="45"/>
      <c r="AY370" s="33"/>
      <c r="AZ370" s="46" t="s">
        <v>90</v>
      </c>
      <c r="BA370" s="33" t="s">
        <v>91</v>
      </c>
      <c r="BB370" s="46" t="s">
        <v>314</v>
      </c>
      <c r="BC370" s="46" t="s">
        <v>315</v>
      </c>
      <c r="BD370" s="47">
        <v>1</v>
      </c>
      <c r="BE370" s="47">
        <v>1</v>
      </c>
    </row>
    <row r="371" spans="1:57" x14ac:dyDescent="0.2">
      <c r="A371" s="32" t="s">
        <v>1586</v>
      </c>
      <c r="B371" s="33" t="s">
        <v>1587</v>
      </c>
      <c r="C371" s="34">
        <v>3475.7041340000005</v>
      </c>
      <c r="D371" s="35">
        <v>617.5</v>
      </c>
      <c r="E371" s="36"/>
      <c r="F371" s="37">
        <v>385</v>
      </c>
      <c r="G371" s="38">
        <v>1277.75</v>
      </c>
      <c r="H371" s="39">
        <v>885</v>
      </c>
      <c r="I371" s="35">
        <v>1703.25</v>
      </c>
      <c r="J371" s="37">
        <v>4598</v>
      </c>
      <c r="K371" s="25"/>
      <c r="L371" s="34">
        <v>4121.2700000000004</v>
      </c>
      <c r="M371" s="35">
        <v>146.05000000000001</v>
      </c>
      <c r="N371" s="40"/>
      <c r="O371" s="37">
        <v>255.51</v>
      </c>
      <c r="P371" s="38">
        <v>2045.54</v>
      </c>
      <c r="Q371" s="39">
        <v>2124.04</v>
      </c>
      <c r="R371" s="35">
        <v>1706.58</v>
      </c>
      <c r="S371" s="37">
        <v>3536.2212709179294</v>
      </c>
      <c r="T371" s="25"/>
      <c r="U371" s="34">
        <v>3000</v>
      </c>
      <c r="V371" s="35">
        <v>0</v>
      </c>
      <c r="W371" s="36"/>
      <c r="X371" s="37"/>
      <c r="Y371" s="38">
        <v>3000</v>
      </c>
      <c r="Z371" s="41">
        <v>3000</v>
      </c>
      <c r="AA371" s="35">
        <v>3000</v>
      </c>
      <c r="AB371" s="37">
        <v>1100</v>
      </c>
      <c r="AC371" s="25"/>
      <c r="AD371" s="34">
        <v>0</v>
      </c>
      <c r="AE371" s="35">
        <v>0</v>
      </c>
      <c r="AF371" s="36"/>
      <c r="AG371" s="37"/>
      <c r="AH371" s="38"/>
      <c r="AI371" s="42"/>
      <c r="AJ371" s="35"/>
      <c r="AK371" s="37">
        <v>0</v>
      </c>
      <c r="AL371" s="25"/>
      <c r="AM371" s="18">
        <f t="shared" si="40"/>
        <v>10596.974134</v>
      </c>
      <c r="AN371" s="18">
        <f t="shared" si="41"/>
        <v>763.55</v>
      </c>
      <c r="AO371" s="18">
        <f t="shared" si="42"/>
        <v>0</v>
      </c>
      <c r="AP371" s="18">
        <f t="shared" si="43"/>
        <v>640.51</v>
      </c>
      <c r="AQ371" s="18">
        <f t="shared" si="44"/>
        <v>6323.29</v>
      </c>
      <c r="AR371" s="18">
        <f t="shared" si="45"/>
        <v>6009.04</v>
      </c>
      <c r="AS371" s="18">
        <f t="shared" si="46"/>
        <v>6409.83</v>
      </c>
      <c r="AT371" s="18">
        <f t="shared" si="47"/>
        <v>9234.2212709179294</v>
      </c>
      <c r="AU371" s="43">
        <v>3352</v>
      </c>
      <c r="AV371" s="44" t="s">
        <v>1588</v>
      </c>
      <c r="AW371" s="18" t="s">
        <v>1589</v>
      </c>
      <c r="AX371" s="45"/>
      <c r="AY371" s="33"/>
      <c r="AZ371" s="46" t="s">
        <v>114</v>
      </c>
      <c r="BA371" s="33" t="s">
        <v>115</v>
      </c>
      <c r="BB371" s="46" t="s">
        <v>334</v>
      </c>
      <c r="BC371" s="46" t="s">
        <v>335</v>
      </c>
      <c r="BD371" s="47">
        <v>2</v>
      </c>
      <c r="BE371" s="47">
        <v>1</v>
      </c>
    </row>
    <row r="372" spans="1:57" x14ac:dyDescent="0.2">
      <c r="A372" s="32" t="s">
        <v>1590</v>
      </c>
      <c r="B372" s="33" t="s">
        <v>1591</v>
      </c>
      <c r="C372" s="34">
        <v>1784.730663</v>
      </c>
      <c r="D372" s="35">
        <v>3411</v>
      </c>
      <c r="E372" s="36"/>
      <c r="F372" s="37">
        <v>150</v>
      </c>
      <c r="G372" s="38">
        <v>20</v>
      </c>
      <c r="H372" s="39">
        <v>0</v>
      </c>
      <c r="I372" s="35">
        <v>400</v>
      </c>
      <c r="J372" s="37">
        <v>2708</v>
      </c>
      <c r="K372" s="25"/>
      <c r="L372" s="34">
        <v>1454.54</v>
      </c>
      <c r="M372" s="35">
        <v>339.17</v>
      </c>
      <c r="N372" s="40"/>
      <c r="O372" s="37">
        <v>14.7</v>
      </c>
      <c r="P372" s="38">
        <v>68.8</v>
      </c>
      <c r="Q372" s="39">
        <v>74.66</v>
      </c>
      <c r="R372" s="35">
        <v>198.72</v>
      </c>
      <c r="S372" s="37">
        <v>2864.0127175157031</v>
      </c>
      <c r="T372" s="25"/>
      <c r="U372" s="34">
        <v>6099.5</v>
      </c>
      <c r="V372" s="35">
        <v>3881.5</v>
      </c>
      <c r="W372" s="36"/>
      <c r="X372" s="37">
        <v>1211.9000000000001</v>
      </c>
      <c r="Y372" s="38">
        <v>0</v>
      </c>
      <c r="Z372" s="41">
        <v>0</v>
      </c>
      <c r="AA372" s="35"/>
      <c r="AB372" s="37">
        <v>2000</v>
      </c>
      <c r="AC372" s="25"/>
      <c r="AD372" s="34">
        <v>0</v>
      </c>
      <c r="AE372" s="35">
        <v>0</v>
      </c>
      <c r="AF372" s="36"/>
      <c r="AG372" s="37"/>
      <c r="AH372" s="38"/>
      <c r="AI372" s="42"/>
      <c r="AJ372" s="35"/>
      <c r="AK372" s="37">
        <v>0</v>
      </c>
      <c r="AL372" s="25"/>
      <c r="AM372" s="18">
        <f t="shared" si="40"/>
        <v>9338.7706629999993</v>
      </c>
      <c r="AN372" s="18">
        <f t="shared" si="41"/>
        <v>7631.67</v>
      </c>
      <c r="AO372" s="18">
        <f t="shared" si="42"/>
        <v>0</v>
      </c>
      <c r="AP372" s="18">
        <f t="shared" si="43"/>
        <v>1376.6000000000001</v>
      </c>
      <c r="AQ372" s="18">
        <f t="shared" si="44"/>
        <v>88.8</v>
      </c>
      <c r="AR372" s="18">
        <f t="shared" si="45"/>
        <v>74.66</v>
      </c>
      <c r="AS372" s="18">
        <f t="shared" si="46"/>
        <v>598.72</v>
      </c>
      <c r="AT372" s="18">
        <f t="shared" si="47"/>
        <v>7572.0127175157031</v>
      </c>
      <c r="AU372" s="43">
        <v>3825</v>
      </c>
      <c r="AV372" s="44" t="s">
        <v>1592</v>
      </c>
      <c r="AW372" s="63" t="s">
        <v>1593</v>
      </c>
      <c r="AX372" s="45"/>
      <c r="AY372" s="33"/>
      <c r="AZ372" s="46" t="s">
        <v>136</v>
      </c>
      <c r="BA372" s="33" t="s">
        <v>137</v>
      </c>
      <c r="BB372" s="46" t="s">
        <v>320</v>
      </c>
      <c r="BC372" s="46" t="s">
        <v>321</v>
      </c>
      <c r="BD372" s="47">
        <v>2</v>
      </c>
      <c r="BE372" s="47">
        <v>1</v>
      </c>
    </row>
    <row r="373" spans="1:57" x14ac:dyDescent="0.2">
      <c r="A373" s="32" t="s">
        <v>1594</v>
      </c>
      <c r="B373" s="33" t="s">
        <v>1595</v>
      </c>
      <c r="C373" s="34">
        <v>9545.7644769999988</v>
      </c>
      <c r="D373" s="35">
        <v>2052</v>
      </c>
      <c r="E373" s="36"/>
      <c r="F373" s="37">
        <v>2715</v>
      </c>
      <c r="G373" s="38">
        <v>5226.8</v>
      </c>
      <c r="H373" s="39">
        <v>3259</v>
      </c>
      <c r="I373" s="35">
        <v>2585</v>
      </c>
      <c r="J373" s="37">
        <v>22106.55</v>
      </c>
      <c r="K373" s="25"/>
      <c r="L373" s="34">
        <v>12250.85</v>
      </c>
      <c r="M373" s="35">
        <v>2520.9499999999998</v>
      </c>
      <c r="N373" s="40"/>
      <c r="O373" s="37">
        <v>495.55</v>
      </c>
      <c r="P373" s="38">
        <v>887.59999999999991</v>
      </c>
      <c r="Q373" s="39">
        <v>1572.98</v>
      </c>
      <c r="R373" s="35">
        <v>377.89</v>
      </c>
      <c r="S373" s="37">
        <v>12121.677129959602</v>
      </c>
      <c r="T373" s="25"/>
      <c r="U373" s="34">
        <v>40000</v>
      </c>
      <c r="V373" s="35">
        <v>6000</v>
      </c>
      <c r="W373" s="36"/>
      <c r="X373" s="37">
        <v>5000</v>
      </c>
      <c r="Y373" s="38">
        <v>10000</v>
      </c>
      <c r="Z373" s="41">
        <v>5000</v>
      </c>
      <c r="AA373" s="35">
        <v>2000</v>
      </c>
      <c r="AB373" s="37">
        <v>8100</v>
      </c>
      <c r="AC373" s="25"/>
      <c r="AD373" s="34">
        <v>0</v>
      </c>
      <c r="AE373" s="35">
        <v>0</v>
      </c>
      <c r="AF373" s="36"/>
      <c r="AG373" s="37"/>
      <c r="AH373" s="38"/>
      <c r="AI373" s="42"/>
      <c r="AJ373" s="35"/>
      <c r="AK373" s="37">
        <v>0</v>
      </c>
      <c r="AL373" s="25"/>
      <c r="AM373" s="18">
        <f t="shared" si="40"/>
        <v>61796.614476999996</v>
      </c>
      <c r="AN373" s="18">
        <f t="shared" si="41"/>
        <v>10572.95</v>
      </c>
      <c r="AO373" s="18">
        <f t="shared" si="42"/>
        <v>0</v>
      </c>
      <c r="AP373" s="18">
        <f t="shared" si="43"/>
        <v>8210.5499999999993</v>
      </c>
      <c r="AQ373" s="18">
        <f t="shared" si="44"/>
        <v>16114.400000000001</v>
      </c>
      <c r="AR373" s="18">
        <f t="shared" si="45"/>
        <v>9831.98</v>
      </c>
      <c r="AS373" s="18">
        <f t="shared" si="46"/>
        <v>4962.8899999999994</v>
      </c>
      <c r="AT373" s="18">
        <f t="shared" si="47"/>
        <v>42328.227129959603</v>
      </c>
      <c r="AU373" s="43">
        <v>16168</v>
      </c>
      <c r="AV373" s="44" t="s">
        <v>1596</v>
      </c>
      <c r="AW373" s="18" t="s">
        <v>1597</v>
      </c>
      <c r="AX373" s="45"/>
      <c r="AY373" s="33"/>
      <c r="AZ373" s="46" t="s">
        <v>72</v>
      </c>
      <c r="BA373" s="33" t="s">
        <v>73</v>
      </c>
      <c r="BB373" s="46" t="s">
        <v>74</v>
      </c>
      <c r="BC373" s="46" t="s">
        <v>75</v>
      </c>
      <c r="BD373" s="47">
        <v>1</v>
      </c>
      <c r="BE373" s="47">
        <v>1</v>
      </c>
    </row>
    <row r="374" spans="1:57" x14ac:dyDescent="0.2">
      <c r="A374" s="32" t="s">
        <v>1598</v>
      </c>
      <c r="B374" s="33" t="s">
        <v>1599</v>
      </c>
      <c r="C374" s="34">
        <v>3120.9841619999997</v>
      </c>
      <c r="D374" s="35">
        <v>1330</v>
      </c>
      <c r="E374" s="36"/>
      <c r="F374" s="37">
        <v>671.84</v>
      </c>
      <c r="G374" s="38">
        <v>203</v>
      </c>
      <c r="H374" s="39">
        <v>319</v>
      </c>
      <c r="I374" s="35">
        <v>1943</v>
      </c>
      <c r="J374" s="37">
        <v>4535</v>
      </c>
      <c r="K374" s="25"/>
      <c r="L374" s="34">
        <v>8820.0499999999993</v>
      </c>
      <c r="M374" s="35">
        <v>1743.6</v>
      </c>
      <c r="N374" s="40"/>
      <c r="O374" s="37">
        <v>421.5</v>
      </c>
      <c r="P374" s="38">
        <v>868.4</v>
      </c>
      <c r="Q374" s="39">
        <v>1258.8</v>
      </c>
      <c r="R374" s="35">
        <v>514.4</v>
      </c>
      <c r="S374" s="37">
        <v>3502.2473099311405</v>
      </c>
      <c r="T374" s="25"/>
      <c r="U374" s="34">
        <v>5400</v>
      </c>
      <c r="V374" s="35">
        <v>0</v>
      </c>
      <c r="W374" s="36"/>
      <c r="X374" s="37">
        <v>500</v>
      </c>
      <c r="Y374" s="38">
        <v>650</v>
      </c>
      <c r="Z374" s="41">
        <v>1150</v>
      </c>
      <c r="AA374" s="35">
        <v>1150</v>
      </c>
      <c r="AB374" s="37">
        <v>1993</v>
      </c>
      <c r="AC374" s="25"/>
      <c r="AD374" s="34">
        <v>0</v>
      </c>
      <c r="AE374" s="35">
        <v>0</v>
      </c>
      <c r="AF374" s="36"/>
      <c r="AG374" s="37"/>
      <c r="AH374" s="38"/>
      <c r="AI374" s="42"/>
      <c r="AJ374" s="35"/>
      <c r="AK374" s="37">
        <v>0</v>
      </c>
      <c r="AL374" s="25"/>
      <c r="AM374" s="18">
        <f t="shared" si="40"/>
        <v>17341.034162</v>
      </c>
      <c r="AN374" s="18">
        <f t="shared" si="41"/>
        <v>3073.6</v>
      </c>
      <c r="AO374" s="18">
        <f t="shared" si="42"/>
        <v>0</v>
      </c>
      <c r="AP374" s="18">
        <f t="shared" si="43"/>
        <v>1593.3400000000001</v>
      </c>
      <c r="AQ374" s="18">
        <f t="shared" si="44"/>
        <v>1721.4</v>
      </c>
      <c r="AR374" s="18">
        <f t="shared" si="45"/>
        <v>2727.8</v>
      </c>
      <c r="AS374" s="18">
        <f t="shared" si="46"/>
        <v>3607.4</v>
      </c>
      <c r="AT374" s="18">
        <f t="shared" si="47"/>
        <v>10030.247309931141</v>
      </c>
      <c r="AU374" s="43">
        <v>3883</v>
      </c>
      <c r="AV374" s="44" t="s">
        <v>1600</v>
      </c>
      <c r="AW374" s="18" t="s">
        <v>1601</v>
      </c>
      <c r="AX374" s="45"/>
      <c r="AY374" s="33"/>
      <c r="AZ374" s="46" t="s">
        <v>114</v>
      </c>
      <c r="BA374" s="33" t="s">
        <v>115</v>
      </c>
      <c r="BB374" s="46" t="s">
        <v>539</v>
      </c>
      <c r="BC374" s="46" t="s">
        <v>540</v>
      </c>
      <c r="BD374" s="47">
        <v>2</v>
      </c>
      <c r="BE374" s="47">
        <v>1</v>
      </c>
    </row>
    <row r="375" spans="1:57" x14ac:dyDescent="0.2">
      <c r="A375" s="32" t="s">
        <v>1602</v>
      </c>
      <c r="B375" s="33" t="s">
        <v>1603</v>
      </c>
      <c r="C375" s="34">
        <v>1670.4122320000001</v>
      </c>
      <c r="D375" s="35">
        <v>0</v>
      </c>
      <c r="E375" s="36"/>
      <c r="F375" s="37">
        <v>353</v>
      </c>
      <c r="G375" s="38">
        <v>160</v>
      </c>
      <c r="H375" s="39">
        <v>650</v>
      </c>
      <c r="I375" s="35">
        <v>960</v>
      </c>
      <c r="J375" s="37">
        <v>3146</v>
      </c>
      <c r="K375" s="25"/>
      <c r="L375" s="34">
        <v>1389.71</v>
      </c>
      <c r="M375" s="35">
        <v>62.06</v>
      </c>
      <c r="N375" s="40"/>
      <c r="O375" s="37">
        <v>179.1</v>
      </c>
      <c r="P375" s="38">
        <v>0</v>
      </c>
      <c r="Q375" s="39">
        <v>33.1</v>
      </c>
      <c r="R375" s="35">
        <v>93.3</v>
      </c>
      <c r="S375" s="37">
        <v>3326.7076521771205</v>
      </c>
      <c r="T375" s="25"/>
      <c r="U375" s="34">
        <v>6370</v>
      </c>
      <c r="V375" s="35">
        <v>0</v>
      </c>
      <c r="W375" s="36"/>
      <c r="X375" s="37"/>
      <c r="Y375" s="38">
        <v>0</v>
      </c>
      <c r="Z375" s="41">
        <v>0</v>
      </c>
      <c r="AA375" s="35"/>
      <c r="AB375" s="37">
        <v>3700</v>
      </c>
      <c r="AC375" s="25"/>
      <c r="AD375" s="34">
        <v>0</v>
      </c>
      <c r="AE375" s="35">
        <v>0</v>
      </c>
      <c r="AF375" s="36"/>
      <c r="AG375" s="37"/>
      <c r="AH375" s="38"/>
      <c r="AI375" s="42"/>
      <c r="AJ375" s="35"/>
      <c r="AK375" s="37">
        <v>0</v>
      </c>
      <c r="AL375" s="25"/>
      <c r="AM375" s="18">
        <f t="shared" si="40"/>
        <v>9430.1222319999997</v>
      </c>
      <c r="AN375" s="18">
        <f t="shared" si="41"/>
        <v>62.06</v>
      </c>
      <c r="AO375" s="18">
        <f t="shared" si="42"/>
        <v>0</v>
      </c>
      <c r="AP375" s="18">
        <f t="shared" si="43"/>
        <v>532.1</v>
      </c>
      <c r="AQ375" s="18">
        <f t="shared" si="44"/>
        <v>160</v>
      </c>
      <c r="AR375" s="18">
        <f t="shared" si="45"/>
        <v>683.1</v>
      </c>
      <c r="AS375" s="18">
        <f t="shared" si="46"/>
        <v>1053.3</v>
      </c>
      <c r="AT375" s="18">
        <f t="shared" si="47"/>
        <v>10172.70765217712</v>
      </c>
      <c r="AU375" s="43">
        <v>3769</v>
      </c>
      <c r="AV375" s="44" t="s">
        <v>1604</v>
      </c>
      <c r="AW375" s="18" t="s">
        <v>1605</v>
      </c>
      <c r="AX375" s="45"/>
      <c r="AY375" s="33"/>
      <c r="AZ375" s="46" t="s">
        <v>98</v>
      </c>
      <c r="BA375" s="33" t="s">
        <v>99</v>
      </c>
      <c r="BB375" s="46" t="s">
        <v>851</v>
      </c>
      <c r="BC375" s="46" t="s">
        <v>852</v>
      </c>
      <c r="BD375" s="47">
        <v>2</v>
      </c>
      <c r="BE375" s="47">
        <v>1</v>
      </c>
    </row>
    <row r="376" spans="1:57" x14ac:dyDescent="0.2">
      <c r="A376" s="32" t="s">
        <v>1606</v>
      </c>
      <c r="B376" s="33" t="s">
        <v>1607</v>
      </c>
      <c r="C376" s="34">
        <v>507.45415600000001</v>
      </c>
      <c r="D376" s="35">
        <v>0</v>
      </c>
      <c r="E376" s="36"/>
      <c r="F376" s="37">
        <v>100</v>
      </c>
      <c r="G376" s="38">
        <v>410</v>
      </c>
      <c r="H376" s="39">
        <v>30</v>
      </c>
      <c r="I376" s="35">
        <v>21</v>
      </c>
      <c r="J376" s="37">
        <v>1092</v>
      </c>
      <c r="K376" s="25"/>
      <c r="L376" s="34">
        <v>10451.249999999998</v>
      </c>
      <c r="M376" s="35">
        <v>7.15</v>
      </c>
      <c r="N376" s="40"/>
      <c r="O376" s="37">
        <v>66.650000000000006</v>
      </c>
      <c r="P376" s="38">
        <v>70.75</v>
      </c>
      <c r="Q376" s="39">
        <v>12.1</v>
      </c>
      <c r="R376" s="35">
        <v>90.8</v>
      </c>
      <c r="S376" s="37">
        <v>1486.988946091702</v>
      </c>
      <c r="T376" s="25"/>
      <c r="U376" s="34">
        <v>1800</v>
      </c>
      <c r="V376" s="35">
        <v>0</v>
      </c>
      <c r="W376" s="36"/>
      <c r="X376" s="37"/>
      <c r="Y376" s="38">
        <v>0</v>
      </c>
      <c r="Z376" s="41">
        <v>0</v>
      </c>
      <c r="AA376" s="35"/>
      <c r="AB376" s="37">
        <v>900</v>
      </c>
      <c r="AC376" s="25"/>
      <c r="AD376" s="34">
        <v>20000</v>
      </c>
      <c r="AE376" s="35">
        <v>0</v>
      </c>
      <c r="AF376" s="36"/>
      <c r="AG376" s="37"/>
      <c r="AH376" s="38"/>
      <c r="AI376" s="42"/>
      <c r="AJ376" s="35"/>
      <c r="AK376" s="37">
        <v>0</v>
      </c>
      <c r="AL376" s="25"/>
      <c r="AM376" s="18">
        <f t="shared" si="40"/>
        <v>32758.704156</v>
      </c>
      <c r="AN376" s="18">
        <f t="shared" si="41"/>
        <v>7.15</v>
      </c>
      <c r="AO376" s="18">
        <f t="shared" si="42"/>
        <v>0</v>
      </c>
      <c r="AP376" s="18">
        <f t="shared" si="43"/>
        <v>166.65</v>
      </c>
      <c r="AQ376" s="18">
        <f t="shared" si="44"/>
        <v>480.75</v>
      </c>
      <c r="AR376" s="18">
        <f t="shared" si="45"/>
        <v>42.1</v>
      </c>
      <c r="AS376" s="18">
        <f t="shared" si="46"/>
        <v>111.8</v>
      </c>
      <c r="AT376" s="18">
        <f t="shared" si="47"/>
        <v>3478.988946091702</v>
      </c>
      <c r="AU376" s="43">
        <v>1300</v>
      </c>
      <c r="AV376" s="44" t="s">
        <v>1608</v>
      </c>
      <c r="AW376" s="18" t="s">
        <v>1609</v>
      </c>
      <c r="AX376" s="45"/>
      <c r="AY376" s="33"/>
      <c r="AZ376" s="46" t="s">
        <v>136</v>
      </c>
      <c r="BA376" s="33" t="s">
        <v>137</v>
      </c>
      <c r="BB376" s="46" t="s">
        <v>845</v>
      </c>
      <c r="BC376" s="46" t="s">
        <v>846</v>
      </c>
      <c r="BD376" s="47">
        <v>2</v>
      </c>
      <c r="BE376" s="47">
        <v>1</v>
      </c>
    </row>
    <row r="377" spans="1:57" x14ac:dyDescent="0.2">
      <c r="A377" s="32" t="s">
        <v>1610</v>
      </c>
      <c r="B377" s="33" t="s">
        <v>1611</v>
      </c>
      <c r="C377" s="34">
        <v>2294.6292310000003</v>
      </c>
      <c r="D377" s="35">
        <v>2194.75</v>
      </c>
      <c r="E377" s="36"/>
      <c r="F377" s="37">
        <v>980</v>
      </c>
      <c r="G377" s="38">
        <v>67</v>
      </c>
      <c r="H377" s="39">
        <v>20</v>
      </c>
      <c r="I377" s="70">
        <v>541</v>
      </c>
      <c r="J377" s="37">
        <v>4381</v>
      </c>
      <c r="K377" s="25"/>
      <c r="L377" s="34">
        <v>2913.1499999999996</v>
      </c>
      <c r="M377" s="35">
        <v>412.41</v>
      </c>
      <c r="N377" s="40"/>
      <c r="O377" s="37">
        <v>513.82000000000005</v>
      </c>
      <c r="P377" s="38">
        <v>1147.68</v>
      </c>
      <c r="Q377" s="39">
        <v>502.41</v>
      </c>
      <c r="R377" s="35">
        <v>1099.51</v>
      </c>
      <c r="S377" s="37">
        <v>3313.2416894512066</v>
      </c>
      <c r="T377" s="25"/>
      <c r="U377" s="34">
        <v>7994.25</v>
      </c>
      <c r="V377" s="35">
        <v>1000</v>
      </c>
      <c r="W377" s="36"/>
      <c r="X377" s="37">
        <v>1000</v>
      </c>
      <c r="Y377" s="38">
        <v>0</v>
      </c>
      <c r="Z377" s="41">
        <v>0</v>
      </c>
      <c r="AA377" s="35">
        <v>6000</v>
      </c>
      <c r="AB377" s="37">
        <v>1000</v>
      </c>
      <c r="AC377" s="25"/>
      <c r="AD377" s="34">
        <v>0</v>
      </c>
      <c r="AE377" s="35">
        <v>0</v>
      </c>
      <c r="AF377" s="36"/>
      <c r="AG377" s="37"/>
      <c r="AH377" s="38"/>
      <c r="AI377" s="42"/>
      <c r="AJ377" s="35"/>
      <c r="AK377" s="37">
        <v>0</v>
      </c>
      <c r="AL377" s="25"/>
      <c r="AM377" s="18">
        <f t="shared" si="40"/>
        <v>13202.029231</v>
      </c>
      <c r="AN377" s="18">
        <f t="shared" si="41"/>
        <v>3607.16</v>
      </c>
      <c r="AO377" s="18">
        <f t="shared" si="42"/>
        <v>0</v>
      </c>
      <c r="AP377" s="18">
        <f t="shared" si="43"/>
        <v>2493.8200000000002</v>
      </c>
      <c r="AQ377" s="18">
        <f t="shared" si="44"/>
        <v>1214.68</v>
      </c>
      <c r="AR377" s="18">
        <f t="shared" si="45"/>
        <v>522.41000000000008</v>
      </c>
      <c r="AS377" s="18">
        <f t="shared" si="46"/>
        <v>7640.51</v>
      </c>
      <c r="AT377" s="18">
        <f t="shared" si="47"/>
        <v>8694.2416894512062</v>
      </c>
      <c r="AU377" s="43">
        <v>5455</v>
      </c>
      <c r="AV377" s="44" t="s">
        <v>1612</v>
      </c>
      <c r="AW377" s="18" t="s">
        <v>1613</v>
      </c>
      <c r="AX377" s="45"/>
      <c r="AY377" s="33"/>
      <c r="AZ377" s="46" t="s">
        <v>72</v>
      </c>
      <c r="BA377" s="33" t="s">
        <v>73</v>
      </c>
      <c r="BB377" s="46" t="s">
        <v>245</v>
      </c>
      <c r="BC377" s="46" t="s">
        <v>246</v>
      </c>
      <c r="BD377" s="47">
        <v>2</v>
      </c>
      <c r="BE377" s="47">
        <v>1</v>
      </c>
    </row>
    <row r="378" spans="1:57" x14ac:dyDescent="0.2">
      <c r="A378" s="32" t="s">
        <v>1614</v>
      </c>
      <c r="B378" s="33" t="s">
        <v>1615</v>
      </c>
      <c r="C378" s="34">
        <v>1324.1384369999998</v>
      </c>
      <c r="D378" s="35">
        <v>0</v>
      </c>
      <c r="E378" s="36">
        <v>60</v>
      </c>
      <c r="F378" s="37"/>
      <c r="G378" s="38">
        <v>0</v>
      </c>
      <c r="H378" s="39">
        <v>2445</v>
      </c>
      <c r="I378" s="35"/>
      <c r="J378" s="37">
        <v>536</v>
      </c>
      <c r="K378" s="25"/>
      <c r="L378" s="34">
        <v>1501.2299999999998</v>
      </c>
      <c r="M378" s="35">
        <v>0</v>
      </c>
      <c r="N378" s="40">
        <v>113.05</v>
      </c>
      <c r="O378" s="37">
        <v>41.52</v>
      </c>
      <c r="P378" s="38">
        <v>0</v>
      </c>
      <c r="Q378" s="39">
        <v>0</v>
      </c>
      <c r="R378" s="35"/>
      <c r="S378" s="37">
        <v>2556.5154850110398</v>
      </c>
      <c r="T378" s="25"/>
      <c r="U378" s="34">
        <v>3436.51</v>
      </c>
      <c r="V378" s="35">
        <v>0</v>
      </c>
      <c r="W378" s="36">
        <v>0</v>
      </c>
      <c r="X378" s="37">
        <v>851.9</v>
      </c>
      <c r="Y378" s="38">
        <v>73.62</v>
      </c>
      <c r="Z378" s="41">
        <v>0</v>
      </c>
      <c r="AA378" s="35"/>
      <c r="AB378" s="37">
        <v>1388.76</v>
      </c>
      <c r="AC378" s="25"/>
      <c r="AD378" s="34">
        <v>0</v>
      </c>
      <c r="AE378" s="35">
        <v>0</v>
      </c>
      <c r="AF378" s="36">
        <v>0</v>
      </c>
      <c r="AG378" s="37"/>
      <c r="AH378" s="38"/>
      <c r="AI378" s="42"/>
      <c r="AJ378" s="35"/>
      <c r="AK378" s="37">
        <v>0</v>
      </c>
      <c r="AL378" s="25"/>
      <c r="AM378" s="18">
        <f t="shared" si="40"/>
        <v>6261.8784369999994</v>
      </c>
      <c r="AN378" s="18">
        <f t="shared" si="41"/>
        <v>0</v>
      </c>
      <c r="AO378" s="18">
        <f t="shared" si="42"/>
        <v>173.05</v>
      </c>
      <c r="AP378" s="18">
        <f t="shared" si="43"/>
        <v>893.42</v>
      </c>
      <c r="AQ378" s="18">
        <f t="shared" si="44"/>
        <v>73.62</v>
      </c>
      <c r="AR378" s="18">
        <f t="shared" si="45"/>
        <v>2445</v>
      </c>
      <c r="AS378" s="18">
        <f t="shared" si="46"/>
        <v>0</v>
      </c>
      <c r="AT378" s="18">
        <f t="shared" si="47"/>
        <v>4481.2754850110396</v>
      </c>
      <c r="AU378" s="43">
        <v>882</v>
      </c>
      <c r="AV378" s="44" t="s">
        <v>324</v>
      </c>
      <c r="AW378" s="18" t="s">
        <v>325</v>
      </c>
      <c r="AX378" s="45" t="s">
        <v>326</v>
      </c>
      <c r="AY378" s="33" t="s">
        <v>327</v>
      </c>
      <c r="AZ378" s="46" t="s">
        <v>146</v>
      </c>
      <c r="BA378" s="33" t="s">
        <v>147</v>
      </c>
      <c r="BB378" s="46" t="s">
        <v>200</v>
      </c>
      <c r="BC378" s="46" t="s">
        <v>201</v>
      </c>
      <c r="BD378" s="47">
        <v>1</v>
      </c>
      <c r="BE378" s="47">
        <v>2</v>
      </c>
    </row>
    <row r="379" spans="1:57" x14ac:dyDescent="0.2">
      <c r="A379" s="67" t="s">
        <v>1616</v>
      </c>
      <c r="B379" s="18" t="s">
        <v>1617</v>
      </c>
      <c r="C379" s="34">
        <v>16306.624766000001</v>
      </c>
      <c r="D379" s="35">
        <v>12290</v>
      </c>
      <c r="E379" s="36"/>
      <c r="F379" s="37">
        <v>2105.92</v>
      </c>
      <c r="G379" s="38">
        <v>14084.436500000002</v>
      </c>
      <c r="H379" s="39">
        <v>8358</v>
      </c>
      <c r="I379" s="35">
        <v>10501.9</v>
      </c>
      <c r="J379" s="37">
        <v>51484.05</v>
      </c>
      <c r="K379" s="25"/>
      <c r="L379" s="34">
        <v>13379.380000000001</v>
      </c>
      <c r="M379" s="35">
        <v>6075.24</v>
      </c>
      <c r="N379" s="40"/>
      <c r="O379" s="37">
        <v>1748.17</v>
      </c>
      <c r="P379" s="38">
        <v>2892.13</v>
      </c>
      <c r="Q379" s="39">
        <v>3876.88</v>
      </c>
      <c r="R379" s="35">
        <v>4901.17</v>
      </c>
      <c r="S379" s="37">
        <v>20905.729850630385</v>
      </c>
      <c r="T379" s="25"/>
      <c r="U379" s="34">
        <v>91299.95</v>
      </c>
      <c r="V379" s="35">
        <v>24468.75</v>
      </c>
      <c r="W379" s="36"/>
      <c r="X379" s="37">
        <v>4585.82</v>
      </c>
      <c r="Y379" s="38">
        <v>34050.120000000003</v>
      </c>
      <c r="Z379" s="41">
        <v>24262</v>
      </c>
      <c r="AA379" s="35">
        <v>13767.96</v>
      </c>
      <c r="AB379" s="37">
        <v>30146.239999999998</v>
      </c>
      <c r="AC379" s="25"/>
      <c r="AD379" s="34">
        <v>0</v>
      </c>
      <c r="AE379" s="35">
        <v>0</v>
      </c>
      <c r="AF379" s="36"/>
      <c r="AG379" s="37"/>
      <c r="AH379" s="38"/>
      <c r="AI379" s="42"/>
      <c r="AJ379" s="35">
        <v>7586.14</v>
      </c>
      <c r="AK379" s="37">
        <v>0</v>
      </c>
      <c r="AL379" s="25"/>
      <c r="AM379" s="18">
        <f t="shared" si="40"/>
        <v>120985.95476600001</v>
      </c>
      <c r="AN379" s="18">
        <f t="shared" si="41"/>
        <v>42833.99</v>
      </c>
      <c r="AO379" s="18">
        <f t="shared" si="42"/>
        <v>0</v>
      </c>
      <c r="AP379" s="18">
        <f t="shared" si="43"/>
        <v>8439.91</v>
      </c>
      <c r="AQ379" s="18">
        <f t="shared" si="44"/>
        <v>51026.686500000003</v>
      </c>
      <c r="AR379" s="18">
        <f t="shared" si="45"/>
        <v>36496.880000000005</v>
      </c>
      <c r="AS379" s="18">
        <f t="shared" si="46"/>
        <v>36757.17</v>
      </c>
      <c r="AT379" s="18">
        <f t="shared" si="47"/>
        <v>102536.01985063039</v>
      </c>
      <c r="AU379" s="43">
        <v>33881</v>
      </c>
      <c r="AV379" s="44" t="s">
        <v>324</v>
      </c>
      <c r="AW379" s="18" t="s">
        <v>325</v>
      </c>
      <c r="AX379" s="45" t="s">
        <v>326</v>
      </c>
      <c r="AY379" s="33" t="s">
        <v>327</v>
      </c>
      <c r="AZ379" s="46" t="s">
        <v>72</v>
      </c>
      <c r="BA379" s="33" t="s">
        <v>73</v>
      </c>
      <c r="BB379" s="46" t="s">
        <v>328</v>
      </c>
      <c r="BC379" s="46" t="s">
        <v>329</v>
      </c>
      <c r="BD379" s="47">
        <v>1</v>
      </c>
      <c r="BE379" s="47">
        <v>2</v>
      </c>
    </row>
    <row r="380" spans="1:57" x14ac:dyDescent="0.2">
      <c r="A380" s="32" t="s">
        <v>326</v>
      </c>
      <c r="B380" s="33" t="s">
        <v>1618</v>
      </c>
      <c r="C380" s="34"/>
      <c r="D380" s="35">
        <v>0</v>
      </c>
      <c r="E380" s="36"/>
      <c r="F380" s="37"/>
      <c r="G380" s="38">
        <v>1866</v>
      </c>
      <c r="H380" s="39">
        <v>0</v>
      </c>
      <c r="I380" s="35"/>
      <c r="J380" s="37">
        <v>0</v>
      </c>
      <c r="K380" s="25"/>
      <c r="L380" s="34"/>
      <c r="M380" s="35">
        <v>0</v>
      </c>
      <c r="N380" s="40"/>
      <c r="O380" s="37"/>
      <c r="P380" s="38">
        <v>3876.19</v>
      </c>
      <c r="Q380" s="39">
        <v>0</v>
      </c>
      <c r="R380" s="35"/>
      <c r="S380" s="37">
        <v>0</v>
      </c>
      <c r="T380" s="25"/>
      <c r="U380" s="34"/>
      <c r="V380" s="35">
        <v>0</v>
      </c>
      <c r="W380" s="36"/>
      <c r="X380" s="37"/>
      <c r="Y380" s="38">
        <v>0</v>
      </c>
      <c r="Z380" s="41">
        <v>11908</v>
      </c>
      <c r="AA380" s="35"/>
      <c r="AB380" s="37">
        <v>0</v>
      </c>
      <c r="AC380" s="25"/>
      <c r="AD380" s="34"/>
      <c r="AE380" s="35">
        <v>0</v>
      </c>
      <c r="AF380" s="36"/>
      <c r="AG380" s="37"/>
      <c r="AH380" s="38"/>
      <c r="AI380" s="42"/>
      <c r="AJ380" s="35"/>
      <c r="AK380" s="37">
        <v>0</v>
      </c>
      <c r="AL380" s="25"/>
      <c r="AM380" s="18">
        <f t="shared" si="40"/>
        <v>0</v>
      </c>
      <c r="AN380" s="18">
        <f t="shared" si="41"/>
        <v>0</v>
      </c>
      <c r="AO380" s="18">
        <f t="shared" si="42"/>
        <v>0</v>
      </c>
      <c r="AP380" s="18">
        <f t="shared" si="43"/>
        <v>0</v>
      </c>
      <c r="AQ380" s="18">
        <f t="shared" si="44"/>
        <v>5742.1900000000005</v>
      </c>
      <c r="AR380" s="18">
        <f t="shared" si="45"/>
        <v>11908</v>
      </c>
      <c r="AS380" s="18">
        <f t="shared" si="46"/>
        <v>0</v>
      </c>
      <c r="AT380" s="18">
        <f t="shared" si="47"/>
        <v>0</v>
      </c>
      <c r="AU380" s="43">
        <v>145869</v>
      </c>
      <c r="AV380" s="44" t="s">
        <v>324</v>
      </c>
      <c r="AW380" s="18" t="s">
        <v>1511</v>
      </c>
      <c r="AX380" s="45" t="s">
        <v>326</v>
      </c>
      <c r="AY380" s="33" t="s">
        <v>327</v>
      </c>
      <c r="AZ380" s="46" t="s">
        <v>72</v>
      </c>
      <c r="BA380" s="33" t="s">
        <v>73</v>
      </c>
      <c r="BB380" s="46" t="s">
        <v>328</v>
      </c>
      <c r="BC380" s="46" t="s">
        <v>329</v>
      </c>
      <c r="BD380" s="47">
        <v>1</v>
      </c>
      <c r="BE380" s="47">
        <v>2</v>
      </c>
    </row>
    <row r="381" spans="1:57" x14ac:dyDescent="0.2">
      <c r="A381" s="67" t="s">
        <v>1619</v>
      </c>
      <c r="B381" s="18" t="s">
        <v>1620</v>
      </c>
      <c r="C381" s="34">
        <v>77154.151463000002</v>
      </c>
      <c r="D381" s="35">
        <v>20570.150000000001</v>
      </c>
      <c r="E381" s="36"/>
      <c r="F381" s="37">
        <v>8520.2000000000007</v>
      </c>
      <c r="G381" s="38">
        <v>18246.624</v>
      </c>
      <c r="H381" s="39">
        <v>18561.509999999998</v>
      </c>
      <c r="I381" s="35">
        <v>23851</v>
      </c>
      <c r="J381" s="37">
        <v>152619.1</v>
      </c>
      <c r="K381" s="25"/>
      <c r="L381" s="34">
        <v>50849.850000000006</v>
      </c>
      <c r="M381" s="35">
        <v>914.87</v>
      </c>
      <c r="N381" s="40"/>
      <c r="O381" s="37">
        <v>17128.64</v>
      </c>
      <c r="P381" s="38">
        <v>3411.38</v>
      </c>
      <c r="Q381" s="39">
        <v>4400.04</v>
      </c>
      <c r="R381" s="35">
        <v>8089</v>
      </c>
      <c r="S381" s="37">
        <v>45902.263155248627</v>
      </c>
      <c r="T381" s="25"/>
      <c r="U381" s="34">
        <v>120441.14</v>
      </c>
      <c r="V381" s="35">
        <v>1423.23</v>
      </c>
      <c r="W381" s="36"/>
      <c r="X381" s="37">
        <v>14839.14</v>
      </c>
      <c r="Y381" s="38">
        <v>9993.41</v>
      </c>
      <c r="Z381" s="41">
        <v>9693</v>
      </c>
      <c r="AA381" s="35">
        <v>26102.62</v>
      </c>
      <c r="AB381" s="37">
        <v>74207.05</v>
      </c>
      <c r="AC381" s="25"/>
      <c r="AD381" s="34">
        <v>198000</v>
      </c>
      <c r="AE381" s="35">
        <v>104855.83</v>
      </c>
      <c r="AF381" s="36"/>
      <c r="AG381" s="37"/>
      <c r="AH381" s="38">
        <v>0</v>
      </c>
      <c r="AI381" s="42"/>
      <c r="AJ381" s="35"/>
      <c r="AK381" s="37">
        <v>0</v>
      </c>
      <c r="AL381" s="25"/>
      <c r="AM381" s="18">
        <f t="shared" si="40"/>
        <v>446445.14146299998</v>
      </c>
      <c r="AN381" s="18">
        <f t="shared" si="41"/>
        <v>127764.07999999999</v>
      </c>
      <c r="AO381" s="18">
        <f t="shared" si="42"/>
        <v>0</v>
      </c>
      <c r="AP381" s="18">
        <f t="shared" si="43"/>
        <v>40487.979999999996</v>
      </c>
      <c r="AQ381" s="18">
        <f t="shared" si="44"/>
        <v>31651.414000000001</v>
      </c>
      <c r="AR381" s="18">
        <f t="shared" si="45"/>
        <v>32654.55</v>
      </c>
      <c r="AS381" s="18">
        <f t="shared" si="46"/>
        <v>58042.619999999995</v>
      </c>
      <c r="AT381" s="18">
        <f t="shared" si="47"/>
        <v>272728.41315524862</v>
      </c>
      <c r="AU381" s="43">
        <v>38365</v>
      </c>
      <c r="AV381" s="44" t="s">
        <v>324</v>
      </c>
      <c r="AW381" s="18" t="s">
        <v>325</v>
      </c>
      <c r="AX381" s="45" t="s">
        <v>326</v>
      </c>
      <c r="AY381" s="33" t="s">
        <v>327</v>
      </c>
      <c r="AZ381" s="46" t="s">
        <v>72</v>
      </c>
      <c r="BA381" s="33" t="s">
        <v>73</v>
      </c>
      <c r="BB381" s="46" t="s">
        <v>328</v>
      </c>
      <c r="BC381" s="46" t="s">
        <v>329</v>
      </c>
      <c r="BD381" s="47">
        <v>1</v>
      </c>
      <c r="BE381" s="47">
        <v>2</v>
      </c>
    </row>
    <row r="382" spans="1:57" x14ac:dyDescent="0.2">
      <c r="A382" s="32" t="s">
        <v>1621</v>
      </c>
      <c r="B382" s="33" t="s">
        <v>1622</v>
      </c>
      <c r="C382" s="34">
        <v>18078.910663000002</v>
      </c>
      <c r="D382" s="35">
        <v>10733.11</v>
      </c>
      <c r="E382" s="36"/>
      <c r="F382" s="37">
        <v>3274.76</v>
      </c>
      <c r="G382" s="38">
        <v>7634.75</v>
      </c>
      <c r="H382" s="39">
        <v>41233.800000000003</v>
      </c>
      <c r="I382" s="35">
        <v>8433.2999999999993</v>
      </c>
      <c r="J382" s="37">
        <v>236725.16</v>
      </c>
      <c r="K382" s="69"/>
      <c r="L382" s="34">
        <v>24443.39</v>
      </c>
      <c r="M382" s="35">
        <v>5274.84</v>
      </c>
      <c r="N382" s="40"/>
      <c r="O382" s="37">
        <v>2355.09</v>
      </c>
      <c r="P382" s="38">
        <v>3576.72</v>
      </c>
      <c r="Q382" s="39">
        <v>10994.82</v>
      </c>
      <c r="R382" s="35">
        <v>5052.3500000000004</v>
      </c>
      <c r="S382" s="37">
        <v>45975.178426759718</v>
      </c>
      <c r="T382" s="69"/>
      <c r="U382" s="34">
        <v>100095.05</v>
      </c>
      <c r="V382" s="35">
        <v>16010.65</v>
      </c>
      <c r="W382" s="36"/>
      <c r="X382" s="37">
        <v>10229.83</v>
      </c>
      <c r="Y382" s="38">
        <v>26795.87</v>
      </c>
      <c r="Z382" s="41">
        <v>16604</v>
      </c>
      <c r="AA382" s="35">
        <v>15737</v>
      </c>
      <c r="AB382" s="37">
        <v>88697.77</v>
      </c>
      <c r="AC382" s="69"/>
      <c r="AD382" s="34">
        <v>0</v>
      </c>
      <c r="AE382" s="35">
        <v>0</v>
      </c>
      <c r="AF382" s="36"/>
      <c r="AG382" s="37"/>
      <c r="AH382" s="38"/>
      <c r="AI382" s="42"/>
      <c r="AJ382" s="35"/>
      <c r="AK382" s="37">
        <v>0</v>
      </c>
      <c r="AL382" s="69"/>
      <c r="AM382" s="61">
        <f t="shared" si="40"/>
        <v>142617.35066300002</v>
      </c>
      <c r="AN382" s="61">
        <f t="shared" si="41"/>
        <v>32018.6</v>
      </c>
      <c r="AO382" s="61">
        <f t="shared" si="42"/>
        <v>0</v>
      </c>
      <c r="AP382" s="61">
        <f t="shared" si="43"/>
        <v>15859.68</v>
      </c>
      <c r="AQ382" s="61">
        <f t="shared" si="44"/>
        <v>38007.339999999997</v>
      </c>
      <c r="AR382" s="61">
        <f t="shared" si="45"/>
        <v>68832.62</v>
      </c>
      <c r="AS382" s="61">
        <f t="shared" si="46"/>
        <v>29222.649999999998</v>
      </c>
      <c r="AT382" s="61">
        <f t="shared" si="47"/>
        <v>371398.10842675972</v>
      </c>
      <c r="AU382" s="43">
        <v>22486</v>
      </c>
      <c r="AV382" s="44" t="s">
        <v>196</v>
      </c>
      <c r="AW382" s="18" t="s">
        <v>197</v>
      </c>
      <c r="AX382" s="45" t="s">
        <v>198</v>
      </c>
      <c r="AY382" s="33" t="s">
        <v>199</v>
      </c>
      <c r="AZ382" s="46" t="s">
        <v>204</v>
      </c>
      <c r="BA382" s="33" t="s">
        <v>205</v>
      </c>
      <c r="BB382" s="46" t="s">
        <v>213</v>
      </c>
      <c r="BC382" s="46" t="s">
        <v>214</v>
      </c>
      <c r="BD382" s="47">
        <v>1</v>
      </c>
      <c r="BE382" s="47">
        <v>2</v>
      </c>
    </row>
    <row r="383" spans="1:57" x14ac:dyDescent="0.2">
      <c r="A383" s="32" t="s">
        <v>1623</v>
      </c>
      <c r="B383" s="33" t="s">
        <v>1624</v>
      </c>
      <c r="C383" s="34">
        <v>10795.245078</v>
      </c>
      <c r="D383" s="35">
        <v>280</v>
      </c>
      <c r="E383" s="36"/>
      <c r="F383" s="37">
        <v>2285</v>
      </c>
      <c r="G383" s="38">
        <v>10147.630000000001</v>
      </c>
      <c r="H383" s="39">
        <v>4011</v>
      </c>
      <c r="I383" s="35">
        <v>3873</v>
      </c>
      <c r="J383" s="37">
        <v>20511.769999999997</v>
      </c>
      <c r="K383" s="25"/>
      <c r="L383" s="34">
        <v>10394.420000000002</v>
      </c>
      <c r="M383" s="35">
        <v>298.5</v>
      </c>
      <c r="N383" s="40"/>
      <c r="O383" s="37">
        <v>1659.95</v>
      </c>
      <c r="P383" s="38">
        <v>2258.34</v>
      </c>
      <c r="Q383" s="39">
        <v>2415.13</v>
      </c>
      <c r="R383" s="35">
        <v>2249.63</v>
      </c>
      <c r="S383" s="37">
        <v>8073.5333028601526</v>
      </c>
      <c r="T383" s="25"/>
      <c r="U383" s="34">
        <v>27959.71</v>
      </c>
      <c r="V383" s="35">
        <v>8068.54</v>
      </c>
      <c r="W383" s="36"/>
      <c r="X383" s="37">
        <v>4596.29</v>
      </c>
      <c r="Y383" s="38">
        <v>29122.62</v>
      </c>
      <c r="Z383" s="41">
        <v>10697.19</v>
      </c>
      <c r="AA383" s="35">
        <v>5083.9399999999996</v>
      </c>
      <c r="AB383" s="37">
        <v>7968.99</v>
      </c>
      <c r="AC383" s="25"/>
      <c r="AD383" s="34">
        <v>0</v>
      </c>
      <c r="AE383" s="35">
        <v>0</v>
      </c>
      <c r="AF383" s="36"/>
      <c r="AG383" s="37"/>
      <c r="AH383" s="38"/>
      <c r="AI383" s="42"/>
      <c r="AJ383" s="35"/>
      <c r="AK383" s="37">
        <v>0</v>
      </c>
      <c r="AL383" s="25"/>
      <c r="AM383" s="18">
        <f t="shared" si="40"/>
        <v>49149.375078000005</v>
      </c>
      <c r="AN383" s="18">
        <f t="shared" si="41"/>
        <v>8647.0400000000009</v>
      </c>
      <c r="AO383" s="18">
        <f t="shared" si="42"/>
        <v>0</v>
      </c>
      <c r="AP383" s="18">
        <f t="shared" si="43"/>
        <v>8541.24</v>
      </c>
      <c r="AQ383" s="18">
        <f t="shared" si="44"/>
        <v>41528.589999999997</v>
      </c>
      <c r="AR383" s="18">
        <f t="shared" si="45"/>
        <v>17123.32</v>
      </c>
      <c r="AS383" s="18">
        <f t="shared" si="46"/>
        <v>11206.57</v>
      </c>
      <c r="AT383" s="18">
        <f t="shared" si="47"/>
        <v>36554.293302860147</v>
      </c>
      <c r="AU383" s="43">
        <v>18279</v>
      </c>
      <c r="AV383" s="44" t="s">
        <v>707</v>
      </c>
      <c r="AW383" s="18" t="s">
        <v>708</v>
      </c>
      <c r="AX383" s="45" t="s">
        <v>709</v>
      </c>
      <c r="AY383" s="33" t="s">
        <v>710</v>
      </c>
      <c r="AZ383" s="46" t="s">
        <v>136</v>
      </c>
      <c r="BA383" s="33" t="s">
        <v>137</v>
      </c>
      <c r="BB383" s="46" t="s">
        <v>612</v>
      </c>
      <c r="BC383" s="46" t="s">
        <v>613</v>
      </c>
      <c r="BD383" s="47">
        <v>1</v>
      </c>
      <c r="BE383" s="47">
        <v>2</v>
      </c>
    </row>
    <row r="384" spans="1:57" x14ac:dyDescent="0.2">
      <c r="A384" s="32" t="s">
        <v>1625</v>
      </c>
      <c r="B384" s="33" t="s">
        <v>1626</v>
      </c>
      <c r="C384" s="34">
        <v>5240.9011099999998</v>
      </c>
      <c r="D384" s="35">
        <v>0</v>
      </c>
      <c r="E384" s="36">
        <v>18248.669999999998</v>
      </c>
      <c r="F384" s="37"/>
      <c r="G384" s="38">
        <v>0</v>
      </c>
      <c r="H384" s="39">
        <v>510</v>
      </c>
      <c r="I384" s="35"/>
      <c r="J384" s="37">
        <v>1977</v>
      </c>
      <c r="K384" s="25"/>
      <c r="L384" s="34">
        <v>4700.3900000000003</v>
      </c>
      <c r="M384" s="35">
        <v>536.79999999999995</v>
      </c>
      <c r="N384" s="40">
        <v>3151.73</v>
      </c>
      <c r="O384" s="37">
        <v>436.1</v>
      </c>
      <c r="P384" s="38">
        <v>0</v>
      </c>
      <c r="Q384" s="39">
        <v>0</v>
      </c>
      <c r="R384" s="35"/>
      <c r="S384" s="37">
        <v>3627.9674552474653</v>
      </c>
      <c r="T384" s="25"/>
      <c r="U384" s="34">
        <v>1287.76</v>
      </c>
      <c r="V384" s="35">
        <v>0</v>
      </c>
      <c r="W384" s="36">
        <v>2111.31</v>
      </c>
      <c r="X384" s="37"/>
      <c r="Y384" s="38">
        <v>0</v>
      </c>
      <c r="Z384" s="41">
        <v>0</v>
      </c>
      <c r="AA384" s="35"/>
      <c r="AB384" s="37">
        <v>0</v>
      </c>
      <c r="AC384" s="25"/>
      <c r="AD384" s="34">
        <v>0</v>
      </c>
      <c r="AE384" s="35">
        <v>0</v>
      </c>
      <c r="AF384" s="36">
        <v>0</v>
      </c>
      <c r="AG384" s="37"/>
      <c r="AH384" s="38"/>
      <c r="AI384" s="42"/>
      <c r="AJ384" s="35"/>
      <c r="AK384" s="37">
        <v>0</v>
      </c>
      <c r="AL384" s="25"/>
      <c r="AM384" s="18">
        <f t="shared" si="40"/>
        <v>11229.05111</v>
      </c>
      <c r="AN384" s="18">
        <f t="shared" si="41"/>
        <v>536.79999999999995</v>
      </c>
      <c r="AO384" s="18">
        <f t="shared" si="42"/>
        <v>23511.71</v>
      </c>
      <c r="AP384" s="18">
        <f t="shared" si="43"/>
        <v>436.1</v>
      </c>
      <c r="AQ384" s="18">
        <f t="shared" si="44"/>
        <v>0</v>
      </c>
      <c r="AR384" s="18">
        <f t="shared" si="45"/>
        <v>510</v>
      </c>
      <c r="AS384" s="18">
        <f t="shared" si="46"/>
        <v>0</v>
      </c>
      <c r="AT384" s="18">
        <f t="shared" si="47"/>
        <v>5604.9674552474653</v>
      </c>
      <c r="AU384" s="43">
        <v>1970</v>
      </c>
      <c r="AV384" s="44" t="s">
        <v>235</v>
      </c>
      <c r="AW384" s="18" t="s">
        <v>236</v>
      </c>
      <c r="AX384" s="45" t="s">
        <v>820</v>
      </c>
      <c r="AY384" s="33" t="s">
        <v>821</v>
      </c>
      <c r="AZ384" s="46" t="s">
        <v>146</v>
      </c>
      <c r="BA384" s="33" t="s">
        <v>147</v>
      </c>
      <c r="BB384" s="46" t="s">
        <v>221</v>
      </c>
      <c r="BC384" s="46" t="s">
        <v>222</v>
      </c>
      <c r="BD384" s="47">
        <v>2</v>
      </c>
      <c r="BE384" s="47">
        <v>2</v>
      </c>
    </row>
    <row r="385" spans="1:57" x14ac:dyDescent="0.2">
      <c r="A385" s="32" t="s">
        <v>1627</v>
      </c>
      <c r="B385" s="33" t="s">
        <v>1628</v>
      </c>
      <c r="C385" s="34">
        <v>606.18665899999996</v>
      </c>
      <c r="D385" s="35">
        <v>0</v>
      </c>
      <c r="E385" s="36"/>
      <c r="F385" s="37">
        <v>85</v>
      </c>
      <c r="G385" s="38">
        <v>330</v>
      </c>
      <c r="H385" s="39">
        <v>0</v>
      </c>
      <c r="I385" s="35"/>
      <c r="J385" s="37">
        <v>1293</v>
      </c>
      <c r="K385" s="25"/>
      <c r="L385" s="34">
        <v>954.12999999999988</v>
      </c>
      <c r="M385" s="35">
        <v>70</v>
      </c>
      <c r="N385" s="40"/>
      <c r="O385" s="37">
        <v>110.72</v>
      </c>
      <c r="P385" s="38">
        <v>1685.1799999999998</v>
      </c>
      <c r="Q385" s="39">
        <v>67.599999999999994</v>
      </c>
      <c r="R385" s="35">
        <v>39.4</v>
      </c>
      <c r="S385" s="37">
        <v>2462.812283193321</v>
      </c>
      <c r="T385" s="25"/>
      <c r="U385" s="34">
        <v>5000</v>
      </c>
      <c r="V385" s="35">
        <v>0</v>
      </c>
      <c r="W385" s="36"/>
      <c r="X385" s="37"/>
      <c r="Y385" s="38">
        <v>0</v>
      </c>
      <c r="Z385" s="41">
        <v>0</v>
      </c>
      <c r="AA385" s="35"/>
      <c r="AB385" s="37">
        <v>0</v>
      </c>
      <c r="AC385" s="25"/>
      <c r="AD385" s="34">
        <v>0</v>
      </c>
      <c r="AE385" s="35">
        <v>0</v>
      </c>
      <c r="AF385" s="36"/>
      <c r="AG385" s="37"/>
      <c r="AH385" s="38"/>
      <c r="AI385" s="42"/>
      <c r="AJ385" s="35"/>
      <c r="AK385" s="37">
        <v>257162</v>
      </c>
      <c r="AL385" s="25"/>
      <c r="AM385" s="18">
        <f t="shared" si="40"/>
        <v>6560.3166590000001</v>
      </c>
      <c r="AN385" s="18">
        <f t="shared" si="41"/>
        <v>70</v>
      </c>
      <c r="AO385" s="18">
        <f t="shared" si="42"/>
        <v>0</v>
      </c>
      <c r="AP385" s="18">
        <f t="shared" si="43"/>
        <v>195.72</v>
      </c>
      <c r="AQ385" s="18">
        <f t="shared" si="44"/>
        <v>2015.1799999999998</v>
      </c>
      <c r="AR385" s="18">
        <f t="shared" si="45"/>
        <v>67.599999999999994</v>
      </c>
      <c r="AS385" s="18">
        <f t="shared" si="46"/>
        <v>39.4</v>
      </c>
      <c r="AT385" s="18">
        <f t="shared" si="47"/>
        <v>260917.81228319331</v>
      </c>
      <c r="AU385" s="43">
        <v>1277</v>
      </c>
      <c r="AV385" s="44" t="s">
        <v>1629</v>
      </c>
      <c r="AW385" s="18" t="s">
        <v>1630</v>
      </c>
      <c r="AX385" s="45"/>
      <c r="AY385" s="33"/>
      <c r="AZ385" s="46" t="s">
        <v>90</v>
      </c>
      <c r="BA385" s="33" t="s">
        <v>91</v>
      </c>
      <c r="BB385" s="46" t="s">
        <v>677</v>
      </c>
      <c r="BC385" s="46" t="s">
        <v>678</v>
      </c>
      <c r="BD385" s="47">
        <v>2</v>
      </c>
      <c r="BE385" s="47">
        <v>1</v>
      </c>
    </row>
    <row r="386" spans="1:57" x14ac:dyDescent="0.2">
      <c r="A386" s="32" t="s">
        <v>1631</v>
      </c>
      <c r="B386" s="33" t="s">
        <v>1632</v>
      </c>
      <c r="C386" s="34">
        <v>991.09299699999997</v>
      </c>
      <c r="D386" s="35">
        <v>800</v>
      </c>
      <c r="E386" s="36"/>
      <c r="F386" s="37">
        <v>700</v>
      </c>
      <c r="G386" s="38">
        <v>780</v>
      </c>
      <c r="H386" s="39">
        <v>0</v>
      </c>
      <c r="I386" s="35">
        <v>1220</v>
      </c>
      <c r="J386" s="37">
        <v>2185</v>
      </c>
      <c r="K386" s="25"/>
      <c r="L386" s="34">
        <v>1232</v>
      </c>
      <c r="M386" s="35">
        <v>107.91</v>
      </c>
      <c r="N386" s="40"/>
      <c r="O386" s="37">
        <v>75.67</v>
      </c>
      <c r="P386" s="38">
        <v>257.45</v>
      </c>
      <c r="Q386" s="39">
        <v>273.5</v>
      </c>
      <c r="R386" s="35">
        <v>89.71</v>
      </c>
      <c r="S386" s="37">
        <v>2283.9416943802344</v>
      </c>
      <c r="T386" s="25"/>
      <c r="U386" s="34">
        <v>0</v>
      </c>
      <c r="V386" s="35">
        <v>1000</v>
      </c>
      <c r="W386" s="36"/>
      <c r="X386" s="37">
        <v>750</v>
      </c>
      <c r="Y386" s="38">
        <v>6000</v>
      </c>
      <c r="Z386" s="41">
        <v>0</v>
      </c>
      <c r="AA386" s="35"/>
      <c r="AB386" s="37">
        <v>0</v>
      </c>
      <c r="AC386" s="25"/>
      <c r="AD386" s="34">
        <v>0</v>
      </c>
      <c r="AE386" s="35">
        <v>0</v>
      </c>
      <c r="AF386" s="36"/>
      <c r="AG386" s="37"/>
      <c r="AH386" s="38"/>
      <c r="AI386" s="42"/>
      <c r="AJ386" s="35"/>
      <c r="AK386" s="37">
        <v>0</v>
      </c>
      <c r="AL386" s="25"/>
      <c r="AM386" s="18">
        <f t="shared" ref="AM386:AM445" si="48">SUM(AD386,U386,L386,C386)</f>
        <v>2223.0929969999997</v>
      </c>
      <c r="AN386" s="18">
        <f t="shared" ref="AN386:AN445" si="49">SUM(AE386,V386,M386,D386)</f>
        <v>1907.91</v>
      </c>
      <c r="AO386" s="18">
        <f t="shared" ref="AO386:AO445" si="50">SUM(AF386,W386,N386,E386)</f>
        <v>0</v>
      </c>
      <c r="AP386" s="18">
        <f t="shared" ref="AP386:AP445" si="51">SUM(AG386,X386,O386,F386)</f>
        <v>1525.67</v>
      </c>
      <c r="AQ386" s="18">
        <f t="shared" ref="AQ386:AQ445" si="52">SUM(AH386,Y386,P386,G386)</f>
        <v>7037.45</v>
      </c>
      <c r="AR386" s="18">
        <f t="shared" ref="AR386:AR445" si="53">SUM(AI386,Z386,Q386,H386)</f>
        <v>273.5</v>
      </c>
      <c r="AS386" s="18">
        <f t="shared" ref="AS386:AS445" si="54">SUM(AJ386,AA386,R386,I386)</f>
        <v>1309.71</v>
      </c>
      <c r="AT386" s="18">
        <f t="shared" ref="AT386:AT445" si="55">SUM(AK386,AB386,S386,J386)</f>
        <v>4468.9416943802344</v>
      </c>
      <c r="AU386" s="43">
        <v>2665</v>
      </c>
      <c r="AV386" s="44" t="s">
        <v>1633</v>
      </c>
      <c r="AW386" s="18" t="s">
        <v>1634</v>
      </c>
      <c r="AX386" s="45"/>
      <c r="AY386" s="33"/>
      <c r="AZ386" s="46" t="s">
        <v>98</v>
      </c>
      <c r="BA386" s="33" t="s">
        <v>99</v>
      </c>
      <c r="BB386" s="46" t="s">
        <v>683</v>
      </c>
      <c r="BC386" s="46" t="s">
        <v>684</v>
      </c>
      <c r="BD386" s="47">
        <v>2</v>
      </c>
      <c r="BE386" s="47">
        <v>1</v>
      </c>
    </row>
    <row r="387" spans="1:57" x14ac:dyDescent="0.2">
      <c r="A387" s="32" t="s">
        <v>1635</v>
      </c>
      <c r="B387" s="33" t="s">
        <v>1636</v>
      </c>
      <c r="C387" s="34">
        <v>3766.0079059999998</v>
      </c>
      <c r="D387" s="35">
        <v>414.9</v>
      </c>
      <c r="E387" s="36"/>
      <c r="F387" s="37">
        <v>1065</v>
      </c>
      <c r="G387" s="38">
        <v>10134.567999999999</v>
      </c>
      <c r="H387" s="39">
        <v>1575</v>
      </c>
      <c r="I387" s="35">
        <v>686</v>
      </c>
      <c r="J387" s="37">
        <v>2859</v>
      </c>
      <c r="K387" s="25"/>
      <c r="L387" s="34">
        <v>2629.81</v>
      </c>
      <c r="M387" s="35">
        <v>319.3</v>
      </c>
      <c r="N387" s="40"/>
      <c r="O387" s="37">
        <v>108.3</v>
      </c>
      <c r="P387" s="38">
        <v>1118.25</v>
      </c>
      <c r="Q387" s="39">
        <v>192.87</v>
      </c>
      <c r="R387" s="35">
        <v>193.1</v>
      </c>
      <c r="S387" s="37">
        <v>6557.5396166025148</v>
      </c>
      <c r="T387" s="25"/>
      <c r="U387" s="34">
        <v>4725</v>
      </c>
      <c r="V387" s="35">
        <v>5725</v>
      </c>
      <c r="W387" s="36"/>
      <c r="X387" s="37"/>
      <c r="Y387" s="38">
        <v>6000</v>
      </c>
      <c r="Z387" s="41">
        <v>0</v>
      </c>
      <c r="AA387" s="35"/>
      <c r="AB387" s="37">
        <v>1000</v>
      </c>
      <c r="AC387" s="25"/>
      <c r="AD387" s="34">
        <v>0</v>
      </c>
      <c r="AE387" s="35">
        <v>0</v>
      </c>
      <c r="AF387" s="36"/>
      <c r="AG387" s="37"/>
      <c r="AH387" s="38"/>
      <c r="AI387" s="42"/>
      <c r="AJ387" s="35"/>
      <c r="AK387" s="37">
        <v>0</v>
      </c>
      <c r="AL387" s="25"/>
      <c r="AM387" s="18">
        <f t="shared" si="48"/>
        <v>11120.817906</v>
      </c>
      <c r="AN387" s="18">
        <f t="shared" si="49"/>
        <v>6459.2</v>
      </c>
      <c r="AO387" s="18">
        <f t="shared" si="50"/>
        <v>0</v>
      </c>
      <c r="AP387" s="18">
        <f t="shared" si="51"/>
        <v>1173.3</v>
      </c>
      <c r="AQ387" s="18">
        <f t="shared" si="52"/>
        <v>17252.817999999999</v>
      </c>
      <c r="AR387" s="18">
        <f t="shared" si="53"/>
        <v>1767.87</v>
      </c>
      <c r="AS387" s="18">
        <f t="shared" si="54"/>
        <v>879.1</v>
      </c>
      <c r="AT387" s="18">
        <f t="shared" si="55"/>
        <v>10416.539616602515</v>
      </c>
      <c r="AU387" s="43">
        <v>4815</v>
      </c>
      <c r="AV387" s="44" t="s">
        <v>1637</v>
      </c>
      <c r="AW387" s="18" t="s">
        <v>1638</v>
      </c>
      <c r="AX387" s="45"/>
      <c r="AY387" s="33"/>
      <c r="AZ387" s="46" t="s">
        <v>80</v>
      </c>
      <c r="BA387" s="33" t="s">
        <v>81</v>
      </c>
      <c r="BB387" s="46" t="s">
        <v>482</v>
      </c>
      <c r="BC387" s="46" t="s">
        <v>483</v>
      </c>
      <c r="BD387" s="47">
        <v>2</v>
      </c>
      <c r="BE387" s="47">
        <v>1</v>
      </c>
    </row>
    <row r="388" spans="1:57" x14ac:dyDescent="0.2">
      <c r="A388" s="32" t="s">
        <v>1639</v>
      </c>
      <c r="B388" s="33" t="s">
        <v>1640</v>
      </c>
      <c r="C388" s="34">
        <v>12304.204732</v>
      </c>
      <c r="D388" s="35">
        <v>1401.94</v>
      </c>
      <c r="E388" s="36"/>
      <c r="F388" s="37">
        <v>713</v>
      </c>
      <c r="G388" s="38">
        <v>6195.4</v>
      </c>
      <c r="H388" s="39">
        <v>31301.200000000001</v>
      </c>
      <c r="I388" s="35">
        <v>12174</v>
      </c>
      <c r="J388" s="37">
        <v>54804.28</v>
      </c>
      <c r="K388" s="25"/>
      <c r="L388" s="34">
        <v>15446.400000000001</v>
      </c>
      <c r="M388" s="35">
        <v>309.82</v>
      </c>
      <c r="N388" s="40"/>
      <c r="O388" s="37">
        <v>1870.44</v>
      </c>
      <c r="P388" s="38">
        <v>3561.91</v>
      </c>
      <c r="Q388" s="39">
        <v>4760.79</v>
      </c>
      <c r="R388" s="35">
        <v>3297.47</v>
      </c>
      <c r="S388" s="37">
        <v>18292.749347524255</v>
      </c>
      <c r="T388" s="25"/>
      <c r="U388" s="34">
        <v>52210.84</v>
      </c>
      <c r="V388" s="35">
        <v>8160.64</v>
      </c>
      <c r="W388" s="36"/>
      <c r="X388" s="37">
        <v>9168.35</v>
      </c>
      <c r="Y388" s="38">
        <v>33177.32</v>
      </c>
      <c r="Z388" s="41">
        <v>30482</v>
      </c>
      <c r="AA388" s="35">
        <v>30442.42</v>
      </c>
      <c r="AB388" s="37">
        <v>42219.56</v>
      </c>
      <c r="AC388" s="25"/>
      <c r="AD388" s="34">
        <v>0</v>
      </c>
      <c r="AE388" s="35">
        <v>0</v>
      </c>
      <c r="AF388" s="36"/>
      <c r="AG388" s="37"/>
      <c r="AH388" s="38">
        <v>3880.36</v>
      </c>
      <c r="AI388" s="42"/>
      <c r="AJ388" s="35"/>
      <c r="AK388" s="37">
        <v>0</v>
      </c>
      <c r="AL388" s="25"/>
      <c r="AM388" s="18">
        <f t="shared" si="48"/>
        <v>79961.444731999989</v>
      </c>
      <c r="AN388" s="18">
        <f t="shared" si="49"/>
        <v>9872.4000000000015</v>
      </c>
      <c r="AO388" s="18">
        <f t="shared" si="50"/>
        <v>0</v>
      </c>
      <c r="AP388" s="18">
        <f t="shared" si="51"/>
        <v>11751.79</v>
      </c>
      <c r="AQ388" s="18">
        <f t="shared" si="52"/>
        <v>46814.99</v>
      </c>
      <c r="AR388" s="18">
        <f t="shared" si="53"/>
        <v>66543.990000000005</v>
      </c>
      <c r="AS388" s="18">
        <f t="shared" si="54"/>
        <v>45913.89</v>
      </c>
      <c r="AT388" s="18">
        <f t="shared" si="55"/>
        <v>115316.58934752425</v>
      </c>
      <c r="AU388" s="43">
        <v>39641</v>
      </c>
      <c r="AV388" s="44" t="s">
        <v>277</v>
      </c>
      <c r="AW388" s="18" t="s">
        <v>278</v>
      </c>
      <c r="AX388" s="45" t="s">
        <v>279</v>
      </c>
      <c r="AY388" s="33" t="s">
        <v>280</v>
      </c>
      <c r="AZ388" s="46" t="s">
        <v>128</v>
      </c>
      <c r="BA388" s="33" t="s">
        <v>129</v>
      </c>
      <c r="BB388" s="46" t="s">
        <v>281</v>
      </c>
      <c r="BC388" s="46" t="s">
        <v>282</v>
      </c>
      <c r="BD388" s="47">
        <v>1</v>
      </c>
      <c r="BE388" s="47">
        <v>2</v>
      </c>
    </row>
    <row r="389" spans="1:57" x14ac:dyDescent="0.2">
      <c r="A389" s="32" t="s">
        <v>1641</v>
      </c>
      <c r="B389" s="33" t="s">
        <v>1642</v>
      </c>
      <c r="C389" s="34">
        <v>2889.0667390000003</v>
      </c>
      <c r="D389" s="35">
        <v>720</v>
      </c>
      <c r="E389" s="36"/>
      <c r="F389" s="37">
        <v>497.76</v>
      </c>
      <c r="G389" s="38">
        <v>4665</v>
      </c>
      <c r="H389" s="39">
        <v>30</v>
      </c>
      <c r="I389" s="35">
        <v>1959</v>
      </c>
      <c r="J389" s="37">
        <v>5496</v>
      </c>
      <c r="K389" s="25"/>
      <c r="L389" s="34">
        <v>8743.32</v>
      </c>
      <c r="M389" s="35">
        <v>49.45</v>
      </c>
      <c r="N389" s="40"/>
      <c r="O389" s="37">
        <v>75.8</v>
      </c>
      <c r="P389" s="38">
        <v>15333.1</v>
      </c>
      <c r="Q389" s="39">
        <v>134.69999999999999</v>
      </c>
      <c r="R389" s="35">
        <v>1699.55</v>
      </c>
      <c r="S389" s="37">
        <v>4952.6312734459552</v>
      </c>
      <c r="T389" s="25"/>
      <c r="U389" s="34">
        <v>4750</v>
      </c>
      <c r="V389" s="35">
        <v>0</v>
      </c>
      <c r="W389" s="36"/>
      <c r="X389" s="37">
        <v>1050</v>
      </c>
      <c r="Y389" s="38">
        <v>2850</v>
      </c>
      <c r="Z389" s="41">
        <v>0</v>
      </c>
      <c r="AA389" s="35">
        <v>1050</v>
      </c>
      <c r="AB389" s="37">
        <v>850</v>
      </c>
      <c r="AC389" s="25"/>
      <c r="AD389" s="34">
        <v>0</v>
      </c>
      <c r="AE389" s="35">
        <v>0</v>
      </c>
      <c r="AF389" s="36"/>
      <c r="AG389" s="37"/>
      <c r="AH389" s="38"/>
      <c r="AI389" s="42"/>
      <c r="AJ389" s="35"/>
      <c r="AK389" s="37">
        <v>0</v>
      </c>
      <c r="AL389" s="25"/>
      <c r="AM389" s="18">
        <f t="shared" si="48"/>
        <v>16382.386739</v>
      </c>
      <c r="AN389" s="18">
        <f t="shared" si="49"/>
        <v>769.45</v>
      </c>
      <c r="AO389" s="18">
        <f t="shared" si="50"/>
        <v>0</v>
      </c>
      <c r="AP389" s="18">
        <f t="shared" si="51"/>
        <v>1623.56</v>
      </c>
      <c r="AQ389" s="18">
        <f t="shared" si="52"/>
        <v>22848.1</v>
      </c>
      <c r="AR389" s="18">
        <f t="shared" si="53"/>
        <v>164.7</v>
      </c>
      <c r="AS389" s="18">
        <f t="shared" si="54"/>
        <v>4708.55</v>
      </c>
      <c r="AT389" s="18">
        <f t="shared" si="55"/>
        <v>11298.631273445955</v>
      </c>
      <c r="AU389" s="43">
        <v>3639</v>
      </c>
      <c r="AV389" s="44" t="s">
        <v>1643</v>
      </c>
      <c r="AW389" s="18" t="s">
        <v>1644</v>
      </c>
      <c r="AX389" s="45"/>
      <c r="AY389" s="33"/>
      <c r="AZ389" s="46" t="s">
        <v>114</v>
      </c>
      <c r="BA389" s="33" t="s">
        <v>115</v>
      </c>
      <c r="BB389" s="46" t="s">
        <v>745</v>
      </c>
      <c r="BC389" s="46" t="s">
        <v>746</v>
      </c>
      <c r="BD389" s="47">
        <v>2</v>
      </c>
      <c r="BE389" s="47">
        <v>1</v>
      </c>
    </row>
    <row r="390" spans="1:57" x14ac:dyDescent="0.2">
      <c r="A390" s="32" t="s">
        <v>1645</v>
      </c>
      <c r="B390" s="33" t="s">
        <v>1646</v>
      </c>
      <c r="C390" s="34">
        <v>3691.8920439999997</v>
      </c>
      <c r="D390" s="35">
        <v>1815</v>
      </c>
      <c r="E390" s="36"/>
      <c r="F390" s="37">
        <v>1485</v>
      </c>
      <c r="G390" s="38">
        <v>604</v>
      </c>
      <c r="H390" s="39">
        <v>1745.9</v>
      </c>
      <c r="I390" s="35">
        <v>1645</v>
      </c>
      <c r="J390" s="37">
        <v>8195.06</v>
      </c>
      <c r="K390" s="25"/>
      <c r="L390" s="34">
        <v>2265.21</v>
      </c>
      <c r="M390" s="35">
        <v>3188.56</v>
      </c>
      <c r="N390" s="40"/>
      <c r="O390" s="37">
        <v>2121.5</v>
      </c>
      <c r="P390" s="38">
        <v>311.94</v>
      </c>
      <c r="Q390" s="39">
        <v>2806.78</v>
      </c>
      <c r="R390" s="35">
        <v>2598.77</v>
      </c>
      <c r="S390" s="37">
        <v>5774.8717621982669</v>
      </c>
      <c r="T390" s="25"/>
      <c r="U390" s="34">
        <v>2000</v>
      </c>
      <c r="V390" s="35">
        <v>13300</v>
      </c>
      <c r="W390" s="36"/>
      <c r="X390" s="37">
        <v>2800</v>
      </c>
      <c r="Y390" s="38">
        <v>2000</v>
      </c>
      <c r="Z390" s="41">
        <v>11400</v>
      </c>
      <c r="AA390" s="35">
        <v>7088.8</v>
      </c>
      <c r="AB390" s="37">
        <v>2000</v>
      </c>
      <c r="AC390" s="25"/>
      <c r="AD390" s="34">
        <v>0</v>
      </c>
      <c r="AE390" s="35">
        <v>0</v>
      </c>
      <c r="AF390" s="36"/>
      <c r="AG390" s="37"/>
      <c r="AH390" s="38"/>
      <c r="AI390" s="42"/>
      <c r="AJ390" s="35"/>
      <c r="AK390" s="37">
        <v>0</v>
      </c>
      <c r="AL390" s="25"/>
      <c r="AM390" s="18">
        <f t="shared" si="48"/>
        <v>7957.1020439999993</v>
      </c>
      <c r="AN390" s="18">
        <f t="shared" si="49"/>
        <v>18303.560000000001</v>
      </c>
      <c r="AO390" s="18">
        <f t="shared" si="50"/>
        <v>0</v>
      </c>
      <c r="AP390" s="18">
        <f t="shared" si="51"/>
        <v>6406.5</v>
      </c>
      <c r="AQ390" s="18">
        <f t="shared" si="52"/>
        <v>2915.94</v>
      </c>
      <c r="AR390" s="18">
        <f t="shared" si="53"/>
        <v>15952.68</v>
      </c>
      <c r="AS390" s="18">
        <f t="shared" si="54"/>
        <v>11332.57</v>
      </c>
      <c r="AT390" s="18">
        <f t="shared" si="55"/>
        <v>15969.931762198266</v>
      </c>
      <c r="AU390" s="43">
        <v>3729</v>
      </c>
      <c r="AV390" s="44" t="s">
        <v>1647</v>
      </c>
      <c r="AW390" s="18" t="s">
        <v>1648</v>
      </c>
      <c r="AX390" s="45"/>
      <c r="AY390" s="33"/>
      <c r="AZ390" s="46" t="s">
        <v>98</v>
      </c>
      <c r="BA390" s="33" t="s">
        <v>99</v>
      </c>
      <c r="BB390" s="46" t="s">
        <v>287</v>
      </c>
      <c r="BC390" s="46" t="s">
        <v>288</v>
      </c>
      <c r="BD390" s="47">
        <v>2</v>
      </c>
      <c r="BE390" s="47">
        <v>1</v>
      </c>
    </row>
    <row r="391" spans="1:57" x14ac:dyDescent="0.2">
      <c r="A391" s="32" t="s">
        <v>1649</v>
      </c>
      <c r="B391" s="33" t="s">
        <v>1650</v>
      </c>
      <c r="C391" s="34">
        <v>1433.5526159999999</v>
      </c>
      <c r="D391" s="35">
        <v>0</v>
      </c>
      <c r="E391" s="36"/>
      <c r="F391" s="37">
        <v>20</v>
      </c>
      <c r="G391" s="38">
        <v>50</v>
      </c>
      <c r="H391" s="39">
        <v>200</v>
      </c>
      <c r="I391" s="35">
        <v>130</v>
      </c>
      <c r="J391" s="37">
        <v>2346</v>
      </c>
      <c r="K391" s="25"/>
      <c r="L391" s="34">
        <v>2280.42</v>
      </c>
      <c r="M391" s="35">
        <v>204.9</v>
      </c>
      <c r="N391" s="40"/>
      <c r="O391" s="37">
        <v>380.65</v>
      </c>
      <c r="P391" s="38">
        <v>296</v>
      </c>
      <c r="Q391" s="39">
        <v>3434.26</v>
      </c>
      <c r="R391" s="35">
        <v>3614.4</v>
      </c>
      <c r="S391" s="37">
        <v>2917.0979937153197</v>
      </c>
      <c r="T391" s="25"/>
      <c r="U391" s="34">
        <v>2700</v>
      </c>
      <c r="V391" s="35">
        <v>0</v>
      </c>
      <c r="W391" s="36"/>
      <c r="X391" s="37">
        <v>300</v>
      </c>
      <c r="Y391" s="38">
        <v>0</v>
      </c>
      <c r="Z391" s="41">
        <v>1097.68</v>
      </c>
      <c r="AA391" s="35">
        <v>1619</v>
      </c>
      <c r="AB391" s="37">
        <v>300</v>
      </c>
      <c r="AC391" s="25"/>
      <c r="AD391" s="34">
        <v>0</v>
      </c>
      <c r="AE391" s="35">
        <v>0</v>
      </c>
      <c r="AF391" s="36"/>
      <c r="AG391" s="37"/>
      <c r="AH391" s="38"/>
      <c r="AI391" s="42"/>
      <c r="AJ391" s="35"/>
      <c r="AK391" s="37">
        <v>0</v>
      </c>
      <c r="AL391" s="25"/>
      <c r="AM391" s="18">
        <f t="shared" si="48"/>
        <v>6413.972616</v>
      </c>
      <c r="AN391" s="18">
        <f t="shared" si="49"/>
        <v>204.9</v>
      </c>
      <c r="AO391" s="18">
        <f t="shared" si="50"/>
        <v>0</v>
      </c>
      <c r="AP391" s="18">
        <f t="shared" si="51"/>
        <v>700.65</v>
      </c>
      <c r="AQ391" s="18">
        <f t="shared" si="52"/>
        <v>346</v>
      </c>
      <c r="AR391" s="18">
        <f t="shared" si="53"/>
        <v>4731.9400000000005</v>
      </c>
      <c r="AS391" s="18">
        <f t="shared" si="54"/>
        <v>5363.4</v>
      </c>
      <c r="AT391" s="18">
        <f t="shared" si="55"/>
        <v>5563.0979937153197</v>
      </c>
      <c r="AU391" s="43">
        <v>1831</v>
      </c>
      <c r="AV391" s="44" t="s">
        <v>1651</v>
      </c>
      <c r="AW391" s="18" t="s">
        <v>1652</v>
      </c>
      <c r="AX391" s="45"/>
      <c r="AY391" s="33"/>
      <c r="AZ391" s="46" t="s">
        <v>80</v>
      </c>
      <c r="BA391" s="33" t="s">
        <v>81</v>
      </c>
      <c r="BB391" s="46" t="s">
        <v>553</v>
      </c>
      <c r="BC391" s="46" t="s">
        <v>554</v>
      </c>
      <c r="BD391" s="47">
        <v>2</v>
      </c>
      <c r="BE391" s="47">
        <v>1</v>
      </c>
    </row>
    <row r="392" spans="1:57" x14ac:dyDescent="0.2">
      <c r="A392" s="32" t="s">
        <v>1653</v>
      </c>
      <c r="B392" s="33" t="s">
        <v>1654</v>
      </c>
      <c r="C392" s="34">
        <v>7261.4806570000001</v>
      </c>
      <c r="D392" s="35">
        <v>2916</v>
      </c>
      <c r="E392" s="36"/>
      <c r="F392" s="37">
        <v>420</v>
      </c>
      <c r="G392" s="38">
        <v>1050</v>
      </c>
      <c r="H392" s="39">
        <v>90</v>
      </c>
      <c r="I392" s="35">
        <v>1055.5</v>
      </c>
      <c r="J392" s="37">
        <v>16404.650000000001</v>
      </c>
      <c r="K392" s="25"/>
      <c r="L392" s="34">
        <v>5340.16</v>
      </c>
      <c r="M392" s="35">
        <v>402.66</v>
      </c>
      <c r="N392" s="40"/>
      <c r="O392" s="37">
        <v>90</v>
      </c>
      <c r="P392" s="38">
        <v>562.19000000000005</v>
      </c>
      <c r="Q392" s="39">
        <v>559.95000000000005</v>
      </c>
      <c r="R392" s="35">
        <v>215.8</v>
      </c>
      <c r="S392" s="37">
        <v>7877.9120667022298</v>
      </c>
      <c r="T392" s="25"/>
      <c r="U392" s="34">
        <v>9800</v>
      </c>
      <c r="V392" s="35">
        <v>3200</v>
      </c>
      <c r="W392" s="36"/>
      <c r="X392" s="37">
        <v>3200</v>
      </c>
      <c r="Y392" s="38">
        <v>20700</v>
      </c>
      <c r="Z392" s="41">
        <v>9500</v>
      </c>
      <c r="AA392" s="35">
        <v>5500</v>
      </c>
      <c r="AB392" s="37">
        <v>0</v>
      </c>
      <c r="AC392" s="25"/>
      <c r="AD392" s="34">
        <v>0</v>
      </c>
      <c r="AE392" s="35">
        <v>0</v>
      </c>
      <c r="AF392" s="36"/>
      <c r="AG392" s="37"/>
      <c r="AH392" s="38"/>
      <c r="AI392" s="42"/>
      <c r="AJ392" s="35"/>
      <c r="AK392" s="37">
        <v>0</v>
      </c>
      <c r="AL392" s="25"/>
      <c r="AM392" s="18">
        <f t="shared" si="48"/>
        <v>22401.640657</v>
      </c>
      <c r="AN392" s="18">
        <f t="shared" si="49"/>
        <v>6518.66</v>
      </c>
      <c r="AO392" s="18">
        <f t="shared" si="50"/>
        <v>0</v>
      </c>
      <c r="AP392" s="18">
        <f t="shared" si="51"/>
        <v>3710</v>
      </c>
      <c r="AQ392" s="18">
        <f t="shared" si="52"/>
        <v>22312.19</v>
      </c>
      <c r="AR392" s="18">
        <f t="shared" si="53"/>
        <v>10149.950000000001</v>
      </c>
      <c r="AS392" s="18">
        <f t="shared" si="54"/>
        <v>6771.3</v>
      </c>
      <c r="AT392" s="18">
        <f t="shared" si="55"/>
        <v>24282.56206670223</v>
      </c>
      <c r="AU392" s="43">
        <v>17924</v>
      </c>
      <c r="AV392" s="44" t="s">
        <v>1655</v>
      </c>
      <c r="AW392" s="18" t="s">
        <v>1656</v>
      </c>
      <c r="AX392" s="45"/>
      <c r="AY392" s="33"/>
      <c r="AZ392" s="46" t="s">
        <v>98</v>
      </c>
      <c r="BA392" s="33" t="s">
        <v>99</v>
      </c>
      <c r="BB392" s="46" t="s">
        <v>683</v>
      </c>
      <c r="BC392" s="46" t="s">
        <v>684</v>
      </c>
      <c r="BD392" s="47">
        <v>1</v>
      </c>
      <c r="BE392" s="47">
        <v>1</v>
      </c>
    </row>
    <row r="393" spans="1:57" x14ac:dyDescent="0.2">
      <c r="A393" s="32" t="s">
        <v>1657</v>
      </c>
      <c r="B393" s="33" t="s">
        <v>1658</v>
      </c>
      <c r="C393" s="34">
        <v>22236.391663999999</v>
      </c>
      <c r="D393" s="35">
        <v>4756.3100000000004</v>
      </c>
      <c r="E393" s="36"/>
      <c r="F393" s="37">
        <v>1085</v>
      </c>
      <c r="G393" s="38">
        <v>315.29000000000002</v>
      </c>
      <c r="H393" s="39">
        <v>12359.24</v>
      </c>
      <c r="I393" s="35">
        <v>7329.11</v>
      </c>
      <c r="J393" s="37">
        <v>60454.35</v>
      </c>
      <c r="K393" s="25"/>
      <c r="L393" s="34">
        <v>16112.960000000001</v>
      </c>
      <c r="M393" s="35">
        <v>1420.36</v>
      </c>
      <c r="N393" s="40"/>
      <c r="O393" s="37">
        <v>916.09</v>
      </c>
      <c r="P393" s="38">
        <v>2199.06</v>
      </c>
      <c r="Q393" s="39">
        <v>2529.41</v>
      </c>
      <c r="R393" s="35">
        <v>1763.17</v>
      </c>
      <c r="S393" s="37">
        <v>13164.147901630568</v>
      </c>
      <c r="T393" s="25"/>
      <c r="U393" s="34">
        <v>52398.06</v>
      </c>
      <c r="V393" s="35">
        <v>7931.34</v>
      </c>
      <c r="W393" s="36"/>
      <c r="X393" s="37">
        <v>3616.17</v>
      </c>
      <c r="Y393" s="38">
        <v>5765.06</v>
      </c>
      <c r="Z393" s="41">
        <v>5495</v>
      </c>
      <c r="AA393" s="35">
        <v>7401</v>
      </c>
      <c r="AB393" s="37">
        <v>55461.24</v>
      </c>
      <c r="AC393" s="25"/>
      <c r="AD393" s="34">
        <v>0</v>
      </c>
      <c r="AE393" s="35">
        <v>0</v>
      </c>
      <c r="AF393" s="36"/>
      <c r="AG393" s="37"/>
      <c r="AH393" s="38"/>
      <c r="AI393" s="42"/>
      <c r="AJ393" s="35"/>
      <c r="AK393" s="37">
        <v>0</v>
      </c>
      <c r="AL393" s="25"/>
      <c r="AM393" s="18">
        <f t="shared" si="48"/>
        <v>90747.411663999999</v>
      </c>
      <c r="AN393" s="18">
        <f t="shared" si="49"/>
        <v>14108.010000000002</v>
      </c>
      <c r="AO393" s="18">
        <f t="shared" si="50"/>
        <v>0</v>
      </c>
      <c r="AP393" s="18">
        <f t="shared" si="51"/>
        <v>5617.26</v>
      </c>
      <c r="AQ393" s="18">
        <f t="shared" si="52"/>
        <v>8279.4100000000017</v>
      </c>
      <c r="AR393" s="18">
        <f t="shared" si="53"/>
        <v>20383.650000000001</v>
      </c>
      <c r="AS393" s="18">
        <f t="shared" si="54"/>
        <v>16493.28</v>
      </c>
      <c r="AT393" s="18">
        <f t="shared" si="55"/>
        <v>129079.73790163058</v>
      </c>
      <c r="AU393" s="43">
        <v>40496</v>
      </c>
      <c r="AV393" s="44" t="s">
        <v>631</v>
      </c>
      <c r="AW393" s="18" t="s">
        <v>1201</v>
      </c>
      <c r="AX393" s="45" t="s">
        <v>352</v>
      </c>
      <c r="AY393" s="33" t="s">
        <v>353</v>
      </c>
      <c r="AZ393" s="46" t="s">
        <v>98</v>
      </c>
      <c r="BA393" s="33" t="s">
        <v>99</v>
      </c>
      <c r="BB393" s="46" t="s">
        <v>354</v>
      </c>
      <c r="BC393" s="46" t="s">
        <v>355</v>
      </c>
      <c r="BD393" s="47">
        <v>1</v>
      </c>
      <c r="BE393" s="47">
        <v>2</v>
      </c>
    </row>
    <row r="394" spans="1:57" x14ac:dyDescent="0.2">
      <c r="A394" s="32" t="s">
        <v>1659</v>
      </c>
      <c r="B394" s="33" t="s">
        <v>1660</v>
      </c>
      <c r="C394" s="34">
        <v>7448.3658930000001</v>
      </c>
      <c r="D394" s="35">
        <v>4250</v>
      </c>
      <c r="E394" s="36"/>
      <c r="F394" s="37">
        <v>3093.6</v>
      </c>
      <c r="G394" s="38">
        <v>9378</v>
      </c>
      <c r="H394" s="39">
        <v>4103</v>
      </c>
      <c r="I394" s="35">
        <v>2255</v>
      </c>
      <c r="J394" s="37">
        <v>34859.85</v>
      </c>
      <c r="K394" s="25"/>
      <c r="L394" s="34">
        <v>11413.819999999998</v>
      </c>
      <c r="M394" s="35">
        <v>231.75</v>
      </c>
      <c r="N394" s="40"/>
      <c r="O394" s="37">
        <v>964.73</v>
      </c>
      <c r="P394" s="38">
        <v>6092.45</v>
      </c>
      <c r="Q394" s="39">
        <v>1791.93</v>
      </c>
      <c r="R394" s="35">
        <v>393.93</v>
      </c>
      <c r="S394" s="37">
        <v>5420.8334666842429</v>
      </c>
      <c r="T394" s="25"/>
      <c r="U394" s="34">
        <v>15339.48</v>
      </c>
      <c r="V394" s="35">
        <v>0</v>
      </c>
      <c r="W394" s="36"/>
      <c r="X394" s="37">
        <v>1607.65</v>
      </c>
      <c r="Y394" s="38">
        <v>4823.74</v>
      </c>
      <c r="Z394" s="41">
        <v>3142</v>
      </c>
      <c r="AA394" s="35">
        <v>2814.48</v>
      </c>
      <c r="AB394" s="37">
        <v>18121</v>
      </c>
      <c r="AC394" s="25"/>
      <c r="AD394" s="34">
        <v>452.75</v>
      </c>
      <c r="AE394" s="35">
        <v>0</v>
      </c>
      <c r="AF394" s="36"/>
      <c r="AG394" s="37"/>
      <c r="AH394" s="38"/>
      <c r="AI394" s="42"/>
      <c r="AJ394" s="35"/>
      <c r="AK394" s="37">
        <v>0</v>
      </c>
      <c r="AL394" s="25"/>
      <c r="AM394" s="18">
        <f t="shared" si="48"/>
        <v>34654.415892999998</v>
      </c>
      <c r="AN394" s="18">
        <f t="shared" si="49"/>
        <v>4481.75</v>
      </c>
      <c r="AO394" s="18">
        <f t="shared" si="50"/>
        <v>0</v>
      </c>
      <c r="AP394" s="18">
        <f t="shared" si="51"/>
        <v>5665.98</v>
      </c>
      <c r="AQ394" s="18">
        <f t="shared" si="52"/>
        <v>20294.189999999999</v>
      </c>
      <c r="AR394" s="18">
        <f t="shared" si="53"/>
        <v>9036.93</v>
      </c>
      <c r="AS394" s="18">
        <f t="shared" si="54"/>
        <v>5463.41</v>
      </c>
      <c r="AT394" s="18">
        <f t="shared" si="55"/>
        <v>58401.683466684241</v>
      </c>
      <c r="AU394" s="43">
        <v>15475</v>
      </c>
      <c r="AV394" s="44" t="s">
        <v>1032</v>
      </c>
      <c r="AW394" s="18" t="s">
        <v>1661</v>
      </c>
      <c r="AX394" s="45" t="s">
        <v>579</v>
      </c>
      <c r="AY394" s="33" t="s">
        <v>580</v>
      </c>
      <c r="AZ394" s="46" t="s">
        <v>136</v>
      </c>
      <c r="BA394" s="33" t="s">
        <v>137</v>
      </c>
      <c r="BB394" s="46" t="s">
        <v>581</v>
      </c>
      <c r="BC394" s="46" t="s">
        <v>582</v>
      </c>
      <c r="BD394" s="47">
        <v>1</v>
      </c>
      <c r="BE394" s="47">
        <v>2</v>
      </c>
    </row>
    <row r="395" spans="1:57" x14ac:dyDescent="0.2">
      <c r="A395" s="32" t="s">
        <v>579</v>
      </c>
      <c r="B395" s="33" t="s">
        <v>1662</v>
      </c>
      <c r="C395" s="34"/>
      <c r="D395" s="35">
        <v>0</v>
      </c>
      <c r="E395" s="36"/>
      <c r="F395" s="37">
        <v>710</v>
      </c>
      <c r="G395" s="38">
        <v>0</v>
      </c>
      <c r="H395" s="39">
        <v>0</v>
      </c>
      <c r="I395" s="35"/>
      <c r="J395" s="37">
        <v>0</v>
      </c>
      <c r="K395" s="25"/>
      <c r="L395" s="34"/>
      <c r="M395" s="35">
        <v>0</v>
      </c>
      <c r="N395" s="40"/>
      <c r="O395" s="37"/>
      <c r="P395" s="38">
        <v>0</v>
      </c>
      <c r="Q395" s="39">
        <v>0</v>
      </c>
      <c r="R395" s="35"/>
      <c r="S395" s="37">
        <v>0</v>
      </c>
      <c r="T395" s="25"/>
      <c r="U395" s="34"/>
      <c r="V395" s="35">
        <v>0</v>
      </c>
      <c r="W395" s="36"/>
      <c r="X395" s="37"/>
      <c r="Y395" s="38">
        <v>0</v>
      </c>
      <c r="Z395" s="39">
        <v>0</v>
      </c>
      <c r="AA395" s="35"/>
      <c r="AB395" s="37">
        <v>0</v>
      </c>
      <c r="AC395" s="25"/>
      <c r="AD395" s="34"/>
      <c r="AE395" s="35">
        <v>0</v>
      </c>
      <c r="AF395" s="36"/>
      <c r="AG395" s="37"/>
      <c r="AH395" s="38"/>
      <c r="AI395" s="42"/>
      <c r="AJ395" s="35"/>
      <c r="AK395" s="37">
        <v>0</v>
      </c>
      <c r="AL395" s="25"/>
      <c r="AM395" s="18">
        <f t="shared" si="48"/>
        <v>0</v>
      </c>
      <c r="AN395" s="18">
        <f t="shared" si="49"/>
        <v>0</v>
      </c>
      <c r="AO395" s="18">
        <f t="shared" si="50"/>
        <v>0</v>
      </c>
      <c r="AP395" s="18">
        <f t="shared" si="51"/>
        <v>710</v>
      </c>
      <c r="AQ395" s="18">
        <f t="shared" si="52"/>
        <v>0</v>
      </c>
      <c r="AR395" s="18">
        <f t="shared" si="53"/>
        <v>0</v>
      </c>
      <c r="AS395" s="18">
        <f t="shared" si="54"/>
        <v>0</v>
      </c>
      <c r="AT395" s="18">
        <f t="shared" si="55"/>
        <v>0</v>
      </c>
      <c r="AU395" s="43">
        <v>147228</v>
      </c>
      <c r="AV395" s="44" t="s">
        <v>1032</v>
      </c>
      <c r="AW395" s="18" t="s">
        <v>1033</v>
      </c>
      <c r="AX395" s="45" t="s">
        <v>579</v>
      </c>
      <c r="AY395" s="33" t="s">
        <v>580</v>
      </c>
      <c r="AZ395" s="46" t="s">
        <v>136</v>
      </c>
      <c r="BA395" s="33" t="s">
        <v>137</v>
      </c>
      <c r="BB395" s="46" t="s">
        <v>581</v>
      </c>
      <c r="BC395" s="46" t="s">
        <v>582</v>
      </c>
      <c r="BD395" s="47">
        <v>1</v>
      </c>
      <c r="BE395" s="47">
        <v>2</v>
      </c>
    </row>
    <row r="396" spans="1:57" x14ac:dyDescent="0.2">
      <c r="A396" s="32" t="s">
        <v>1663</v>
      </c>
      <c r="B396" s="33" t="s">
        <v>1664</v>
      </c>
      <c r="C396" s="34">
        <v>11321.437376999998</v>
      </c>
      <c r="D396" s="35">
        <v>4453.2</v>
      </c>
      <c r="E396" s="36"/>
      <c r="F396" s="37">
        <v>1254.78</v>
      </c>
      <c r="G396" s="38">
        <v>9355</v>
      </c>
      <c r="H396" s="39">
        <v>1045</v>
      </c>
      <c r="I396" s="35">
        <v>7172.25</v>
      </c>
      <c r="J396" s="37">
        <v>28743</v>
      </c>
      <c r="K396" s="25"/>
      <c r="L396" s="34">
        <v>4119.18</v>
      </c>
      <c r="M396" s="35">
        <v>1329.73</v>
      </c>
      <c r="N396" s="40"/>
      <c r="O396" s="37">
        <v>167.06</v>
      </c>
      <c r="P396" s="38">
        <v>2260.67</v>
      </c>
      <c r="Q396" s="39">
        <v>154.65</v>
      </c>
      <c r="R396" s="35">
        <v>1956.02</v>
      </c>
      <c r="S396" s="37">
        <v>8139.3167334038735</v>
      </c>
      <c r="T396" s="25"/>
      <c r="U396" s="34">
        <v>29605.25</v>
      </c>
      <c r="V396" s="35">
        <v>0</v>
      </c>
      <c r="W396" s="36"/>
      <c r="X396" s="37">
        <v>1607.65</v>
      </c>
      <c r="Y396" s="38">
        <v>4823.74</v>
      </c>
      <c r="Z396" s="41">
        <v>2814.48</v>
      </c>
      <c r="AA396" s="35">
        <v>3986.08</v>
      </c>
      <c r="AB396" s="37">
        <v>18133</v>
      </c>
      <c r="AC396" s="25"/>
      <c r="AD396" s="34">
        <v>0</v>
      </c>
      <c r="AE396" s="35">
        <v>0</v>
      </c>
      <c r="AF396" s="36"/>
      <c r="AG396" s="37"/>
      <c r="AH396" s="38"/>
      <c r="AI396" s="42"/>
      <c r="AJ396" s="35"/>
      <c r="AK396" s="37">
        <v>0</v>
      </c>
      <c r="AL396" s="25"/>
      <c r="AM396" s="18">
        <f t="shared" si="48"/>
        <v>45045.867377000002</v>
      </c>
      <c r="AN396" s="18">
        <f t="shared" si="49"/>
        <v>5782.93</v>
      </c>
      <c r="AO396" s="18">
        <f t="shared" si="50"/>
        <v>0</v>
      </c>
      <c r="AP396" s="18">
        <f t="shared" si="51"/>
        <v>3029.49</v>
      </c>
      <c r="AQ396" s="18">
        <f t="shared" si="52"/>
        <v>16439.41</v>
      </c>
      <c r="AR396" s="18">
        <f t="shared" si="53"/>
        <v>4014.13</v>
      </c>
      <c r="AS396" s="18">
        <f t="shared" si="54"/>
        <v>13114.35</v>
      </c>
      <c r="AT396" s="18">
        <f t="shared" si="55"/>
        <v>55015.316733403874</v>
      </c>
      <c r="AU396" s="43">
        <v>15678</v>
      </c>
      <c r="AV396" s="44" t="s">
        <v>1032</v>
      </c>
      <c r="AW396" s="18" t="s">
        <v>1665</v>
      </c>
      <c r="AX396" s="45" t="s">
        <v>579</v>
      </c>
      <c r="AY396" s="33" t="s">
        <v>580</v>
      </c>
      <c r="AZ396" s="46" t="s">
        <v>136</v>
      </c>
      <c r="BA396" s="33" t="s">
        <v>137</v>
      </c>
      <c r="BB396" s="46" t="s">
        <v>581</v>
      </c>
      <c r="BC396" s="46" t="s">
        <v>582</v>
      </c>
      <c r="BD396" s="47">
        <v>1</v>
      </c>
      <c r="BE396" s="47">
        <v>2</v>
      </c>
    </row>
    <row r="397" spans="1:57" x14ac:dyDescent="0.2">
      <c r="A397" s="32" t="s">
        <v>1666</v>
      </c>
      <c r="B397" s="33" t="s">
        <v>1667</v>
      </c>
      <c r="C397" s="34">
        <v>15041.743589</v>
      </c>
      <c r="D397" s="35">
        <v>2122.5</v>
      </c>
      <c r="E397" s="36"/>
      <c r="F397" s="37">
        <v>3475</v>
      </c>
      <c r="G397" s="38">
        <v>3208.3</v>
      </c>
      <c r="H397" s="39">
        <v>3093</v>
      </c>
      <c r="I397" s="35">
        <v>10679.6</v>
      </c>
      <c r="J397" s="37">
        <v>39152.69</v>
      </c>
      <c r="K397" s="25"/>
      <c r="L397" s="34">
        <v>15850.429999999998</v>
      </c>
      <c r="M397" s="35">
        <v>161.69999999999999</v>
      </c>
      <c r="N397" s="40"/>
      <c r="O397" s="37">
        <v>252.58</v>
      </c>
      <c r="P397" s="38">
        <v>7731.54</v>
      </c>
      <c r="Q397" s="39">
        <v>5923.88</v>
      </c>
      <c r="R397" s="35">
        <v>9451.9699999999993</v>
      </c>
      <c r="S397" s="37">
        <v>5500.5092569150429</v>
      </c>
      <c r="T397" s="25"/>
      <c r="U397" s="34">
        <v>34553.94</v>
      </c>
      <c r="V397" s="35">
        <v>0</v>
      </c>
      <c r="W397" s="36"/>
      <c r="X397" s="37">
        <v>1899.95</v>
      </c>
      <c r="Y397" s="38">
        <v>5700.42</v>
      </c>
      <c r="Z397" s="41">
        <v>6675.84</v>
      </c>
      <c r="AA397" s="35">
        <v>1686.84</v>
      </c>
      <c r="AB397" s="37">
        <v>21323</v>
      </c>
      <c r="AC397" s="25"/>
      <c r="AD397" s="34">
        <v>76125</v>
      </c>
      <c r="AE397" s="35">
        <v>0</v>
      </c>
      <c r="AF397" s="36"/>
      <c r="AG397" s="37"/>
      <c r="AH397" s="38"/>
      <c r="AI397" s="42"/>
      <c r="AJ397" s="35"/>
      <c r="AK397" s="37">
        <v>0</v>
      </c>
      <c r="AL397" s="25"/>
      <c r="AM397" s="18">
        <f t="shared" si="48"/>
        <v>141571.11358899999</v>
      </c>
      <c r="AN397" s="18">
        <f t="shared" si="49"/>
        <v>2284.1999999999998</v>
      </c>
      <c r="AO397" s="18">
        <f t="shared" si="50"/>
        <v>0</v>
      </c>
      <c r="AP397" s="18">
        <f t="shared" si="51"/>
        <v>5627.5300000000007</v>
      </c>
      <c r="AQ397" s="18">
        <f t="shared" si="52"/>
        <v>16640.259999999998</v>
      </c>
      <c r="AR397" s="18">
        <f t="shared" si="53"/>
        <v>15692.720000000001</v>
      </c>
      <c r="AS397" s="18">
        <f t="shared" si="54"/>
        <v>21818.41</v>
      </c>
      <c r="AT397" s="18">
        <f t="shared" si="55"/>
        <v>65976.199256915046</v>
      </c>
      <c r="AU397" s="43">
        <v>19466</v>
      </c>
      <c r="AV397" s="44" t="s">
        <v>1032</v>
      </c>
      <c r="AW397" s="18" t="s">
        <v>1668</v>
      </c>
      <c r="AX397" s="45" t="s">
        <v>579</v>
      </c>
      <c r="AY397" s="33" t="s">
        <v>580</v>
      </c>
      <c r="AZ397" s="46" t="s">
        <v>136</v>
      </c>
      <c r="BA397" s="33" t="s">
        <v>137</v>
      </c>
      <c r="BB397" s="46" t="s">
        <v>581</v>
      </c>
      <c r="BC397" s="46" t="s">
        <v>582</v>
      </c>
      <c r="BD397" s="47">
        <v>1</v>
      </c>
      <c r="BE397" s="47">
        <v>2</v>
      </c>
    </row>
    <row r="398" spans="1:57" x14ac:dyDescent="0.2">
      <c r="A398" s="32" t="s">
        <v>1669</v>
      </c>
      <c r="B398" s="33" t="s">
        <v>1670</v>
      </c>
      <c r="C398" s="34">
        <v>14765.376511</v>
      </c>
      <c r="D398" s="35">
        <v>291.92</v>
      </c>
      <c r="E398" s="36"/>
      <c r="F398" s="37">
        <v>1486.34</v>
      </c>
      <c r="G398" s="38">
        <v>48004.71</v>
      </c>
      <c r="H398" s="39">
        <v>830.42</v>
      </c>
      <c r="I398" s="35">
        <v>4783.1499999999996</v>
      </c>
      <c r="J398" s="37">
        <v>79020.89</v>
      </c>
      <c r="K398" s="25"/>
      <c r="L398" s="34">
        <v>10557.46</v>
      </c>
      <c r="M398" s="35">
        <v>1162.25</v>
      </c>
      <c r="N398" s="40"/>
      <c r="O398" s="37">
        <v>278.77999999999997</v>
      </c>
      <c r="P398" s="38">
        <v>5125.07</v>
      </c>
      <c r="Q398" s="39">
        <v>1701.21</v>
      </c>
      <c r="R398" s="35">
        <v>688.65</v>
      </c>
      <c r="S398" s="37">
        <v>9505.1223917600637</v>
      </c>
      <c r="T398" s="25"/>
      <c r="U398" s="34">
        <v>37185.94</v>
      </c>
      <c r="V398" s="35">
        <v>0</v>
      </c>
      <c r="W398" s="36"/>
      <c r="X398" s="37">
        <v>2046.1</v>
      </c>
      <c r="Y398" s="38">
        <v>6138.76</v>
      </c>
      <c r="Z398" s="41">
        <v>3581.52</v>
      </c>
      <c r="AA398" s="35">
        <v>3581.52</v>
      </c>
      <c r="AB398" s="37">
        <v>22980</v>
      </c>
      <c r="AC398" s="25"/>
      <c r="AD398" s="34">
        <v>225000</v>
      </c>
      <c r="AE398" s="35">
        <v>0</v>
      </c>
      <c r="AF398" s="36"/>
      <c r="AG398" s="37"/>
      <c r="AH398" s="38"/>
      <c r="AI398" s="42"/>
      <c r="AJ398" s="35"/>
      <c r="AK398" s="37">
        <v>0</v>
      </c>
      <c r="AL398" s="25"/>
      <c r="AM398" s="18">
        <f t="shared" si="48"/>
        <v>287508.776511</v>
      </c>
      <c r="AN398" s="18">
        <f t="shared" si="49"/>
        <v>1454.17</v>
      </c>
      <c r="AO398" s="18">
        <f t="shared" si="50"/>
        <v>0</v>
      </c>
      <c r="AP398" s="18">
        <f t="shared" si="51"/>
        <v>3811.2200000000003</v>
      </c>
      <c r="AQ398" s="18">
        <f t="shared" si="52"/>
        <v>59268.54</v>
      </c>
      <c r="AR398" s="18">
        <f t="shared" si="53"/>
        <v>6113.15</v>
      </c>
      <c r="AS398" s="18">
        <f t="shared" si="54"/>
        <v>9053.32</v>
      </c>
      <c r="AT398" s="18">
        <f t="shared" si="55"/>
        <v>111506.01239176007</v>
      </c>
      <c r="AU398" s="43">
        <v>20306</v>
      </c>
      <c r="AV398" s="44" t="s">
        <v>1032</v>
      </c>
      <c r="AW398" s="18" t="s">
        <v>1033</v>
      </c>
      <c r="AX398" s="45" t="s">
        <v>579</v>
      </c>
      <c r="AY398" s="33" t="s">
        <v>580</v>
      </c>
      <c r="AZ398" s="46" t="s">
        <v>136</v>
      </c>
      <c r="BA398" s="33" t="s">
        <v>137</v>
      </c>
      <c r="BB398" s="46" t="s">
        <v>581</v>
      </c>
      <c r="BC398" s="46" t="s">
        <v>582</v>
      </c>
      <c r="BD398" s="47">
        <v>1</v>
      </c>
      <c r="BE398" s="47">
        <v>2</v>
      </c>
    </row>
    <row r="399" spans="1:57" x14ac:dyDescent="0.2">
      <c r="A399" s="32" t="s">
        <v>1671</v>
      </c>
      <c r="B399" s="33" t="s">
        <v>1672</v>
      </c>
      <c r="C399" s="34">
        <v>42139.019416000003</v>
      </c>
      <c r="D399" s="35">
        <v>42344.89</v>
      </c>
      <c r="E399" s="36"/>
      <c r="F399" s="37">
        <v>2380</v>
      </c>
      <c r="G399" s="38">
        <v>16342.92</v>
      </c>
      <c r="H399" s="39">
        <v>4015</v>
      </c>
      <c r="I399" s="35">
        <v>6534</v>
      </c>
      <c r="J399" s="37">
        <v>155357</v>
      </c>
      <c r="K399" s="25"/>
      <c r="L399" s="34">
        <v>48516.67</v>
      </c>
      <c r="M399" s="35">
        <v>6461.76</v>
      </c>
      <c r="N399" s="40"/>
      <c r="O399" s="37">
        <v>8257.09</v>
      </c>
      <c r="P399" s="38">
        <v>6268.6500000000005</v>
      </c>
      <c r="Q399" s="39">
        <v>382.19</v>
      </c>
      <c r="R399" s="35">
        <v>2441.17</v>
      </c>
      <c r="S399" s="37">
        <v>19411.262110120901</v>
      </c>
      <c r="T399" s="25"/>
      <c r="U399" s="34">
        <v>23948.31</v>
      </c>
      <c r="V399" s="35">
        <v>3100</v>
      </c>
      <c r="W399" s="36"/>
      <c r="X399" s="37">
        <v>1315.35</v>
      </c>
      <c r="Y399" s="38">
        <v>6579.1</v>
      </c>
      <c r="Z399" s="41">
        <v>2301.12</v>
      </c>
      <c r="AA399" s="35">
        <v>1167.1199999999999</v>
      </c>
      <c r="AB399" s="37">
        <v>14792</v>
      </c>
      <c r="AC399" s="25"/>
      <c r="AD399" s="34">
        <v>0</v>
      </c>
      <c r="AE399" s="35">
        <v>76125</v>
      </c>
      <c r="AF399" s="36"/>
      <c r="AG399" s="37"/>
      <c r="AH399" s="38"/>
      <c r="AI399" s="42"/>
      <c r="AJ399" s="35"/>
      <c r="AK399" s="37">
        <v>0</v>
      </c>
      <c r="AL399" s="25"/>
      <c r="AM399" s="18">
        <f t="shared" si="48"/>
        <v>114603.99941600001</v>
      </c>
      <c r="AN399" s="18">
        <f t="shared" si="49"/>
        <v>128031.65</v>
      </c>
      <c r="AO399" s="18">
        <f t="shared" si="50"/>
        <v>0</v>
      </c>
      <c r="AP399" s="18">
        <f t="shared" si="51"/>
        <v>11952.44</v>
      </c>
      <c r="AQ399" s="18">
        <f t="shared" si="52"/>
        <v>29190.67</v>
      </c>
      <c r="AR399" s="18">
        <f t="shared" si="53"/>
        <v>6698.3099999999995</v>
      </c>
      <c r="AS399" s="18">
        <f t="shared" si="54"/>
        <v>10142.290000000001</v>
      </c>
      <c r="AT399" s="18">
        <f t="shared" si="55"/>
        <v>189560.26211012091</v>
      </c>
      <c r="AU399" s="43">
        <v>13807</v>
      </c>
      <c r="AV399" s="44" t="s">
        <v>1032</v>
      </c>
      <c r="AW399" s="18" t="s">
        <v>1033</v>
      </c>
      <c r="AX399" s="45" t="s">
        <v>579</v>
      </c>
      <c r="AY399" s="33" t="s">
        <v>580</v>
      </c>
      <c r="AZ399" s="46" t="s">
        <v>136</v>
      </c>
      <c r="BA399" s="33" t="s">
        <v>137</v>
      </c>
      <c r="BB399" s="46" t="s">
        <v>581</v>
      </c>
      <c r="BC399" s="46" t="s">
        <v>582</v>
      </c>
      <c r="BD399" s="47">
        <v>1</v>
      </c>
      <c r="BE399" s="47">
        <v>2</v>
      </c>
    </row>
    <row r="400" spans="1:57" x14ac:dyDescent="0.2">
      <c r="A400" s="32" t="s">
        <v>1673</v>
      </c>
      <c r="B400" s="33" t="s">
        <v>1674</v>
      </c>
      <c r="C400" s="34">
        <v>8462.5828490000004</v>
      </c>
      <c r="D400" s="35">
        <v>0</v>
      </c>
      <c r="E400" s="36"/>
      <c r="F400" s="37">
        <v>460</v>
      </c>
      <c r="G400" s="38">
        <v>60</v>
      </c>
      <c r="H400" s="39">
        <v>25</v>
      </c>
      <c r="I400" s="35">
        <v>280</v>
      </c>
      <c r="J400" s="37">
        <v>1726</v>
      </c>
      <c r="K400" s="25"/>
      <c r="L400" s="34">
        <v>1304.6100000000001</v>
      </c>
      <c r="M400" s="35">
        <v>37.950000000000003</v>
      </c>
      <c r="N400" s="40"/>
      <c r="O400" s="37">
        <v>81.8</v>
      </c>
      <c r="P400" s="38">
        <v>54.7</v>
      </c>
      <c r="Q400" s="39">
        <v>95.25</v>
      </c>
      <c r="R400" s="35">
        <v>79.400000000000006</v>
      </c>
      <c r="S400" s="37">
        <v>2109.938066665803</v>
      </c>
      <c r="T400" s="25"/>
      <c r="U400" s="34">
        <v>0</v>
      </c>
      <c r="V400" s="35">
        <v>0</v>
      </c>
      <c r="W400" s="36"/>
      <c r="X400" s="37"/>
      <c r="Y400" s="38">
        <v>0</v>
      </c>
      <c r="Z400" s="41">
        <v>0</v>
      </c>
      <c r="AA400" s="35"/>
      <c r="AB400" s="37">
        <v>1396.5</v>
      </c>
      <c r="AC400" s="25"/>
      <c r="AD400" s="34">
        <v>0</v>
      </c>
      <c r="AE400" s="35">
        <v>0</v>
      </c>
      <c r="AF400" s="36"/>
      <c r="AG400" s="37"/>
      <c r="AH400" s="38"/>
      <c r="AI400" s="42"/>
      <c r="AJ400" s="35"/>
      <c r="AK400" s="37">
        <v>0</v>
      </c>
      <c r="AL400" s="25"/>
      <c r="AM400" s="18">
        <f t="shared" si="48"/>
        <v>9767.1928490000009</v>
      </c>
      <c r="AN400" s="18">
        <f t="shared" si="49"/>
        <v>37.950000000000003</v>
      </c>
      <c r="AO400" s="18">
        <f t="shared" si="50"/>
        <v>0</v>
      </c>
      <c r="AP400" s="18">
        <f t="shared" si="51"/>
        <v>541.79999999999995</v>
      </c>
      <c r="AQ400" s="18">
        <f t="shared" si="52"/>
        <v>114.7</v>
      </c>
      <c r="AR400" s="18">
        <f t="shared" si="53"/>
        <v>120.25</v>
      </c>
      <c r="AS400" s="18">
        <f t="shared" si="54"/>
        <v>359.4</v>
      </c>
      <c r="AT400" s="18">
        <f t="shared" si="55"/>
        <v>5232.4380666658035</v>
      </c>
      <c r="AU400" s="43">
        <v>1241</v>
      </c>
      <c r="AV400" s="44" t="s">
        <v>1675</v>
      </c>
      <c r="AW400" s="18" t="s">
        <v>1676</v>
      </c>
      <c r="AX400" s="45" t="s">
        <v>346</v>
      </c>
      <c r="AY400" s="33" t="s">
        <v>347</v>
      </c>
      <c r="AZ400" s="46" t="s">
        <v>72</v>
      </c>
      <c r="BA400" s="33" t="s">
        <v>73</v>
      </c>
      <c r="BB400" s="46" t="s">
        <v>340</v>
      </c>
      <c r="BC400" s="46" t="s">
        <v>341</v>
      </c>
      <c r="BD400" s="47">
        <v>1</v>
      </c>
      <c r="BE400" s="47">
        <v>2</v>
      </c>
    </row>
    <row r="401" spans="1:57" x14ac:dyDescent="0.2">
      <c r="A401" s="32" t="s">
        <v>1677</v>
      </c>
      <c r="B401" s="33" t="s">
        <v>1678</v>
      </c>
      <c r="C401" s="34">
        <v>14749.693058000001</v>
      </c>
      <c r="D401" s="35">
        <v>7859.6</v>
      </c>
      <c r="E401" s="36"/>
      <c r="F401" s="37">
        <v>1550</v>
      </c>
      <c r="G401" s="38">
        <v>35566.199999999997</v>
      </c>
      <c r="H401" s="39">
        <v>2722</v>
      </c>
      <c r="I401" s="35">
        <v>3596</v>
      </c>
      <c r="J401" s="37">
        <v>43944.05</v>
      </c>
      <c r="K401" s="25"/>
      <c r="L401" s="34">
        <v>15435.7</v>
      </c>
      <c r="M401" s="35">
        <v>715.48</v>
      </c>
      <c r="N401" s="40"/>
      <c r="O401" s="37">
        <v>1018.53</v>
      </c>
      <c r="P401" s="38">
        <v>4811.87</v>
      </c>
      <c r="Q401" s="39">
        <v>380.31</v>
      </c>
      <c r="R401" s="35">
        <v>2230.8000000000002</v>
      </c>
      <c r="S401" s="37">
        <v>14247.919879359441</v>
      </c>
      <c r="T401" s="25"/>
      <c r="U401" s="34">
        <v>87426</v>
      </c>
      <c r="V401" s="35">
        <v>0</v>
      </c>
      <c r="W401" s="36"/>
      <c r="X401" s="37">
        <v>14321</v>
      </c>
      <c r="Y401" s="38">
        <v>38954</v>
      </c>
      <c r="Z401" s="41">
        <v>3902</v>
      </c>
      <c r="AA401" s="35">
        <v>19505</v>
      </c>
      <c r="AB401" s="37">
        <v>42470</v>
      </c>
      <c r="AC401" s="25"/>
      <c r="AD401" s="34">
        <v>0</v>
      </c>
      <c r="AE401" s="35">
        <v>0</v>
      </c>
      <c r="AF401" s="36"/>
      <c r="AG401" s="37"/>
      <c r="AH401" s="38"/>
      <c r="AI401" s="42"/>
      <c r="AJ401" s="35"/>
      <c r="AK401" s="37">
        <v>0</v>
      </c>
      <c r="AL401" s="25"/>
      <c r="AM401" s="18">
        <f t="shared" si="48"/>
        <v>117611.393058</v>
      </c>
      <c r="AN401" s="18">
        <f t="shared" si="49"/>
        <v>8575.08</v>
      </c>
      <c r="AO401" s="18">
        <f t="shared" si="50"/>
        <v>0</v>
      </c>
      <c r="AP401" s="18">
        <f t="shared" si="51"/>
        <v>16889.53</v>
      </c>
      <c r="AQ401" s="18">
        <f t="shared" si="52"/>
        <v>79332.070000000007</v>
      </c>
      <c r="AR401" s="18">
        <f t="shared" si="53"/>
        <v>7004.31</v>
      </c>
      <c r="AS401" s="18">
        <f t="shared" si="54"/>
        <v>25331.8</v>
      </c>
      <c r="AT401" s="18">
        <f t="shared" si="55"/>
        <v>100661.96987935944</v>
      </c>
      <c r="AU401" s="43">
        <v>28270</v>
      </c>
      <c r="AV401" s="44" t="s">
        <v>1679</v>
      </c>
      <c r="AW401" s="18" t="s">
        <v>1680</v>
      </c>
      <c r="AX401" s="45"/>
      <c r="AY401" s="33"/>
      <c r="AZ401" s="46" t="s">
        <v>204</v>
      </c>
      <c r="BA401" s="33" t="s">
        <v>205</v>
      </c>
      <c r="BB401" s="46" t="s">
        <v>569</v>
      </c>
      <c r="BC401" s="46" t="s">
        <v>570</v>
      </c>
      <c r="BD401" s="47">
        <v>2</v>
      </c>
      <c r="BE401" s="47">
        <v>1</v>
      </c>
    </row>
    <row r="402" spans="1:57" x14ac:dyDescent="0.2">
      <c r="A402" s="32" t="s">
        <v>1681</v>
      </c>
      <c r="B402" s="33" t="s">
        <v>1682</v>
      </c>
      <c r="C402" s="34">
        <v>2685.7042040000006</v>
      </c>
      <c r="D402" s="35">
        <v>480</v>
      </c>
      <c r="E402" s="36"/>
      <c r="F402" s="37">
        <v>50</v>
      </c>
      <c r="G402" s="38">
        <v>520</v>
      </c>
      <c r="H402" s="39">
        <v>1920</v>
      </c>
      <c r="I402" s="35">
        <v>80</v>
      </c>
      <c r="J402" s="37">
        <v>3830</v>
      </c>
      <c r="K402" s="25"/>
      <c r="L402" s="34">
        <v>2268.44</v>
      </c>
      <c r="M402" s="35">
        <v>81.319999999999993</v>
      </c>
      <c r="N402" s="40"/>
      <c r="O402" s="37">
        <v>228.25</v>
      </c>
      <c r="P402" s="38">
        <v>221.45</v>
      </c>
      <c r="Q402" s="39">
        <v>725.91</v>
      </c>
      <c r="R402" s="35">
        <v>272.39999999999998</v>
      </c>
      <c r="S402" s="37">
        <v>6153.5555861828361</v>
      </c>
      <c r="T402" s="25"/>
      <c r="U402" s="34">
        <v>5200</v>
      </c>
      <c r="V402" s="35">
        <v>0</v>
      </c>
      <c r="W402" s="36"/>
      <c r="X402" s="37">
        <v>3830.25</v>
      </c>
      <c r="Y402" s="38">
        <v>1400</v>
      </c>
      <c r="Z402" s="41">
        <v>5500</v>
      </c>
      <c r="AA402" s="35">
        <v>5400</v>
      </c>
      <c r="AB402" s="37">
        <v>5000</v>
      </c>
      <c r="AC402" s="25"/>
      <c r="AD402" s="34">
        <v>0</v>
      </c>
      <c r="AE402" s="35">
        <v>0</v>
      </c>
      <c r="AF402" s="36"/>
      <c r="AG402" s="37"/>
      <c r="AH402" s="38"/>
      <c r="AI402" s="42"/>
      <c r="AJ402" s="35"/>
      <c r="AK402" s="37">
        <v>0</v>
      </c>
      <c r="AL402" s="25"/>
      <c r="AM402" s="18">
        <f t="shared" si="48"/>
        <v>10154.144204</v>
      </c>
      <c r="AN402" s="18">
        <f t="shared" si="49"/>
        <v>561.31999999999994</v>
      </c>
      <c r="AO402" s="18">
        <f t="shared" si="50"/>
        <v>0</v>
      </c>
      <c r="AP402" s="18">
        <f t="shared" si="51"/>
        <v>4108.5</v>
      </c>
      <c r="AQ402" s="18">
        <f t="shared" si="52"/>
        <v>2141.4499999999998</v>
      </c>
      <c r="AR402" s="18">
        <f t="shared" si="53"/>
        <v>8145.91</v>
      </c>
      <c r="AS402" s="18">
        <f t="shared" si="54"/>
        <v>5752.4</v>
      </c>
      <c r="AT402" s="18">
        <f t="shared" si="55"/>
        <v>14983.555586182836</v>
      </c>
      <c r="AU402" s="43">
        <v>6012</v>
      </c>
      <c r="AV402" s="44" t="s">
        <v>1683</v>
      </c>
      <c r="AW402" s="18" t="s">
        <v>1684</v>
      </c>
      <c r="AX402" s="45"/>
      <c r="AY402" s="33"/>
      <c r="AZ402" s="46" t="s">
        <v>98</v>
      </c>
      <c r="BA402" s="33" t="s">
        <v>99</v>
      </c>
      <c r="BB402" s="46" t="s">
        <v>273</v>
      </c>
      <c r="BC402" s="46" t="s">
        <v>274</v>
      </c>
      <c r="BD402" s="47">
        <v>2</v>
      </c>
      <c r="BE402" s="47">
        <v>1</v>
      </c>
    </row>
    <row r="403" spans="1:57" x14ac:dyDescent="0.2">
      <c r="A403" s="32" t="s">
        <v>1685</v>
      </c>
      <c r="B403" s="33" t="s">
        <v>1686</v>
      </c>
      <c r="C403" s="34">
        <v>413.65481299999999</v>
      </c>
      <c r="D403" s="35">
        <v>0</v>
      </c>
      <c r="E403" s="36">
        <v>0</v>
      </c>
      <c r="F403" s="37"/>
      <c r="G403" s="38">
        <v>0</v>
      </c>
      <c r="H403" s="39">
        <v>0</v>
      </c>
      <c r="I403" s="35"/>
      <c r="J403" s="37">
        <v>0</v>
      </c>
      <c r="K403" s="25"/>
      <c r="L403" s="34">
        <v>1194.4099999999999</v>
      </c>
      <c r="M403" s="35">
        <v>0</v>
      </c>
      <c r="N403" s="40">
        <v>91.15</v>
      </c>
      <c r="O403" s="37"/>
      <c r="P403" s="38">
        <v>0</v>
      </c>
      <c r="Q403" s="39">
        <v>0</v>
      </c>
      <c r="R403" s="35"/>
      <c r="S403" s="37">
        <v>6058.2185278340967</v>
      </c>
      <c r="T403" s="25"/>
      <c r="U403" s="34">
        <v>0</v>
      </c>
      <c r="V403" s="35">
        <v>0</v>
      </c>
      <c r="W403" s="36">
        <v>0</v>
      </c>
      <c r="X403" s="37"/>
      <c r="Y403" s="38">
        <v>0</v>
      </c>
      <c r="Z403" s="41">
        <v>0</v>
      </c>
      <c r="AA403" s="35"/>
      <c r="AB403" s="37">
        <v>3000</v>
      </c>
      <c r="AC403" s="25"/>
      <c r="AD403" s="34">
        <v>0</v>
      </c>
      <c r="AE403" s="35">
        <v>0</v>
      </c>
      <c r="AF403" s="36">
        <v>0</v>
      </c>
      <c r="AG403" s="37"/>
      <c r="AH403" s="38"/>
      <c r="AI403" s="42"/>
      <c r="AJ403" s="35"/>
      <c r="AK403" s="37">
        <v>0</v>
      </c>
      <c r="AL403" s="25"/>
      <c r="AM403" s="18">
        <f t="shared" si="48"/>
        <v>1608.064813</v>
      </c>
      <c r="AN403" s="18">
        <f t="shared" si="49"/>
        <v>0</v>
      </c>
      <c r="AO403" s="18">
        <f t="shared" si="50"/>
        <v>91.15</v>
      </c>
      <c r="AP403" s="18">
        <f t="shared" si="51"/>
        <v>0</v>
      </c>
      <c r="AQ403" s="18">
        <f t="shared" si="52"/>
        <v>0</v>
      </c>
      <c r="AR403" s="18">
        <f t="shared" si="53"/>
        <v>0</v>
      </c>
      <c r="AS403" s="18">
        <f t="shared" si="54"/>
        <v>0</v>
      </c>
      <c r="AT403" s="18">
        <f t="shared" si="55"/>
        <v>9058.2185278340967</v>
      </c>
      <c r="AU403" s="43">
        <v>2659</v>
      </c>
      <c r="AV403" s="44" t="s">
        <v>255</v>
      </c>
      <c r="AW403" s="18" t="s">
        <v>376</v>
      </c>
      <c r="AX403" s="45"/>
      <c r="AY403" s="33"/>
      <c r="AZ403" s="46" t="s">
        <v>146</v>
      </c>
      <c r="BA403" s="33" t="s">
        <v>147</v>
      </c>
      <c r="BB403" s="46" t="s">
        <v>509</v>
      </c>
      <c r="BC403" s="46" t="s">
        <v>510</v>
      </c>
      <c r="BD403" s="47">
        <v>1</v>
      </c>
      <c r="BE403" s="47">
        <v>1</v>
      </c>
    </row>
    <row r="404" spans="1:57" x14ac:dyDescent="0.2">
      <c r="A404" s="32" t="s">
        <v>1687</v>
      </c>
      <c r="B404" s="33" t="s">
        <v>1688</v>
      </c>
      <c r="C404" s="34">
        <v>16142.058225000001</v>
      </c>
      <c r="D404" s="35">
        <v>12365.39</v>
      </c>
      <c r="E404" s="36"/>
      <c r="F404" s="37">
        <v>4107.92</v>
      </c>
      <c r="G404" s="38">
        <v>3401.2</v>
      </c>
      <c r="H404" s="39">
        <v>4707</v>
      </c>
      <c r="I404" s="35">
        <v>6763.6</v>
      </c>
      <c r="J404" s="37">
        <v>107429.6</v>
      </c>
      <c r="K404" s="25"/>
      <c r="L404" s="34">
        <v>35379.399999999994</v>
      </c>
      <c r="M404" s="35">
        <v>427.92</v>
      </c>
      <c r="N404" s="40"/>
      <c r="O404" s="37">
        <v>17184.150000000001</v>
      </c>
      <c r="P404" s="38">
        <v>244.99</v>
      </c>
      <c r="Q404" s="39">
        <v>379.17</v>
      </c>
      <c r="R404" s="35">
        <v>1562.2</v>
      </c>
      <c r="S404" s="37">
        <v>18817.223597110897</v>
      </c>
      <c r="T404" s="25"/>
      <c r="U404" s="34">
        <v>89858.07</v>
      </c>
      <c r="V404" s="35">
        <v>0</v>
      </c>
      <c r="W404" s="36"/>
      <c r="X404" s="37">
        <v>7012.84</v>
      </c>
      <c r="Y404" s="38">
        <v>0</v>
      </c>
      <c r="Z404" s="41">
        <v>0</v>
      </c>
      <c r="AA404" s="35"/>
      <c r="AB404" s="37">
        <v>32271.599999999999</v>
      </c>
      <c r="AC404" s="25"/>
      <c r="AD404" s="34">
        <v>-60</v>
      </c>
      <c r="AE404" s="35">
        <v>0</v>
      </c>
      <c r="AF404" s="36"/>
      <c r="AG404" s="37"/>
      <c r="AH404" s="38"/>
      <c r="AI404" s="42"/>
      <c r="AJ404" s="35"/>
      <c r="AK404" s="37">
        <v>0</v>
      </c>
      <c r="AL404" s="25"/>
      <c r="AM404" s="18">
        <f t="shared" si="48"/>
        <v>141319.52822500002</v>
      </c>
      <c r="AN404" s="18">
        <f t="shared" si="49"/>
        <v>12793.31</v>
      </c>
      <c r="AO404" s="18">
        <f t="shared" si="50"/>
        <v>0</v>
      </c>
      <c r="AP404" s="18">
        <f t="shared" si="51"/>
        <v>28304.910000000003</v>
      </c>
      <c r="AQ404" s="18">
        <f t="shared" si="52"/>
        <v>3646.1899999999996</v>
      </c>
      <c r="AR404" s="18">
        <f t="shared" si="53"/>
        <v>5086.17</v>
      </c>
      <c r="AS404" s="18">
        <f t="shared" si="54"/>
        <v>8325.8000000000011</v>
      </c>
      <c r="AT404" s="18">
        <f t="shared" si="55"/>
        <v>158518.4235971109</v>
      </c>
      <c r="AU404" s="43">
        <v>16429</v>
      </c>
      <c r="AV404" s="44" t="s">
        <v>255</v>
      </c>
      <c r="AW404" s="18" t="s">
        <v>376</v>
      </c>
      <c r="AX404" s="45" t="s">
        <v>257</v>
      </c>
      <c r="AY404" s="33" t="s">
        <v>258</v>
      </c>
      <c r="AZ404" s="46" t="s">
        <v>128</v>
      </c>
      <c r="BA404" s="33" t="s">
        <v>129</v>
      </c>
      <c r="BB404" s="46" t="s">
        <v>377</v>
      </c>
      <c r="BC404" s="46" t="s">
        <v>378</v>
      </c>
      <c r="BD404" s="47">
        <v>1</v>
      </c>
      <c r="BE404" s="47">
        <v>2</v>
      </c>
    </row>
    <row r="405" spans="1:57" x14ac:dyDescent="0.2">
      <c r="A405" s="32" t="s">
        <v>1689</v>
      </c>
      <c r="B405" s="33" t="s">
        <v>1690</v>
      </c>
      <c r="C405" s="34">
        <v>10869.075535</v>
      </c>
      <c r="D405" s="35">
        <v>1785</v>
      </c>
      <c r="E405" s="36"/>
      <c r="F405" s="37">
        <v>880</v>
      </c>
      <c r="G405" s="38">
        <v>10892.344999999999</v>
      </c>
      <c r="H405" s="39">
        <v>3451</v>
      </c>
      <c r="I405" s="35">
        <v>3165</v>
      </c>
      <c r="J405" s="37">
        <v>11068</v>
      </c>
      <c r="K405" s="25"/>
      <c r="L405" s="34">
        <v>7718.72</v>
      </c>
      <c r="M405" s="35">
        <v>5278.23</v>
      </c>
      <c r="N405" s="40"/>
      <c r="O405" s="37">
        <v>239.02</v>
      </c>
      <c r="P405" s="38">
        <v>6217.96</v>
      </c>
      <c r="Q405" s="39">
        <v>439.25</v>
      </c>
      <c r="R405" s="35">
        <v>302.37</v>
      </c>
      <c r="S405" s="37">
        <v>8736.4607116071948</v>
      </c>
      <c r="T405" s="25"/>
      <c r="U405" s="34">
        <v>11560</v>
      </c>
      <c r="V405" s="35">
        <v>4025.6</v>
      </c>
      <c r="W405" s="36"/>
      <c r="X405" s="37">
        <v>1164.07</v>
      </c>
      <c r="Y405" s="38">
        <v>12610.6</v>
      </c>
      <c r="Z405" s="41">
        <v>3189.2</v>
      </c>
      <c r="AA405" s="35">
        <v>1649</v>
      </c>
      <c r="AB405" s="37">
        <v>22000</v>
      </c>
      <c r="AC405" s="25"/>
      <c r="AD405" s="34">
        <v>0</v>
      </c>
      <c r="AE405" s="35">
        <v>0</v>
      </c>
      <c r="AF405" s="36"/>
      <c r="AG405" s="37"/>
      <c r="AH405" s="38"/>
      <c r="AI405" s="42"/>
      <c r="AJ405" s="35"/>
      <c r="AK405" s="37">
        <v>0</v>
      </c>
      <c r="AL405" s="25"/>
      <c r="AM405" s="18">
        <f t="shared" si="48"/>
        <v>30147.795535000001</v>
      </c>
      <c r="AN405" s="18">
        <f t="shared" si="49"/>
        <v>11088.83</v>
      </c>
      <c r="AO405" s="18">
        <f t="shared" si="50"/>
        <v>0</v>
      </c>
      <c r="AP405" s="18">
        <f t="shared" si="51"/>
        <v>2283.09</v>
      </c>
      <c r="AQ405" s="18">
        <f t="shared" si="52"/>
        <v>29720.904999999999</v>
      </c>
      <c r="AR405" s="18">
        <f t="shared" si="53"/>
        <v>7079.45</v>
      </c>
      <c r="AS405" s="18">
        <f t="shared" si="54"/>
        <v>5116.37</v>
      </c>
      <c r="AT405" s="18">
        <f t="shared" si="55"/>
        <v>41804.460711607193</v>
      </c>
      <c r="AU405" s="43">
        <v>10967</v>
      </c>
      <c r="AV405" s="44" t="s">
        <v>1691</v>
      </c>
      <c r="AW405" s="18" t="s">
        <v>1692</v>
      </c>
      <c r="AX405" s="45"/>
      <c r="AY405" s="33"/>
      <c r="AZ405" s="46" t="s">
        <v>136</v>
      </c>
      <c r="BA405" s="33" t="s">
        <v>137</v>
      </c>
      <c r="BB405" s="46" t="s">
        <v>320</v>
      </c>
      <c r="BC405" s="46" t="s">
        <v>321</v>
      </c>
      <c r="BD405" s="47">
        <v>1</v>
      </c>
      <c r="BE405" s="47">
        <v>1</v>
      </c>
    </row>
    <row r="406" spans="1:57" x14ac:dyDescent="0.2">
      <c r="A406" s="32" t="s">
        <v>1693</v>
      </c>
      <c r="B406" s="33" t="s">
        <v>1694</v>
      </c>
      <c r="C406" s="34">
        <v>1463.271886</v>
      </c>
      <c r="D406" s="35">
        <v>3</v>
      </c>
      <c r="E406" s="36"/>
      <c r="F406" s="37">
        <v>488</v>
      </c>
      <c r="G406" s="38">
        <v>204</v>
      </c>
      <c r="H406" s="39">
        <v>1019</v>
      </c>
      <c r="I406" s="35">
        <v>630</v>
      </c>
      <c r="J406" s="37">
        <v>3578</v>
      </c>
      <c r="K406" s="25"/>
      <c r="L406" s="34">
        <v>1286.19</v>
      </c>
      <c r="M406" s="35">
        <v>0</v>
      </c>
      <c r="N406" s="40"/>
      <c r="O406" s="37">
        <v>400.55</v>
      </c>
      <c r="P406" s="38">
        <v>89.65</v>
      </c>
      <c r="Q406" s="39">
        <v>0</v>
      </c>
      <c r="R406" s="35"/>
      <c r="S406" s="37">
        <v>2200.7863183971576</v>
      </c>
      <c r="T406" s="25"/>
      <c r="U406" s="34">
        <v>7500</v>
      </c>
      <c r="V406" s="35">
        <v>0</v>
      </c>
      <c r="W406" s="36"/>
      <c r="X406" s="37"/>
      <c r="Y406" s="38">
        <v>0</v>
      </c>
      <c r="Z406" s="41">
        <v>0</v>
      </c>
      <c r="AA406" s="35"/>
      <c r="AB406" s="37">
        <v>0</v>
      </c>
      <c r="AC406" s="25"/>
      <c r="AD406" s="34">
        <v>0</v>
      </c>
      <c r="AE406" s="35">
        <v>0</v>
      </c>
      <c r="AF406" s="36"/>
      <c r="AG406" s="37"/>
      <c r="AH406" s="38"/>
      <c r="AI406" s="42"/>
      <c r="AJ406" s="35"/>
      <c r="AK406" s="37">
        <v>0</v>
      </c>
      <c r="AL406" s="25"/>
      <c r="AM406" s="18">
        <f t="shared" si="48"/>
        <v>10249.461886000001</v>
      </c>
      <c r="AN406" s="18">
        <f t="shared" si="49"/>
        <v>3</v>
      </c>
      <c r="AO406" s="18">
        <f t="shared" si="50"/>
        <v>0</v>
      </c>
      <c r="AP406" s="18">
        <f t="shared" si="51"/>
        <v>888.55</v>
      </c>
      <c r="AQ406" s="18">
        <f t="shared" si="52"/>
        <v>293.64999999999998</v>
      </c>
      <c r="AR406" s="18">
        <f t="shared" si="53"/>
        <v>1019</v>
      </c>
      <c r="AS406" s="18">
        <f t="shared" si="54"/>
        <v>630</v>
      </c>
      <c r="AT406" s="18">
        <f t="shared" si="55"/>
        <v>5778.7863183971576</v>
      </c>
      <c r="AU406" s="43">
        <v>4187</v>
      </c>
      <c r="AV406" s="44" t="s">
        <v>1695</v>
      </c>
      <c r="AW406" s="18" t="s">
        <v>1696</v>
      </c>
      <c r="AX406" s="45"/>
      <c r="AY406" s="33"/>
      <c r="AZ406" s="46" t="s">
        <v>72</v>
      </c>
      <c r="BA406" s="33" t="s">
        <v>73</v>
      </c>
      <c r="BB406" s="46" t="s">
        <v>74</v>
      </c>
      <c r="BC406" s="46" t="s">
        <v>75</v>
      </c>
      <c r="BD406" s="47">
        <v>2</v>
      </c>
      <c r="BE406" s="47">
        <v>1</v>
      </c>
    </row>
    <row r="407" spans="1:57" x14ac:dyDescent="0.2">
      <c r="A407" s="32" t="s">
        <v>1697</v>
      </c>
      <c r="B407" s="33" t="s">
        <v>1698</v>
      </c>
      <c r="C407" s="34">
        <v>5771.2468809999991</v>
      </c>
      <c r="D407" s="35">
        <v>300</v>
      </c>
      <c r="E407" s="36"/>
      <c r="F407" s="37">
        <v>400</v>
      </c>
      <c r="G407" s="38">
        <v>30</v>
      </c>
      <c r="H407" s="39">
        <v>140</v>
      </c>
      <c r="I407" s="35">
        <v>1320</v>
      </c>
      <c r="J407" s="37">
        <v>1554</v>
      </c>
      <c r="K407" s="25"/>
      <c r="L407" s="34">
        <v>4123.46</v>
      </c>
      <c r="M407" s="35">
        <v>129.65</v>
      </c>
      <c r="N407" s="40"/>
      <c r="O407" s="37">
        <v>147</v>
      </c>
      <c r="P407" s="38">
        <v>26.5</v>
      </c>
      <c r="Q407" s="39">
        <v>262.55</v>
      </c>
      <c r="R407" s="35">
        <v>36</v>
      </c>
      <c r="S407" s="37">
        <v>4047.9385250099917</v>
      </c>
      <c r="T407" s="25"/>
      <c r="U407" s="34">
        <v>6200</v>
      </c>
      <c r="V407" s="35">
        <v>850</v>
      </c>
      <c r="W407" s="36"/>
      <c r="X407" s="37">
        <v>400</v>
      </c>
      <c r="Y407" s="38">
        <v>0</v>
      </c>
      <c r="Z407" s="41">
        <v>0</v>
      </c>
      <c r="AA407" s="35">
        <v>400</v>
      </c>
      <c r="AB407" s="37">
        <v>1900</v>
      </c>
      <c r="AC407" s="25"/>
      <c r="AD407" s="34">
        <v>0</v>
      </c>
      <c r="AE407" s="35">
        <v>0</v>
      </c>
      <c r="AF407" s="36"/>
      <c r="AG407" s="37"/>
      <c r="AH407" s="38"/>
      <c r="AI407" s="42"/>
      <c r="AJ407" s="35"/>
      <c r="AK407" s="37">
        <v>0</v>
      </c>
      <c r="AL407" s="25"/>
      <c r="AM407" s="18">
        <f t="shared" si="48"/>
        <v>16094.706880999998</v>
      </c>
      <c r="AN407" s="18">
        <f t="shared" si="49"/>
        <v>1279.6500000000001</v>
      </c>
      <c r="AO407" s="18">
        <f t="shared" si="50"/>
        <v>0</v>
      </c>
      <c r="AP407" s="18">
        <f t="shared" si="51"/>
        <v>947</v>
      </c>
      <c r="AQ407" s="18">
        <f t="shared" si="52"/>
        <v>56.5</v>
      </c>
      <c r="AR407" s="18">
        <f t="shared" si="53"/>
        <v>402.55</v>
      </c>
      <c r="AS407" s="18">
        <f t="shared" si="54"/>
        <v>1756</v>
      </c>
      <c r="AT407" s="18">
        <f t="shared" si="55"/>
        <v>7501.9385250099913</v>
      </c>
      <c r="AU407" s="43">
        <v>2540</v>
      </c>
      <c r="AV407" s="44" t="s">
        <v>1699</v>
      </c>
      <c r="AW407" s="18" t="s">
        <v>1700</v>
      </c>
      <c r="AX407" s="45"/>
      <c r="AY407" s="33"/>
      <c r="AZ407" s="46" t="s">
        <v>98</v>
      </c>
      <c r="BA407" s="33" t="s">
        <v>99</v>
      </c>
      <c r="BB407" s="46" t="s">
        <v>273</v>
      </c>
      <c r="BC407" s="46" t="s">
        <v>274</v>
      </c>
      <c r="BD407" s="47">
        <v>2</v>
      </c>
      <c r="BE407" s="47">
        <v>1</v>
      </c>
    </row>
    <row r="408" spans="1:57" x14ac:dyDescent="0.2">
      <c r="A408" s="32" t="s">
        <v>1701</v>
      </c>
      <c r="B408" s="33" t="s">
        <v>1702</v>
      </c>
      <c r="C408" s="34">
        <v>2847.360056</v>
      </c>
      <c r="D408" s="35">
        <v>2820</v>
      </c>
      <c r="E408" s="36"/>
      <c r="F408" s="37">
        <v>60</v>
      </c>
      <c r="G408" s="38">
        <v>1605.5</v>
      </c>
      <c r="H408" s="39">
        <v>133</v>
      </c>
      <c r="I408" s="35"/>
      <c r="J408" s="37">
        <v>1776</v>
      </c>
      <c r="K408" s="25"/>
      <c r="L408" s="34">
        <v>233.08</v>
      </c>
      <c r="M408" s="35">
        <v>2192.5500000000002</v>
      </c>
      <c r="N408" s="40"/>
      <c r="O408" s="37">
        <v>83.85</v>
      </c>
      <c r="P408" s="38">
        <v>74.099999999999994</v>
      </c>
      <c r="Q408" s="39">
        <v>2633.63</v>
      </c>
      <c r="R408" s="35">
        <v>81.099999999999994</v>
      </c>
      <c r="S408" s="37">
        <v>1462.0682592189457</v>
      </c>
      <c r="T408" s="25"/>
      <c r="U408" s="34">
        <v>0</v>
      </c>
      <c r="V408" s="35">
        <v>0</v>
      </c>
      <c r="W408" s="36"/>
      <c r="X408" s="37"/>
      <c r="Y408" s="38">
        <v>2000</v>
      </c>
      <c r="Z408" s="41">
        <v>0</v>
      </c>
      <c r="AA408" s="35"/>
      <c r="AB408" s="37">
        <v>0</v>
      </c>
      <c r="AC408" s="25"/>
      <c r="AD408" s="34">
        <v>0</v>
      </c>
      <c r="AE408" s="35">
        <v>0</v>
      </c>
      <c r="AF408" s="36"/>
      <c r="AG408" s="37"/>
      <c r="AH408" s="38"/>
      <c r="AI408" s="42"/>
      <c r="AJ408" s="35"/>
      <c r="AK408" s="37">
        <v>0</v>
      </c>
      <c r="AL408" s="25"/>
      <c r="AM408" s="18">
        <f t="shared" si="48"/>
        <v>3080.4400559999999</v>
      </c>
      <c r="AN408" s="18">
        <f t="shared" si="49"/>
        <v>5012.55</v>
      </c>
      <c r="AO408" s="18">
        <f t="shared" si="50"/>
        <v>0</v>
      </c>
      <c r="AP408" s="18">
        <f t="shared" si="51"/>
        <v>143.85</v>
      </c>
      <c r="AQ408" s="18">
        <f t="shared" si="52"/>
        <v>3679.6</v>
      </c>
      <c r="AR408" s="18">
        <f t="shared" si="53"/>
        <v>2766.63</v>
      </c>
      <c r="AS408" s="18">
        <f t="shared" si="54"/>
        <v>81.099999999999994</v>
      </c>
      <c r="AT408" s="18">
        <f t="shared" si="55"/>
        <v>3238.068259218946</v>
      </c>
      <c r="AU408" s="43">
        <v>945</v>
      </c>
      <c r="AV408" s="44" t="s">
        <v>1703</v>
      </c>
      <c r="AW408" s="18" t="s">
        <v>1704</v>
      </c>
      <c r="AX408" s="45"/>
      <c r="AY408" s="33"/>
      <c r="AZ408" s="46" t="s">
        <v>98</v>
      </c>
      <c r="BA408" s="33" t="s">
        <v>99</v>
      </c>
      <c r="BB408" s="46" t="s">
        <v>192</v>
      </c>
      <c r="BC408" s="46" t="s">
        <v>193</v>
      </c>
      <c r="BD408" s="47">
        <v>2</v>
      </c>
      <c r="BE408" s="47">
        <v>1</v>
      </c>
    </row>
    <row r="409" spans="1:57" x14ac:dyDescent="0.2">
      <c r="A409" s="32" t="s">
        <v>1705</v>
      </c>
      <c r="B409" s="33" t="s">
        <v>1706</v>
      </c>
      <c r="C409" s="34">
        <v>2698.4573070000001</v>
      </c>
      <c r="D409" s="35">
        <v>0</v>
      </c>
      <c r="E409" s="36"/>
      <c r="F409" s="37">
        <v>275</v>
      </c>
      <c r="G409" s="38">
        <v>560</v>
      </c>
      <c r="H409" s="39">
        <v>580</v>
      </c>
      <c r="I409" s="35">
        <v>715</v>
      </c>
      <c r="J409" s="37">
        <v>11132.65</v>
      </c>
      <c r="K409" s="25"/>
      <c r="L409" s="34">
        <v>5245.92</v>
      </c>
      <c r="M409" s="35">
        <v>85.05</v>
      </c>
      <c r="N409" s="40"/>
      <c r="O409" s="37">
        <v>1625.65</v>
      </c>
      <c r="P409" s="38">
        <v>2614.0500000000002</v>
      </c>
      <c r="Q409" s="39">
        <v>151.30000000000001</v>
      </c>
      <c r="R409" s="35">
        <v>110.75</v>
      </c>
      <c r="S409" s="37">
        <v>3075.5011218032919</v>
      </c>
      <c r="T409" s="25"/>
      <c r="U409" s="34">
        <v>5200</v>
      </c>
      <c r="V409" s="35">
        <v>1500</v>
      </c>
      <c r="W409" s="36"/>
      <c r="X409" s="37">
        <v>93.55</v>
      </c>
      <c r="Y409" s="38">
        <v>0</v>
      </c>
      <c r="Z409" s="41">
        <v>1000</v>
      </c>
      <c r="AA409" s="35">
        <v>1500</v>
      </c>
      <c r="AB409" s="37">
        <v>0</v>
      </c>
      <c r="AC409" s="25"/>
      <c r="AD409" s="34">
        <v>0</v>
      </c>
      <c r="AE409" s="35">
        <v>0</v>
      </c>
      <c r="AF409" s="36"/>
      <c r="AG409" s="37"/>
      <c r="AH409" s="38"/>
      <c r="AI409" s="42"/>
      <c r="AJ409" s="35"/>
      <c r="AK409" s="37">
        <v>0</v>
      </c>
      <c r="AL409" s="25"/>
      <c r="AM409" s="18">
        <f t="shared" si="48"/>
        <v>13144.377307000001</v>
      </c>
      <c r="AN409" s="18">
        <f t="shared" si="49"/>
        <v>1585.05</v>
      </c>
      <c r="AO409" s="18">
        <f t="shared" si="50"/>
        <v>0</v>
      </c>
      <c r="AP409" s="18">
        <f t="shared" si="51"/>
        <v>1994.2</v>
      </c>
      <c r="AQ409" s="18">
        <f t="shared" si="52"/>
        <v>3174.05</v>
      </c>
      <c r="AR409" s="18">
        <f t="shared" si="53"/>
        <v>1731.3</v>
      </c>
      <c r="AS409" s="18">
        <f t="shared" si="54"/>
        <v>2325.75</v>
      </c>
      <c r="AT409" s="18">
        <f t="shared" si="55"/>
        <v>14208.151121803292</v>
      </c>
      <c r="AU409" s="43">
        <v>2772</v>
      </c>
      <c r="AV409" s="44" t="s">
        <v>1707</v>
      </c>
      <c r="AW409" s="18" t="s">
        <v>1708</v>
      </c>
      <c r="AX409" s="45"/>
      <c r="AY409" s="33"/>
      <c r="AZ409" s="46" t="s">
        <v>80</v>
      </c>
      <c r="BA409" s="33" t="s">
        <v>81</v>
      </c>
      <c r="BB409" s="46" t="s">
        <v>553</v>
      </c>
      <c r="BC409" s="46" t="s">
        <v>554</v>
      </c>
      <c r="BD409" s="47">
        <v>2</v>
      </c>
      <c r="BE409" s="47">
        <v>1</v>
      </c>
    </row>
    <row r="410" spans="1:57" x14ac:dyDescent="0.2">
      <c r="A410" s="32" t="s">
        <v>1709</v>
      </c>
      <c r="B410" s="33" t="s">
        <v>1710</v>
      </c>
      <c r="C410" s="34">
        <v>14190.360167000001</v>
      </c>
      <c r="D410" s="35">
        <v>50</v>
      </c>
      <c r="E410" s="36"/>
      <c r="F410" s="37">
        <v>1790</v>
      </c>
      <c r="G410" s="38">
        <v>6763.2</v>
      </c>
      <c r="H410" s="39">
        <v>2285</v>
      </c>
      <c r="I410" s="35">
        <v>4469.25</v>
      </c>
      <c r="J410" s="37">
        <v>22245</v>
      </c>
      <c r="K410" s="25"/>
      <c r="L410" s="34">
        <v>34951.870000000003</v>
      </c>
      <c r="M410" s="35">
        <v>3335.77</v>
      </c>
      <c r="N410" s="40"/>
      <c r="O410" s="37">
        <v>477.61</v>
      </c>
      <c r="P410" s="38">
        <v>1082.95</v>
      </c>
      <c r="Q410" s="39">
        <v>615.11</v>
      </c>
      <c r="R410" s="35">
        <v>2500.96</v>
      </c>
      <c r="S410" s="37">
        <v>8628.7197498715086</v>
      </c>
      <c r="T410" s="25"/>
      <c r="U410" s="34">
        <v>10500</v>
      </c>
      <c r="V410" s="35">
        <v>2000</v>
      </c>
      <c r="W410" s="36"/>
      <c r="X410" s="37">
        <v>1097</v>
      </c>
      <c r="Y410" s="38">
        <v>0</v>
      </c>
      <c r="Z410" s="41">
        <v>0</v>
      </c>
      <c r="AA410" s="35">
        <v>4000</v>
      </c>
      <c r="AB410" s="37">
        <v>6000</v>
      </c>
      <c r="AC410" s="25"/>
      <c r="AD410" s="34">
        <v>0</v>
      </c>
      <c r="AE410" s="35">
        <v>0</v>
      </c>
      <c r="AF410" s="36"/>
      <c r="AG410" s="37">
        <v>10125</v>
      </c>
      <c r="AH410" s="38"/>
      <c r="AI410" s="42"/>
      <c r="AJ410" s="35"/>
      <c r="AK410" s="37">
        <v>0</v>
      </c>
      <c r="AL410" s="25"/>
      <c r="AM410" s="18">
        <f t="shared" si="48"/>
        <v>59642.230167000002</v>
      </c>
      <c r="AN410" s="18">
        <f t="shared" si="49"/>
        <v>5385.77</v>
      </c>
      <c r="AO410" s="18">
        <f t="shared" si="50"/>
        <v>0</v>
      </c>
      <c r="AP410" s="18">
        <f t="shared" si="51"/>
        <v>13489.61</v>
      </c>
      <c r="AQ410" s="18">
        <f t="shared" si="52"/>
        <v>7846.15</v>
      </c>
      <c r="AR410" s="18">
        <f t="shared" si="53"/>
        <v>2900.11</v>
      </c>
      <c r="AS410" s="18">
        <f t="shared" si="54"/>
        <v>10970.21</v>
      </c>
      <c r="AT410" s="18">
        <f t="shared" si="55"/>
        <v>36873.71974987151</v>
      </c>
      <c r="AU410" s="43">
        <v>12519</v>
      </c>
      <c r="AV410" s="44" t="s">
        <v>1711</v>
      </c>
      <c r="AW410" s="18" t="s">
        <v>1712</v>
      </c>
      <c r="AX410" s="45"/>
      <c r="AY410" s="33"/>
      <c r="AZ410" s="46" t="s">
        <v>136</v>
      </c>
      <c r="BA410" s="33" t="s">
        <v>137</v>
      </c>
      <c r="BB410" s="46" t="s">
        <v>845</v>
      </c>
      <c r="BC410" s="46" t="s">
        <v>846</v>
      </c>
      <c r="BD410" s="47">
        <v>1</v>
      </c>
      <c r="BE410" s="47">
        <v>1</v>
      </c>
    </row>
    <row r="411" spans="1:57" x14ac:dyDescent="0.2">
      <c r="A411" s="32" t="s">
        <v>1713</v>
      </c>
      <c r="B411" s="33" t="s">
        <v>1714</v>
      </c>
      <c r="C411" s="34">
        <v>1604.8115009999999</v>
      </c>
      <c r="D411" s="35">
        <v>1440</v>
      </c>
      <c r="E411" s="36"/>
      <c r="F411" s="37">
        <v>500</v>
      </c>
      <c r="G411" s="38">
        <v>900</v>
      </c>
      <c r="H411" s="39">
        <v>2210</v>
      </c>
      <c r="I411" s="35">
        <v>435</v>
      </c>
      <c r="J411" s="37">
        <v>1484</v>
      </c>
      <c r="K411" s="25"/>
      <c r="L411" s="34">
        <v>3681.8599999999997</v>
      </c>
      <c r="M411" s="35">
        <v>103.75</v>
      </c>
      <c r="N411" s="40"/>
      <c r="O411" s="37">
        <v>73.349999999999994</v>
      </c>
      <c r="P411" s="38">
        <v>1056.25</v>
      </c>
      <c r="Q411" s="39">
        <v>143.15</v>
      </c>
      <c r="R411" s="35">
        <v>72.849999999999994</v>
      </c>
      <c r="S411" s="37">
        <v>3267.5632840654634</v>
      </c>
      <c r="T411" s="25"/>
      <c r="U411" s="34">
        <v>5000</v>
      </c>
      <c r="V411" s="35">
        <v>0</v>
      </c>
      <c r="W411" s="36"/>
      <c r="X411" s="37"/>
      <c r="Y411" s="38">
        <v>2000</v>
      </c>
      <c r="Z411" s="41">
        <v>0</v>
      </c>
      <c r="AA411" s="35"/>
      <c r="AB411" s="37">
        <v>0</v>
      </c>
      <c r="AC411" s="25"/>
      <c r="AD411" s="34">
        <v>0</v>
      </c>
      <c r="AE411" s="35">
        <v>0</v>
      </c>
      <c r="AF411" s="36"/>
      <c r="AG411" s="37"/>
      <c r="AH411" s="38"/>
      <c r="AI411" s="42"/>
      <c r="AJ411" s="35"/>
      <c r="AK411" s="37">
        <v>0</v>
      </c>
      <c r="AL411" s="25"/>
      <c r="AM411" s="18">
        <f t="shared" si="48"/>
        <v>10286.671501000001</v>
      </c>
      <c r="AN411" s="18">
        <f t="shared" si="49"/>
        <v>1543.75</v>
      </c>
      <c r="AO411" s="18">
        <f t="shared" si="50"/>
        <v>0</v>
      </c>
      <c r="AP411" s="18">
        <f t="shared" si="51"/>
        <v>573.35</v>
      </c>
      <c r="AQ411" s="18">
        <f t="shared" si="52"/>
        <v>3956.25</v>
      </c>
      <c r="AR411" s="18">
        <f t="shared" si="53"/>
        <v>2353.15</v>
      </c>
      <c r="AS411" s="18">
        <f t="shared" si="54"/>
        <v>507.85</v>
      </c>
      <c r="AT411" s="18">
        <f t="shared" si="55"/>
        <v>4751.5632840654634</v>
      </c>
      <c r="AU411" s="43">
        <v>2566</v>
      </c>
      <c r="AV411" s="44" t="s">
        <v>1715</v>
      </c>
      <c r="AW411" s="18" t="s">
        <v>1716</v>
      </c>
      <c r="AX411" s="45"/>
      <c r="AY411" s="33"/>
      <c r="AZ411" s="46" t="s">
        <v>90</v>
      </c>
      <c r="BA411" s="33" t="s">
        <v>91</v>
      </c>
      <c r="BB411" s="46" t="s">
        <v>414</v>
      </c>
      <c r="BC411" s="46" t="s">
        <v>415</v>
      </c>
      <c r="BD411" s="47">
        <v>2</v>
      </c>
      <c r="BE411" s="47">
        <v>1</v>
      </c>
    </row>
    <row r="412" spans="1:57" x14ac:dyDescent="0.2">
      <c r="A412" s="32" t="s">
        <v>1717</v>
      </c>
      <c r="B412" s="33" t="s">
        <v>1718</v>
      </c>
      <c r="C412" s="34">
        <v>3900.7149449999997</v>
      </c>
      <c r="D412" s="35">
        <v>3724.1</v>
      </c>
      <c r="E412" s="36"/>
      <c r="F412" s="37">
        <v>280</v>
      </c>
      <c r="G412" s="38">
        <v>0</v>
      </c>
      <c r="H412" s="39">
        <v>680</v>
      </c>
      <c r="I412" s="35">
        <v>130</v>
      </c>
      <c r="J412" s="37">
        <v>2625</v>
      </c>
      <c r="K412" s="25"/>
      <c r="L412" s="34">
        <v>2648.3599999999997</v>
      </c>
      <c r="M412" s="35">
        <v>635.66999999999996</v>
      </c>
      <c r="N412" s="40"/>
      <c r="O412" s="37">
        <v>20.2</v>
      </c>
      <c r="P412" s="38">
        <v>42.2</v>
      </c>
      <c r="Q412" s="39">
        <v>361.59</v>
      </c>
      <c r="R412" s="35">
        <v>1616.26</v>
      </c>
      <c r="S412" s="37">
        <v>4145.1968206426782</v>
      </c>
      <c r="T412" s="25"/>
      <c r="U412" s="34">
        <v>1200</v>
      </c>
      <c r="V412" s="35">
        <v>900</v>
      </c>
      <c r="W412" s="36"/>
      <c r="X412" s="37"/>
      <c r="Y412" s="38">
        <v>0</v>
      </c>
      <c r="Z412" s="41">
        <v>0</v>
      </c>
      <c r="AA412" s="35">
        <v>1242.0999999999999</v>
      </c>
      <c r="AB412" s="37">
        <v>250</v>
      </c>
      <c r="AC412" s="25"/>
      <c r="AD412" s="34">
        <v>0</v>
      </c>
      <c r="AE412" s="35">
        <v>0</v>
      </c>
      <c r="AF412" s="36"/>
      <c r="AG412" s="37"/>
      <c r="AH412" s="38">
        <v>0</v>
      </c>
      <c r="AI412" s="42"/>
      <c r="AJ412" s="35"/>
      <c r="AK412" s="37">
        <v>0</v>
      </c>
      <c r="AL412" s="25"/>
      <c r="AM412" s="18">
        <f t="shared" si="48"/>
        <v>7749.0749449999994</v>
      </c>
      <c r="AN412" s="18">
        <f t="shared" si="49"/>
        <v>5259.77</v>
      </c>
      <c r="AO412" s="18">
        <f t="shared" si="50"/>
        <v>0</v>
      </c>
      <c r="AP412" s="18">
        <f t="shared" si="51"/>
        <v>300.2</v>
      </c>
      <c r="AQ412" s="18">
        <f t="shared" si="52"/>
        <v>42.2</v>
      </c>
      <c r="AR412" s="18">
        <f t="shared" si="53"/>
        <v>1041.5899999999999</v>
      </c>
      <c r="AS412" s="18">
        <f t="shared" si="54"/>
        <v>2988.3599999999997</v>
      </c>
      <c r="AT412" s="18">
        <f t="shared" si="55"/>
        <v>7020.1968206426782</v>
      </c>
      <c r="AU412" s="43">
        <v>3354</v>
      </c>
      <c r="AV412" s="44" t="s">
        <v>1719</v>
      </c>
      <c r="AW412" s="18" t="s">
        <v>1720</v>
      </c>
      <c r="AX412" s="45" t="s">
        <v>184</v>
      </c>
      <c r="AY412" s="33" t="s">
        <v>185</v>
      </c>
      <c r="AZ412" s="46" t="s">
        <v>90</v>
      </c>
      <c r="BA412" s="33" t="s">
        <v>91</v>
      </c>
      <c r="BB412" s="46" t="s">
        <v>186</v>
      </c>
      <c r="BC412" s="46" t="s">
        <v>187</v>
      </c>
      <c r="BD412" s="47">
        <v>1</v>
      </c>
      <c r="BE412" s="47">
        <v>2</v>
      </c>
    </row>
    <row r="413" spans="1:57" x14ac:dyDescent="0.2">
      <c r="A413" s="32" t="s">
        <v>1721</v>
      </c>
      <c r="B413" s="33" t="s">
        <v>1722</v>
      </c>
      <c r="C413" s="34"/>
      <c r="D413" s="35">
        <v>0</v>
      </c>
      <c r="E413" s="36"/>
      <c r="F413" s="37"/>
      <c r="G413" s="38">
        <v>0</v>
      </c>
      <c r="H413" s="39">
        <v>0</v>
      </c>
      <c r="I413" s="35"/>
      <c r="J413" s="37">
        <v>0</v>
      </c>
      <c r="K413" s="25"/>
      <c r="L413" s="34"/>
      <c r="M413" s="35">
        <v>0</v>
      </c>
      <c r="N413" s="40"/>
      <c r="O413" s="37"/>
      <c r="P413" s="38">
        <v>0</v>
      </c>
      <c r="Q413" s="39">
        <v>0</v>
      </c>
      <c r="R413" s="35"/>
      <c r="S413" s="37">
        <v>0</v>
      </c>
      <c r="T413" s="25"/>
      <c r="U413" s="34"/>
      <c r="V413" s="35">
        <v>0</v>
      </c>
      <c r="W413" s="36"/>
      <c r="X413" s="37"/>
      <c r="Y413" s="38">
        <v>0</v>
      </c>
      <c r="Z413" s="39">
        <v>0</v>
      </c>
      <c r="AA413" s="35"/>
      <c r="AB413" s="37">
        <v>0</v>
      </c>
      <c r="AC413" s="25"/>
      <c r="AD413" s="34"/>
      <c r="AE413" s="35">
        <v>0</v>
      </c>
      <c r="AF413" s="36"/>
      <c r="AG413" s="37"/>
      <c r="AH413" s="38"/>
      <c r="AI413" s="42"/>
      <c r="AJ413" s="35"/>
      <c r="AK413" s="37">
        <v>0</v>
      </c>
      <c r="AL413" s="25"/>
      <c r="AM413" s="18">
        <f t="shared" si="48"/>
        <v>0</v>
      </c>
      <c r="AN413" s="18">
        <f t="shared" si="49"/>
        <v>0</v>
      </c>
      <c r="AO413" s="18">
        <f t="shared" si="50"/>
        <v>0</v>
      </c>
      <c r="AP413" s="18">
        <f t="shared" si="51"/>
        <v>0</v>
      </c>
      <c r="AQ413" s="18">
        <f t="shared" si="52"/>
        <v>0</v>
      </c>
      <c r="AR413" s="18">
        <f t="shared" si="53"/>
        <v>0</v>
      </c>
      <c r="AS413" s="18">
        <f t="shared" si="54"/>
        <v>0</v>
      </c>
      <c r="AT413" s="18">
        <f t="shared" si="55"/>
        <v>0</v>
      </c>
      <c r="AU413" s="43">
        <v>49865</v>
      </c>
      <c r="AV413" s="44" t="s">
        <v>1723</v>
      </c>
      <c r="AW413" s="18" t="s">
        <v>1724</v>
      </c>
      <c r="AX413" s="45" t="s">
        <v>1721</v>
      </c>
      <c r="AY413" s="33" t="s">
        <v>1725</v>
      </c>
      <c r="AZ413" s="46" t="s">
        <v>80</v>
      </c>
      <c r="BA413" s="33" t="s">
        <v>81</v>
      </c>
      <c r="BB413" s="46" t="s">
        <v>488</v>
      </c>
      <c r="BC413" s="46" t="s">
        <v>489</v>
      </c>
      <c r="BD413" s="47">
        <v>1</v>
      </c>
      <c r="BE413" s="47">
        <v>2</v>
      </c>
    </row>
    <row r="414" spans="1:57" x14ac:dyDescent="0.2">
      <c r="A414" s="32" t="s">
        <v>1726</v>
      </c>
      <c r="B414" s="33" t="s">
        <v>1727</v>
      </c>
      <c r="C414" s="34">
        <v>19079.130177999999</v>
      </c>
      <c r="D414" s="35">
        <v>15662.88</v>
      </c>
      <c r="E414" s="36"/>
      <c r="F414" s="37">
        <v>1592</v>
      </c>
      <c r="G414" s="38">
        <v>35854.874000000003</v>
      </c>
      <c r="H414" s="39">
        <v>19550</v>
      </c>
      <c r="I414" s="35">
        <v>10937.7</v>
      </c>
      <c r="J414" s="37">
        <v>41546.399999999994</v>
      </c>
      <c r="K414" s="25"/>
      <c r="L414" s="34">
        <v>21204.629999999997</v>
      </c>
      <c r="M414" s="35">
        <v>2388.98</v>
      </c>
      <c r="N414" s="40"/>
      <c r="O414" s="37">
        <v>487.15</v>
      </c>
      <c r="P414" s="38">
        <v>2026.83</v>
      </c>
      <c r="Q414" s="39">
        <v>4804.55</v>
      </c>
      <c r="R414" s="35">
        <v>1649.83</v>
      </c>
      <c r="S414" s="37">
        <v>11973.624511676477</v>
      </c>
      <c r="T414" s="25"/>
      <c r="U414" s="34">
        <v>62843.360000000001</v>
      </c>
      <c r="V414" s="35">
        <v>9700</v>
      </c>
      <c r="W414" s="36"/>
      <c r="X414" s="37">
        <v>1192.3399999999999</v>
      </c>
      <c r="Y414" s="38">
        <v>18940.28</v>
      </c>
      <c r="Z414" s="41">
        <v>12800</v>
      </c>
      <c r="AA414" s="35">
        <v>4500</v>
      </c>
      <c r="AB414" s="37">
        <v>22828.93</v>
      </c>
      <c r="AC414" s="25"/>
      <c r="AD414" s="34">
        <v>0</v>
      </c>
      <c r="AE414" s="35">
        <v>0</v>
      </c>
      <c r="AF414" s="36"/>
      <c r="AG414" s="37"/>
      <c r="AH414" s="38"/>
      <c r="AI414" s="42"/>
      <c r="AJ414" s="35"/>
      <c r="AK414" s="37">
        <v>0</v>
      </c>
      <c r="AL414" s="25"/>
      <c r="AM414" s="18">
        <f t="shared" si="48"/>
        <v>103127.12017799998</v>
      </c>
      <c r="AN414" s="18">
        <f t="shared" si="49"/>
        <v>27751.86</v>
      </c>
      <c r="AO414" s="18">
        <f t="shared" si="50"/>
        <v>0</v>
      </c>
      <c r="AP414" s="18">
        <f t="shared" si="51"/>
        <v>3271.49</v>
      </c>
      <c r="AQ414" s="18">
        <f t="shared" si="52"/>
        <v>56821.984000000004</v>
      </c>
      <c r="AR414" s="18">
        <f t="shared" si="53"/>
        <v>37154.550000000003</v>
      </c>
      <c r="AS414" s="18">
        <f t="shared" si="54"/>
        <v>17087.53</v>
      </c>
      <c r="AT414" s="18">
        <f t="shared" si="55"/>
        <v>76348.954511676478</v>
      </c>
      <c r="AU414" s="43">
        <v>33059</v>
      </c>
      <c r="AV414" s="44" t="s">
        <v>1723</v>
      </c>
      <c r="AW414" s="18" t="s">
        <v>1724</v>
      </c>
      <c r="AX414" s="45" t="s">
        <v>1721</v>
      </c>
      <c r="AY414" s="33" t="s">
        <v>1725</v>
      </c>
      <c r="AZ414" s="46" t="s">
        <v>80</v>
      </c>
      <c r="BA414" s="33" t="s">
        <v>81</v>
      </c>
      <c r="BB414" s="46" t="s">
        <v>488</v>
      </c>
      <c r="BC414" s="46" t="s">
        <v>489</v>
      </c>
      <c r="BD414" s="47">
        <v>1</v>
      </c>
      <c r="BE414" s="47">
        <v>2</v>
      </c>
    </row>
    <row r="415" spans="1:57" x14ac:dyDescent="0.2">
      <c r="A415" s="32" t="s">
        <v>1728</v>
      </c>
      <c r="B415" s="33" t="s">
        <v>1729</v>
      </c>
      <c r="C415" s="34">
        <v>12654.483071999999</v>
      </c>
      <c r="D415" s="35">
        <v>500</v>
      </c>
      <c r="E415" s="36"/>
      <c r="F415" s="37">
        <v>750</v>
      </c>
      <c r="G415" s="38">
        <v>1042.4880000000001</v>
      </c>
      <c r="H415" s="39">
        <v>2980</v>
      </c>
      <c r="I415" s="35">
        <v>3080</v>
      </c>
      <c r="J415" s="37">
        <v>6060</v>
      </c>
      <c r="K415" s="25"/>
      <c r="L415" s="34">
        <v>14596.94</v>
      </c>
      <c r="M415" s="35">
        <v>371.6</v>
      </c>
      <c r="N415" s="40"/>
      <c r="O415" s="37">
        <v>2462.39</v>
      </c>
      <c r="P415" s="38">
        <v>3837.5</v>
      </c>
      <c r="Q415" s="39">
        <v>3238.24</v>
      </c>
      <c r="R415" s="35">
        <v>1521.8</v>
      </c>
      <c r="S415" s="37">
        <v>5590.1086067738916</v>
      </c>
      <c r="T415" s="25"/>
      <c r="U415" s="34">
        <v>20390</v>
      </c>
      <c r="V415" s="35">
        <v>0</v>
      </c>
      <c r="W415" s="36"/>
      <c r="X415" s="37">
        <v>3518</v>
      </c>
      <c r="Y415" s="38">
        <v>5277</v>
      </c>
      <c r="Z415" s="41">
        <v>5277</v>
      </c>
      <c r="AA415" s="35">
        <v>3518</v>
      </c>
      <c r="AB415" s="37">
        <v>1500</v>
      </c>
      <c r="AC415" s="25"/>
      <c r="AD415" s="34">
        <v>42000</v>
      </c>
      <c r="AE415" s="35">
        <v>0</v>
      </c>
      <c r="AF415" s="36"/>
      <c r="AG415" s="37"/>
      <c r="AH415" s="38"/>
      <c r="AI415" s="42"/>
      <c r="AJ415" s="35"/>
      <c r="AK415" s="37">
        <v>0</v>
      </c>
      <c r="AL415" s="25"/>
      <c r="AM415" s="18">
        <f t="shared" si="48"/>
        <v>89641.423072000005</v>
      </c>
      <c r="AN415" s="18">
        <f t="shared" si="49"/>
        <v>871.6</v>
      </c>
      <c r="AO415" s="18">
        <f t="shared" si="50"/>
        <v>0</v>
      </c>
      <c r="AP415" s="18">
        <f t="shared" si="51"/>
        <v>6730.3899999999994</v>
      </c>
      <c r="AQ415" s="18">
        <f t="shared" si="52"/>
        <v>10156.987999999999</v>
      </c>
      <c r="AR415" s="18">
        <f t="shared" si="53"/>
        <v>11495.24</v>
      </c>
      <c r="AS415" s="18">
        <f t="shared" si="54"/>
        <v>8119.8</v>
      </c>
      <c r="AT415" s="18">
        <f t="shared" si="55"/>
        <v>13150.108606773891</v>
      </c>
      <c r="AU415" s="43">
        <v>9485</v>
      </c>
      <c r="AV415" s="44" t="s">
        <v>1730</v>
      </c>
      <c r="AW415" s="18" t="s">
        <v>1731</v>
      </c>
      <c r="AX415" s="45" t="s">
        <v>112</v>
      </c>
      <c r="AY415" s="33" t="s">
        <v>113</v>
      </c>
      <c r="AZ415" s="46" t="s">
        <v>114</v>
      </c>
      <c r="BA415" s="33" t="s">
        <v>115</v>
      </c>
      <c r="BB415" s="46" t="s">
        <v>116</v>
      </c>
      <c r="BC415" s="46" t="s">
        <v>117</v>
      </c>
      <c r="BD415" s="47">
        <v>1</v>
      </c>
      <c r="BE415" s="47">
        <v>2</v>
      </c>
    </row>
    <row r="416" spans="1:57" x14ac:dyDescent="0.2">
      <c r="A416" s="32" t="s">
        <v>1732</v>
      </c>
      <c r="B416" s="33" t="s">
        <v>1733</v>
      </c>
      <c r="C416" s="34">
        <v>790.83986500000003</v>
      </c>
      <c r="D416" s="35">
        <v>0</v>
      </c>
      <c r="E416" s="36"/>
      <c r="F416" s="37">
        <v>115</v>
      </c>
      <c r="G416" s="38">
        <v>130</v>
      </c>
      <c r="H416" s="39">
        <v>550</v>
      </c>
      <c r="I416" s="35">
        <v>450</v>
      </c>
      <c r="J416" s="37">
        <v>8180</v>
      </c>
      <c r="K416" s="25"/>
      <c r="L416" s="34">
        <v>966.3</v>
      </c>
      <c r="M416" s="35">
        <v>50</v>
      </c>
      <c r="N416" s="40"/>
      <c r="O416" s="37">
        <v>211.16</v>
      </c>
      <c r="P416" s="38">
        <v>93.65</v>
      </c>
      <c r="Q416" s="39">
        <v>92.52</v>
      </c>
      <c r="R416" s="35">
        <v>43.4</v>
      </c>
      <c r="S416" s="37">
        <v>1481.40644193462</v>
      </c>
      <c r="T416" s="25"/>
      <c r="U416" s="34">
        <v>3500</v>
      </c>
      <c r="V416" s="35">
        <v>0</v>
      </c>
      <c r="W416" s="36"/>
      <c r="X416" s="37"/>
      <c r="Y416" s="38">
        <v>0</v>
      </c>
      <c r="Z416" s="41">
        <v>0</v>
      </c>
      <c r="AA416" s="35"/>
      <c r="AB416" s="37">
        <v>0</v>
      </c>
      <c r="AC416" s="25"/>
      <c r="AD416" s="34">
        <v>0</v>
      </c>
      <c r="AE416" s="35">
        <v>0</v>
      </c>
      <c r="AF416" s="36"/>
      <c r="AG416" s="37"/>
      <c r="AH416" s="38"/>
      <c r="AI416" s="42"/>
      <c r="AJ416" s="35"/>
      <c r="AK416" s="37">
        <v>0</v>
      </c>
      <c r="AL416" s="25"/>
      <c r="AM416" s="18">
        <f t="shared" si="48"/>
        <v>5257.1398650000001</v>
      </c>
      <c r="AN416" s="18">
        <f t="shared" si="49"/>
        <v>50</v>
      </c>
      <c r="AO416" s="18">
        <f t="shared" si="50"/>
        <v>0</v>
      </c>
      <c r="AP416" s="18">
        <f t="shared" si="51"/>
        <v>326.15999999999997</v>
      </c>
      <c r="AQ416" s="18">
        <f t="shared" si="52"/>
        <v>223.65</v>
      </c>
      <c r="AR416" s="18">
        <f t="shared" si="53"/>
        <v>642.52</v>
      </c>
      <c r="AS416" s="18">
        <f t="shared" si="54"/>
        <v>493.4</v>
      </c>
      <c r="AT416" s="18">
        <f t="shared" si="55"/>
        <v>9661.4064419346196</v>
      </c>
      <c r="AU416" s="43">
        <v>1880</v>
      </c>
      <c r="AV416" s="44" t="s">
        <v>1734</v>
      </c>
      <c r="AW416" s="18" t="s">
        <v>1735</v>
      </c>
      <c r="AX416" s="45"/>
      <c r="AY416" s="33"/>
      <c r="AZ416" s="46" t="s">
        <v>90</v>
      </c>
      <c r="BA416" s="33" t="s">
        <v>91</v>
      </c>
      <c r="BB416" s="46" t="s">
        <v>186</v>
      </c>
      <c r="BC416" s="46" t="s">
        <v>187</v>
      </c>
      <c r="BD416" s="47">
        <v>2</v>
      </c>
      <c r="BE416" s="47">
        <v>1</v>
      </c>
    </row>
    <row r="417" spans="1:57" x14ac:dyDescent="0.2">
      <c r="A417" s="32" t="s">
        <v>1736</v>
      </c>
      <c r="B417" s="33" t="s">
        <v>1737</v>
      </c>
      <c r="C417" s="34">
        <v>1933.9418020000001</v>
      </c>
      <c r="D417" s="35">
        <v>0</v>
      </c>
      <c r="E417" s="36">
        <v>855</v>
      </c>
      <c r="F417" s="37">
        <v>10</v>
      </c>
      <c r="G417" s="38">
        <v>0</v>
      </c>
      <c r="H417" s="39">
        <v>795</v>
      </c>
      <c r="I417" s="35"/>
      <c r="J417" s="37">
        <v>5390.5</v>
      </c>
      <c r="K417" s="25"/>
      <c r="L417" s="34">
        <v>3036.1499999999996</v>
      </c>
      <c r="M417" s="35">
        <v>0</v>
      </c>
      <c r="N417" s="40">
        <v>211.45</v>
      </c>
      <c r="O417" s="37">
        <v>62</v>
      </c>
      <c r="P417" s="38">
        <v>0</v>
      </c>
      <c r="Q417" s="39">
        <v>0</v>
      </c>
      <c r="R417" s="35"/>
      <c r="S417" s="37">
        <v>1860.8918560242571</v>
      </c>
      <c r="T417" s="25"/>
      <c r="U417" s="34">
        <v>26140.71</v>
      </c>
      <c r="V417" s="35">
        <v>0</v>
      </c>
      <c r="W417" s="36">
        <v>1200</v>
      </c>
      <c r="X417" s="37">
        <v>695.79</v>
      </c>
      <c r="Y417" s="38">
        <v>1614.08</v>
      </c>
      <c r="Z417" s="41">
        <v>0</v>
      </c>
      <c r="AA417" s="35">
        <v>1892.14</v>
      </c>
      <c r="AB417" s="37">
        <v>5548.1</v>
      </c>
      <c r="AC417" s="25"/>
      <c r="AD417" s="34">
        <v>0</v>
      </c>
      <c r="AE417" s="35">
        <v>0</v>
      </c>
      <c r="AF417" s="36">
        <v>0</v>
      </c>
      <c r="AG417" s="37"/>
      <c r="AH417" s="38"/>
      <c r="AI417" s="42"/>
      <c r="AJ417" s="35"/>
      <c r="AK417" s="37">
        <v>0</v>
      </c>
      <c r="AL417" s="25"/>
      <c r="AM417" s="18">
        <f t="shared" si="48"/>
        <v>31110.801802000002</v>
      </c>
      <c r="AN417" s="18">
        <f t="shared" si="49"/>
        <v>0</v>
      </c>
      <c r="AO417" s="18">
        <f t="shared" si="50"/>
        <v>2266.4499999999998</v>
      </c>
      <c r="AP417" s="18">
        <f t="shared" si="51"/>
        <v>767.79</v>
      </c>
      <c r="AQ417" s="18">
        <f t="shared" si="52"/>
        <v>1614.08</v>
      </c>
      <c r="AR417" s="18">
        <f t="shared" si="53"/>
        <v>795</v>
      </c>
      <c r="AS417" s="18">
        <f t="shared" si="54"/>
        <v>1892.14</v>
      </c>
      <c r="AT417" s="18">
        <f t="shared" si="55"/>
        <v>12799.491856024259</v>
      </c>
      <c r="AU417" s="43">
        <v>4496</v>
      </c>
      <c r="AV417" s="44" t="s">
        <v>277</v>
      </c>
      <c r="AW417" s="18" t="s">
        <v>278</v>
      </c>
      <c r="AX417" s="45" t="s">
        <v>279</v>
      </c>
      <c r="AY417" s="33" t="s">
        <v>280</v>
      </c>
      <c r="AZ417" s="46" t="s">
        <v>146</v>
      </c>
      <c r="BA417" s="33" t="s">
        <v>147</v>
      </c>
      <c r="BB417" s="46" t="s">
        <v>200</v>
      </c>
      <c r="BC417" s="46" t="s">
        <v>201</v>
      </c>
      <c r="BD417" s="47">
        <v>1</v>
      </c>
      <c r="BE417" s="47">
        <v>2</v>
      </c>
    </row>
    <row r="418" spans="1:57" x14ac:dyDescent="0.2">
      <c r="A418" s="32" t="s">
        <v>279</v>
      </c>
      <c r="B418" s="33" t="s">
        <v>1738</v>
      </c>
      <c r="C418" s="34"/>
      <c r="D418" s="35">
        <v>0</v>
      </c>
      <c r="E418" s="36">
        <v>0</v>
      </c>
      <c r="F418" s="37"/>
      <c r="G418" s="38">
        <v>3027</v>
      </c>
      <c r="H418" s="39">
        <v>0</v>
      </c>
      <c r="I418" s="35"/>
      <c r="J418" s="37">
        <v>0</v>
      </c>
      <c r="K418" s="25"/>
      <c r="L418" s="34"/>
      <c r="M418" s="35">
        <v>0</v>
      </c>
      <c r="N418" s="40">
        <v>0</v>
      </c>
      <c r="O418" s="37"/>
      <c r="P418" s="38">
        <v>0</v>
      </c>
      <c r="Q418" s="39">
        <v>0</v>
      </c>
      <c r="R418" s="35"/>
      <c r="S418" s="37">
        <v>0</v>
      </c>
      <c r="T418" s="25"/>
      <c r="U418" s="34"/>
      <c r="V418" s="35">
        <v>0</v>
      </c>
      <c r="W418" s="36">
        <v>437</v>
      </c>
      <c r="X418" s="37"/>
      <c r="Y418" s="38">
        <v>0</v>
      </c>
      <c r="Z418" s="41">
        <v>62839</v>
      </c>
      <c r="AA418" s="35"/>
      <c r="AB418" s="37">
        <v>0</v>
      </c>
      <c r="AC418" s="25"/>
      <c r="AD418" s="34"/>
      <c r="AE418" s="35">
        <v>0</v>
      </c>
      <c r="AF418" s="36">
        <v>0</v>
      </c>
      <c r="AG418" s="37"/>
      <c r="AH418" s="38"/>
      <c r="AI418" s="42"/>
      <c r="AJ418" s="35"/>
      <c r="AK418" s="37">
        <v>0</v>
      </c>
      <c r="AL418" s="25"/>
      <c r="AM418" s="18">
        <f t="shared" si="48"/>
        <v>0</v>
      </c>
      <c r="AN418" s="18">
        <f t="shared" si="49"/>
        <v>0</v>
      </c>
      <c r="AO418" s="18">
        <f t="shared" si="50"/>
        <v>437</v>
      </c>
      <c r="AP418" s="18">
        <f t="shared" si="51"/>
        <v>0</v>
      </c>
      <c r="AQ418" s="18">
        <f t="shared" si="52"/>
        <v>3027</v>
      </c>
      <c r="AR418" s="18">
        <f t="shared" si="53"/>
        <v>62839</v>
      </c>
      <c r="AS418" s="18">
        <f t="shared" si="54"/>
        <v>0</v>
      </c>
      <c r="AT418" s="18">
        <f t="shared" si="55"/>
        <v>0</v>
      </c>
      <c r="AU418" s="43">
        <v>129767</v>
      </c>
      <c r="AV418" s="44" t="s">
        <v>277</v>
      </c>
      <c r="AW418" s="18" t="s">
        <v>278</v>
      </c>
      <c r="AX418" s="45" t="s">
        <v>279</v>
      </c>
      <c r="AY418" s="33" t="s">
        <v>280</v>
      </c>
      <c r="AZ418" s="46" t="s">
        <v>128</v>
      </c>
      <c r="BA418" s="33" t="s">
        <v>129</v>
      </c>
      <c r="BB418" s="46" t="s">
        <v>281</v>
      </c>
      <c r="BC418" s="46" t="s">
        <v>282</v>
      </c>
      <c r="BD418" s="47">
        <v>1</v>
      </c>
      <c r="BE418" s="47">
        <v>2</v>
      </c>
    </row>
    <row r="419" spans="1:57" x14ac:dyDescent="0.2">
      <c r="A419" s="32" t="s">
        <v>1739</v>
      </c>
      <c r="B419" s="33" t="s">
        <v>1740</v>
      </c>
      <c r="C419" s="34">
        <v>31263.342623</v>
      </c>
      <c r="D419" s="35">
        <v>2399.4</v>
      </c>
      <c r="E419" s="36"/>
      <c r="F419" s="37">
        <v>2917</v>
      </c>
      <c r="G419" s="38">
        <v>15207.025</v>
      </c>
      <c r="H419" s="39">
        <v>23664</v>
      </c>
      <c r="I419" s="35">
        <v>9519</v>
      </c>
      <c r="J419" s="37">
        <v>92819</v>
      </c>
      <c r="K419" s="25"/>
      <c r="L419" s="34">
        <v>13750.949999999999</v>
      </c>
      <c r="M419" s="35">
        <v>321.64999999999998</v>
      </c>
      <c r="N419" s="40"/>
      <c r="O419" s="37">
        <v>1233.33</v>
      </c>
      <c r="P419" s="38">
        <v>2355.59</v>
      </c>
      <c r="Q419" s="39">
        <v>2241.21</v>
      </c>
      <c r="R419" s="35">
        <v>1171.1500000000001</v>
      </c>
      <c r="S419" s="37">
        <v>22845.622492142254</v>
      </c>
      <c r="T419" s="25"/>
      <c r="U419" s="34">
        <v>49934.979999999996</v>
      </c>
      <c r="V419" s="35">
        <v>4801.3</v>
      </c>
      <c r="W419" s="36"/>
      <c r="X419" s="37">
        <v>8052.58</v>
      </c>
      <c r="Y419" s="38">
        <v>21787.84</v>
      </c>
      <c r="Z419" s="41">
        <v>14846.49</v>
      </c>
      <c r="AA419" s="35">
        <v>16374.74</v>
      </c>
      <c r="AB419" s="37">
        <v>32049.880000000005</v>
      </c>
      <c r="AC419" s="25"/>
      <c r="AD419" s="34">
        <v>0</v>
      </c>
      <c r="AE419" s="35">
        <v>0</v>
      </c>
      <c r="AF419" s="36"/>
      <c r="AG419" s="37"/>
      <c r="AH419" s="38"/>
      <c r="AI419" s="42"/>
      <c r="AJ419" s="35"/>
      <c r="AK419" s="37">
        <v>0</v>
      </c>
      <c r="AL419" s="25"/>
      <c r="AM419" s="18">
        <f t="shared" si="48"/>
        <v>94949.272622999997</v>
      </c>
      <c r="AN419" s="18">
        <f t="shared" si="49"/>
        <v>7522.35</v>
      </c>
      <c r="AO419" s="18">
        <f t="shared" si="50"/>
        <v>0</v>
      </c>
      <c r="AP419" s="18">
        <f t="shared" si="51"/>
        <v>12202.91</v>
      </c>
      <c r="AQ419" s="18">
        <f t="shared" si="52"/>
        <v>39350.455000000002</v>
      </c>
      <c r="AR419" s="18">
        <f t="shared" si="53"/>
        <v>40751.699999999997</v>
      </c>
      <c r="AS419" s="18">
        <f t="shared" si="54"/>
        <v>27064.89</v>
      </c>
      <c r="AT419" s="18">
        <f t="shared" si="55"/>
        <v>147714.50249214226</v>
      </c>
      <c r="AU419" s="43">
        <v>26854</v>
      </c>
      <c r="AV419" s="44" t="s">
        <v>255</v>
      </c>
      <c r="AW419" s="18" t="s">
        <v>1741</v>
      </c>
      <c r="AX419" s="45" t="s">
        <v>279</v>
      </c>
      <c r="AY419" s="33" t="s">
        <v>280</v>
      </c>
      <c r="AZ419" s="46" t="s">
        <v>128</v>
      </c>
      <c r="BA419" s="33" t="s">
        <v>129</v>
      </c>
      <c r="BB419" s="46" t="s">
        <v>281</v>
      </c>
      <c r="BC419" s="46" t="s">
        <v>282</v>
      </c>
      <c r="BD419" s="47">
        <v>1</v>
      </c>
      <c r="BE419" s="47">
        <v>2</v>
      </c>
    </row>
    <row r="420" spans="1:57" x14ac:dyDescent="0.2">
      <c r="A420" s="32" t="s">
        <v>1742</v>
      </c>
      <c r="B420" s="33" t="s">
        <v>1743</v>
      </c>
      <c r="C420" s="34">
        <v>9485.8113280000016</v>
      </c>
      <c r="D420" s="35">
        <v>1075.05</v>
      </c>
      <c r="E420" s="36"/>
      <c r="F420" s="37">
        <v>1154.3599999999999</v>
      </c>
      <c r="G420" s="38">
        <v>1194</v>
      </c>
      <c r="H420" s="39">
        <v>1585</v>
      </c>
      <c r="I420" s="35">
        <v>2856</v>
      </c>
      <c r="J420" s="37">
        <v>16823</v>
      </c>
      <c r="K420" s="25"/>
      <c r="L420" s="34">
        <v>10442.48</v>
      </c>
      <c r="M420" s="35">
        <v>289.12</v>
      </c>
      <c r="N420" s="40"/>
      <c r="O420" s="37">
        <v>221.15</v>
      </c>
      <c r="P420" s="38">
        <v>212.01</v>
      </c>
      <c r="Q420" s="39">
        <v>914.33</v>
      </c>
      <c r="R420" s="35">
        <v>173.45</v>
      </c>
      <c r="S420" s="37">
        <v>7208.5834015508917</v>
      </c>
      <c r="T420" s="25"/>
      <c r="U420" s="34">
        <v>39540</v>
      </c>
      <c r="V420" s="35">
        <v>0</v>
      </c>
      <c r="W420" s="36"/>
      <c r="X420" s="37">
        <v>3500</v>
      </c>
      <c r="Y420" s="38">
        <v>0</v>
      </c>
      <c r="Z420" s="41">
        <v>0</v>
      </c>
      <c r="AA420" s="35">
        <v>3500</v>
      </c>
      <c r="AB420" s="37">
        <v>1000</v>
      </c>
      <c r="AC420" s="25"/>
      <c r="AD420" s="34">
        <v>0</v>
      </c>
      <c r="AE420" s="35">
        <v>0</v>
      </c>
      <c r="AF420" s="36"/>
      <c r="AG420" s="37"/>
      <c r="AH420" s="38"/>
      <c r="AI420" s="42"/>
      <c r="AJ420" s="35"/>
      <c r="AK420" s="37">
        <v>0</v>
      </c>
      <c r="AL420" s="25"/>
      <c r="AM420" s="18">
        <f t="shared" si="48"/>
        <v>59468.291327999999</v>
      </c>
      <c r="AN420" s="18">
        <f t="shared" si="49"/>
        <v>1364.17</v>
      </c>
      <c r="AO420" s="18">
        <f t="shared" si="50"/>
        <v>0</v>
      </c>
      <c r="AP420" s="18">
        <f t="shared" si="51"/>
        <v>4875.51</v>
      </c>
      <c r="AQ420" s="18">
        <f t="shared" si="52"/>
        <v>1406.01</v>
      </c>
      <c r="AR420" s="18">
        <f t="shared" si="53"/>
        <v>2499.33</v>
      </c>
      <c r="AS420" s="18">
        <f t="shared" si="54"/>
        <v>6529.45</v>
      </c>
      <c r="AT420" s="18">
        <f t="shared" si="55"/>
        <v>25031.583401550892</v>
      </c>
      <c r="AU420" s="43">
        <v>16325</v>
      </c>
      <c r="AV420" s="44" t="s">
        <v>1744</v>
      </c>
      <c r="AW420" s="18" t="s">
        <v>1745</v>
      </c>
      <c r="AX420" s="45"/>
      <c r="AY420" s="33"/>
      <c r="AZ420" s="46" t="s">
        <v>90</v>
      </c>
      <c r="BA420" s="33" t="s">
        <v>91</v>
      </c>
      <c r="BB420" s="46" t="s">
        <v>314</v>
      </c>
      <c r="BC420" s="46" t="s">
        <v>315</v>
      </c>
      <c r="BD420" s="47">
        <v>1</v>
      </c>
      <c r="BE420" s="47">
        <v>1</v>
      </c>
    </row>
    <row r="421" spans="1:57" x14ac:dyDescent="0.2">
      <c r="A421" s="32" t="s">
        <v>1746</v>
      </c>
      <c r="B421" s="33" t="s">
        <v>1747</v>
      </c>
      <c r="C421" s="34">
        <v>874.29827299999999</v>
      </c>
      <c r="D421" s="35">
        <v>30</v>
      </c>
      <c r="E421" s="36"/>
      <c r="F421" s="37">
        <v>10</v>
      </c>
      <c r="G421" s="38">
        <v>0</v>
      </c>
      <c r="H421" s="39">
        <v>0</v>
      </c>
      <c r="I421" s="35">
        <v>550</v>
      </c>
      <c r="J421" s="37">
        <v>2335</v>
      </c>
      <c r="K421" s="25"/>
      <c r="L421" s="34">
        <v>1657.46</v>
      </c>
      <c r="M421" s="35">
        <v>127.4</v>
      </c>
      <c r="N421" s="40"/>
      <c r="O421" s="37">
        <v>115.5</v>
      </c>
      <c r="P421" s="38">
        <v>71.849999999999994</v>
      </c>
      <c r="Q421" s="39">
        <v>28.62</v>
      </c>
      <c r="R421" s="35">
        <v>71.75</v>
      </c>
      <c r="S421" s="37">
        <v>1505.8773699426852</v>
      </c>
      <c r="T421" s="25"/>
      <c r="U421" s="34">
        <v>5200</v>
      </c>
      <c r="V421" s="35">
        <v>0</v>
      </c>
      <c r="W421" s="36"/>
      <c r="X421" s="37"/>
      <c r="Y421" s="38">
        <v>0</v>
      </c>
      <c r="Z421" s="41">
        <v>0</v>
      </c>
      <c r="AA421" s="35"/>
      <c r="AB421" s="37">
        <v>800</v>
      </c>
      <c r="AC421" s="25"/>
      <c r="AD421" s="34">
        <v>0</v>
      </c>
      <c r="AE421" s="35">
        <v>0</v>
      </c>
      <c r="AF421" s="36"/>
      <c r="AG421" s="37"/>
      <c r="AH421" s="38"/>
      <c r="AI421" s="42"/>
      <c r="AJ421" s="35"/>
      <c r="AK421" s="37">
        <v>0</v>
      </c>
      <c r="AL421" s="25"/>
      <c r="AM421" s="18">
        <f t="shared" si="48"/>
        <v>7731.7582730000004</v>
      </c>
      <c r="AN421" s="18">
        <f t="shared" si="49"/>
        <v>157.4</v>
      </c>
      <c r="AO421" s="18">
        <f t="shared" si="50"/>
        <v>0</v>
      </c>
      <c r="AP421" s="18">
        <f t="shared" si="51"/>
        <v>125.5</v>
      </c>
      <c r="AQ421" s="18">
        <f t="shared" si="52"/>
        <v>71.849999999999994</v>
      </c>
      <c r="AR421" s="18">
        <f t="shared" si="53"/>
        <v>28.62</v>
      </c>
      <c r="AS421" s="18">
        <f t="shared" si="54"/>
        <v>621.75</v>
      </c>
      <c r="AT421" s="18">
        <f t="shared" si="55"/>
        <v>4640.8773699426856</v>
      </c>
      <c r="AU421" s="43">
        <v>2263</v>
      </c>
      <c r="AV421" s="44" t="s">
        <v>1748</v>
      </c>
      <c r="AW421" s="18" t="s">
        <v>1749</v>
      </c>
      <c r="AX421" s="62" t="s">
        <v>444</v>
      </c>
      <c r="AY421" s="46" t="s">
        <v>445</v>
      </c>
      <c r="AZ421" s="46" t="s">
        <v>90</v>
      </c>
      <c r="BA421" s="33" t="s">
        <v>91</v>
      </c>
      <c r="BB421" s="46" t="s">
        <v>446</v>
      </c>
      <c r="BC421" s="46" t="s">
        <v>447</v>
      </c>
      <c r="BD421" s="47">
        <v>2</v>
      </c>
      <c r="BE421" s="47">
        <v>2</v>
      </c>
    </row>
    <row r="422" spans="1:57" x14ac:dyDescent="0.2">
      <c r="A422" s="32" t="s">
        <v>1750</v>
      </c>
      <c r="B422" s="33" t="s">
        <v>1751</v>
      </c>
      <c r="C422" s="34">
        <v>6148.5843180000002</v>
      </c>
      <c r="D422" s="35">
        <v>890</v>
      </c>
      <c r="E422" s="36"/>
      <c r="F422" s="37">
        <v>2000</v>
      </c>
      <c r="G422" s="38">
        <v>9250</v>
      </c>
      <c r="H422" s="39">
        <v>9582.6</v>
      </c>
      <c r="I422" s="35">
        <v>3262</v>
      </c>
      <c r="J422" s="37">
        <v>36602.800000000003</v>
      </c>
      <c r="K422" s="25"/>
      <c r="L422" s="34">
        <v>8594.9500000000007</v>
      </c>
      <c r="M422" s="35">
        <v>198.5</v>
      </c>
      <c r="N422" s="40"/>
      <c r="O422" s="37">
        <v>2969.39</v>
      </c>
      <c r="P422" s="38">
        <v>176.05</v>
      </c>
      <c r="Q422" s="39">
        <v>455.8</v>
      </c>
      <c r="R422" s="35"/>
      <c r="S422" s="37">
        <v>10457.408064821911</v>
      </c>
      <c r="T422" s="25"/>
      <c r="U422" s="34">
        <v>53396.33</v>
      </c>
      <c r="V422" s="35">
        <v>0</v>
      </c>
      <c r="W422" s="36"/>
      <c r="X422" s="37">
        <v>4283.3999999999996</v>
      </c>
      <c r="Y422" s="38">
        <v>0</v>
      </c>
      <c r="Z422" s="41">
        <v>0</v>
      </c>
      <c r="AA422" s="35"/>
      <c r="AB422" s="37">
        <v>20574.919999999998</v>
      </c>
      <c r="AC422" s="25"/>
      <c r="AD422" s="34">
        <v>1.4</v>
      </c>
      <c r="AE422" s="35">
        <v>0</v>
      </c>
      <c r="AF422" s="36"/>
      <c r="AG422" s="37"/>
      <c r="AH422" s="38"/>
      <c r="AI422" s="42"/>
      <c r="AJ422" s="35"/>
      <c r="AK422" s="37">
        <v>0</v>
      </c>
      <c r="AL422" s="25"/>
      <c r="AM422" s="18">
        <f t="shared" si="48"/>
        <v>68141.264318000001</v>
      </c>
      <c r="AN422" s="18">
        <f t="shared" si="49"/>
        <v>1088.5</v>
      </c>
      <c r="AO422" s="18">
        <f t="shared" si="50"/>
        <v>0</v>
      </c>
      <c r="AP422" s="18">
        <f t="shared" si="51"/>
        <v>9252.7899999999991</v>
      </c>
      <c r="AQ422" s="18">
        <f t="shared" si="52"/>
        <v>9426.0499999999993</v>
      </c>
      <c r="AR422" s="18">
        <f t="shared" si="53"/>
        <v>10038.4</v>
      </c>
      <c r="AS422" s="18">
        <f t="shared" si="54"/>
        <v>3262</v>
      </c>
      <c r="AT422" s="18">
        <f t="shared" si="55"/>
        <v>67635.128064821911</v>
      </c>
      <c r="AU422" s="43">
        <v>9524</v>
      </c>
      <c r="AV422" s="44" t="s">
        <v>255</v>
      </c>
      <c r="AW422" s="18" t="s">
        <v>1752</v>
      </c>
      <c r="AX422" s="45" t="s">
        <v>257</v>
      </c>
      <c r="AY422" s="33" t="s">
        <v>258</v>
      </c>
      <c r="AZ422" s="46" t="s">
        <v>128</v>
      </c>
      <c r="BA422" s="33" t="s">
        <v>129</v>
      </c>
      <c r="BB422" s="46" t="s">
        <v>373</v>
      </c>
      <c r="BC422" s="46" t="s">
        <v>374</v>
      </c>
      <c r="BD422" s="47">
        <v>1</v>
      </c>
      <c r="BE422" s="47">
        <v>2</v>
      </c>
    </row>
    <row r="423" spans="1:57" x14ac:dyDescent="0.2">
      <c r="A423" s="32" t="s">
        <v>1753</v>
      </c>
      <c r="B423" s="33" t="s">
        <v>1754</v>
      </c>
      <c r="C423" s="34">
        <v>15948.095597000001</v>
      </c>
      <c r="D423" s="35">
        <v>0</v>
      </c>
      <c r="E423" s="36">
        <v>30446.9</v>
      </c>
      <c r="F423" s="37"/>
      <c r="G423" s="38">
        <v>2780</v>
      </c>
      <c r="H423" s="39">
        <v>1480</v>
      </c>
      <c r="I423" s="35"/>
      <c r="J423" s="37">
        <v>24833.65</v>
      </c>
      <c r="K423" s="25"/>
      <c r="L423" s="34">
        <v>15691.340000000002</v>
      </c>
      <c r="M423" s="35">
        <v>0</v>
      </c>
      <c r="N423" s="40">
        <v>4870.6200000000008</v>
      </c>
      <c r="O423" s="37">
        <v>1009.35</v>
      </c>
      <c r="P423" s="38">
        <v>0</v>
      </c>
      <c r="Q423" s="39">
        <v>0</v>
      </c>
      <c r="R423" s="35"/>
      <c r="S423" s="37">
        <v>14156.8569138531</v>
      </c>
      <c r="T423" s="25"/>
      <c r="U423" s="34">
        <v>24419.58</v>
      </c>
      <c r="V423" s="35">
        <v>0</v>
      </c>
      <c r="W423" s="36">
        <v>13500</v>
      </c>
      <c r="X423" s="37">
        <v>461.44</v>
      </c>
      <c r="Y423" s="38">
        <v>7339.72</v>
      </c>
      <c r="Z423" s="41">
        <v>0</v>
      </c>
      <c r="AA423" s="35"/>
      <c r="AB423" s="37">
        <v>8784.6</v>
      </c>
      <c r="AC423" s="25"/>
      <c r="AD423" s="34">
        <v>0</v>
      </c>
      <c r="AE423" s="35">
        <v>0</v>
      </c>
      <c r="AF423" s="36">
        <v>0</v>
      </c>
      <c r="AG423" s="37"/>
      <c r="AH423" s="38"/>
      <c r="AI423" s="42"/>
      <c r="AJ423" s="35"/>
      <c r="AK423" s="37">
        <v>0</v>
      </c>
      <c r="AL423" s="25"/>
      <c r="AM423" s="18">
        <f t="shared" si="48"/>
        <v>56059.015597000005</v>
      </c>
      <c r="AN423" s="18">
        <f t="shared" si="49"/>
        <v>0</v>
      </c>
      <c r="AO423" s="18">
        <f t="shared" si="50"/>
        <v>48817.520000000004</v>
      </c>
      <c r="AP423" s="18">
        <f t="shared" si="51"/>
        <v>1470.79</v>
      </c>
      <c r="AQ423" s="18">
        <f t="shared" si="52"/>
        <v>10119.720000000001</v>
      </c>
      <c r="AR423" s="18">
        <f t="shared" si="53"/>
        <v>1480</v>
      </c>
      <c r="AS423" s="18">
        <f t="shared" si="54"/>
        <v>0</v>
      </c>
      <c r="AT423" s="18">
        <f t="shared" si="55"/>
        <v>47775.106913853102</v>
      </c>
      <c r="AU423" s="43">
        <v>12811</v>
      </c>
      <c r="AV423" s="44" t="s">
        <v>1723</v>
      </c>
      <c r="AW423" s="18" t="s">
        <v>1724</v>
      </c>
      <c r="AX423" s="45" t="s">
        <v>1721</v>
      </c>
      <c r="AY423" s="33" t="s">
        <v>1725</v>
      </c>
      <c r="AZ423" s="46" t="s">
        <v>146</v>
      </c>
      <c r="BA423" s="33" t="s">
        <v>147</v>
      </c>
      <c r="BB423" s="46" t="s">
        <v>148</v>
      </c>
      <c r="BC423" s="46" t="s">
        <v>1755</v>
      </c>
      <c r="BD423" s="47">
        <v>1</v>
      </c>
      <c r="BE423" s="47">
        <v>2</v>
      </c>
    </row>
    <row r="424" spans="1:57" x14ac:dyDescent="0.2">
      <c r="A424" s="32" t="s">
        <v>1756</v>
      </c>
      <c r="B424" s="33" t="s">
        <v>1757</v>
      </c>
      <c r="C424" s="34">
        <v>1773.2321689999999</v>
      </c>
      <c r="D424" s="35">
        <v>0</v>
      </c>
      <c r="E424" s="36"/>
      <c r="F424" s="37">
        <v>265</v>
      </c>
      <c r="G424" s="38">
        <v>50</v>
      </c>
      <c r="H424" s="39">
        <v>2000</v>
      </c>
      <c r="I424" s="35">
        <v>260</v>
      </c>
      <c r="J424" s="37">
        <v>1361.55</v>
      </c>
      <c r="K424" s="25"/>
      <c r="L424" s="34">
        <v>1404.48</v>
      </c>
      <c r="M424" s="35">
        <v>87.55</v>
      </c>
      <c r="N424" s="40"/>
      <c r="O424" s="37">
        <v>120.2</v>
      </c>
      <c r="P424" s="38">
        <v>15428.029999999999</v>
      </c>
      <c r="Q424" s="39">
        <v>173.15</v>
      </c>
      <c r="R424" s="35">
        <v>258.3</v>
      </c>
      <c r="S424" s="37">
        <v>1930.8198657441494</v>
      </c>
      <c r="T424" s="25"/>
      <c r="U424" s="34">
        <v>1000</v>
      </c>
      <c r="V424" s="35">
        <v>500</v>
      </c>
      <c r="W424" s="36"/>
      <c r="X424" s="37"/>
      <c r="Y424" s="38">
        <v>3500</v>
      </c>
      <c r="Z424" s="41">
        <v>0</v>
      </c>
      <c r="AA424" s="35"/>
      <c r="AB424" s="37">
        <v>0</v>
      </c>
      <c r="AC424" s="25"/>
      <c r="AD424" s="34">
        <v>0</v>
      </c>
      <c r="AE424" s="35">
        <v>0</v>
      </c>
      <c r="AF424" s="36"/>
      <c r="AG424" s="37"/>
      <c r="AH424" s="38"/>
      <c r="AI424" s="42"/>
      <c r="AJ424" s="35"/>
      <c r="AK424" s="37">
        <v>0</v>
      </c>
      <c r="AL424" s="25"/>
      <c r="AM424" s="18">
        <f t="shared" si="48"/>
        <v>4177.7121690000004</v>
      </c>
      <c r="AN424" s="18">
        <f t="shared" si="49"/>
        <v>587.54999999999995</v>
      </c>
      <c r="AO424" s="18">
        <f t="shared" si="50"/>
        <v>0</v>
      </c>
      <c r="AP424" s="18">
        <f t="shared" si="51"/>
        <v>385.2</v>
      </c>
      <c r="AQ424" s="18">
        <f t="shared" si="52"/>
        <v>18978.03</v>
      </c>
      <c r="AR424" s="18">
        <f t="shared" si="53"/>
        <v>2173.15</v>
      </c>
      <c r="AS424" s="18">
        <f t="shared" si="54"/>
        <v>518.29999999999995</v>
      </c>
      <c r="AT424" s="18">
        <f t="shared" si="55"/>
        <v>3292.3698657441491</v>
      </c>
      <c r="AU424" s="43">
        <v>1960</v>
      </c>
      <c r="AV424" s="44" t="s">
        <v>1758</v>
      </c>
      <c r="AW424" s="18" t="s">
        <v>1759</v>
      </c>
      <c r="AX424" s="45"/>
      <c r="AY424" s="33"/>
      <c r="AZ424" s="46" t="s">
        <v>136</v>
      </c>
      <c r="BA424" s="33" t="s">
        <v>137</v>
      </c>
      <c r="BB424" s="46" t="s">
        <v>845</v>
      </c>
      <c r="BC424" s="46" t="s">
        <v>846</v>
      </c>
      <c r="BD424" s="47">
        <v>2</v>
      </c>
      <c r="BE424" s="47">
        <v>1</v>
      </c>
    </row>
    <row r="425" spans="1:57" x14ac:dyDescent="0.2">
      <c r="A425" s="32" t="s">
        <v>1760</v>
      </c>
      <c r="B425" s="33" t="s">
        <v>1761</v>
      </c>
      <c r="C425" s="34">
        <v>2162.8959299999997</v>
      </c>
      <c r="D425" s="35">
        <v>0</v>
      </c>
      <c r="E425" s="36"/>
      <c r="F425" s="37">
        <v>242.5</v>
      </c>
      <c r="G425" s="38">
        <v>25</v>
      </c>
      <c r="H425" s="39">
        <v>420</v>
      </c>
      <c r="I425" s="35">
        <v>170</v>
      </c>
      <c r="J425" s="37">
        <v>2194</v>
      </c>
      <c r="K425" s="25"/>
      <c r="L425" s="34">
        <v>15499.450000000003</v>
      </c>
      <c r="M425" s="35">
        <v>65.06</v>
      </c>
      <c r="N425" s="40"/>
      <c r="O425" s="37">
        <v>178.81</v>
      </c>
      <c r="P425" s="38">
        <v>58.75</v>
      </c>
      <c r="Q425" s="39">
        <v>160.57</v>
      </c>
      <c r="R425" s="35">
        <v>24.2</v>
      </c>
      <c r="S425" s="37">
        <v>2705.0554315473037</v>
      </c>
      <c r="T425" s="25"/>
      <c r="U425" s="34">
        <v>2500</v>
      </c>
      <c r="V425" s="35">
        <v>0</v>
      </c>
      <c r="W425" s="36"/>
      <c r="X425" s="37">
        <v>1000</v>
      </c>
      <c r="Y425" s="38">
        <v>0</v>
      </c>
      <c r="Z425" s="41">
        <v>0</v>
      </c>
      <c r="AA425" s="35"/>
      <c r="AB425" s="37">
        <v>0</v>
      </c>
      <c r="AC425" s="25"/>
      <c r="AD425" s="34">
        <v>0</v>
      </c>
      <c r="AE425" s="35">
        <v>0</v>
      </c>
      <c r="AF425" s="36"/>
      <c r="AG425" s="37"/>
      <c r="AH425" s="38"/>
      <c r="AI425" s="42"/>
      <c r="AJ425" s="35"/>
      <c r="AK425" s="37">
        <v>0</v>
      </c>
      <c r="AL425" s="25"/>
      <c r="AM425" s="18">
        <f t="shared" si="48"/>
        <v>20162.345930000003</v>
      </c>
      <c r="AN425" s="18">
        <f t="shared" si="49"/>
        <v>65.06</v>
      </c>
      <c r="AO425" s="18">
        <f t="shared" si="50"/>
        <v>0</v>
      </c>
      <c r="AP425" s="18">
        <f t="shared" si="51"/>
        <v>1421.31</v>
      </c>
      <c r="AQ425" s="18">
        <f t="shared" si="52"/>
        <v>83.75</v>
      </c>
      <c r="AR425" s="18">
        <f t="shared" si="53"/>
        <v>580.56999999999994</v>
      </c>
      <c r="AS425" s="18">
        <f t="shared" si="54"/>
        <v>194.2</v>
      </c>
      <c r="AT425" s="18">
        <f t="shared" si="55"/>
        <v>4899.0554315473037</v>
      </c>
      <c r="AU425" s="43">
        <v>1840</v>
      </c>
      <c r="AV425" s="44" t="s">
        <v>1762</v>
      </c>
      <c r="AW425" s="18" t="s">
        <v>1763</v>
      </c>
      <c r="AX425" s="45"/>
      <c r="AY425" s="33"/>
      <c r="AZ425" s="46" t="s">
        <v>90</v>
      </c>
      <c r="BA425" s="33" t="s">
        <v>91</v>
      </c>
      <c r="BB425" s="46" t="s">
        <v>677</v>
      </c>
      <c r="BC425" s="46" t="s">
        <v>678</v>
      </c>
      <c r="BD425" s="47">
        <v>2</v>
      </c>
      <c r="BE425" s="47">
        <v>1</v>
      </c>
    </row>
    <row r="426" spans="1:57" x14ac:dyDescent="0.2">
      <c r="A426" s="32" t="s">
        <v>1764</v>
      </c>
      <c r="B426" s="33" t="s">
        <v>1765</v>
      </c>
      <c r="C426" s="34">
        <v>1243.291309</v>
      </c>
      <c r="D426" s="35">
        <v>70</v>
      </c>
      <c r="E426" s="36"/>
      <c r="F426" s="37">
        <v>50</v>
      </c>
      <c r="G426" s="38">
        <v>0</v>
      </c>
      <c r="H426" s="39">
        <v>90</v>
      </c>
      <c r="I426" s="35">
        <v>30</v>
      </c>
      <c r="J426" s="37">
        <v>3973</v>
      </c>
      <c r="K426" s="25"/>
      <c r="L426" s="34">
        <v>2718.75</v>
      </c>
      <c r="M426" s="35">
        <v>462.72</v>
      </c>
      <c r="N426" s="40"/>
      <c r="O426" s="37">
        <v>130</v>
      </c>
      <c r="P426" s="38">
        <v>689.25</v>
      </c>
      <c r="Q426" s="39">
        <v>103.82</v>
      </c>
      <c r="R426" s="35">
        <v>217.25</v>
      </c>
      <c r="S426" s="37">
        <v>2680.3594729146498</v>
      </c>
      <c r="T426" s="25"/>
      <c r="U426" s="34">
        <v>5900</v>
      </c>
      <c r="V426" s="35">
        <v>5900</v>
      </c>
      <c r="W426" s="36"/>
      <c r="X426" s="37">
        <v>500</v>
      </c>
      <c r="Y426" s="38">
        <v>0</v>
      </c>
      <c r="Z426" s="41">
        <v>500</v>
      </c>
      <c r="AA426" s="35">
        <v>4500</v>
      </c>
      <c r="AB426" s="37">
        <v>2000</v>
      </c>
      <c r="AC426" s="25"/>
      <c r="AD426" s="34">
        <v>0</v>
      </c>
      <c r="AE426" s="35">
        <v>0</v>
      </c>
      <c r="AF426" s="36"/>
      <c r="AG426" s="37"/>
      <c r="AH426" s="38"/>
      <c r="AI426" s="42"/>
      <c r="AJ426" s="35"/>
      <c r="AK426" s="37">
        <v>0</v>
      </c>
      <c r="AL426" s="25"/>
      <c r="AM426" s="18">
        <f t="shared" si="48"/>
        <v>9862.0413090000002</v>
      </c>
      <c r="AN426" s="18">
        <f t="shared" si="49"/>
        <v>6432.72</v>
      </c>
      <c r="AO426" s="18">
        <f t="shared" si="50"/>
        <v>0</v>
      </c>
      <c r="AP426" s="18">
        <f t="shared" si="51"/>
        <v>680</v>
      </c>
      <c r="AQ426" s="18">
        <f t="shared" si="52"/>
        <v>689.25</v>
      </c>
      <c r="AR426" s="18">
        <f t="shared" si="53"/>
        <v>693.81999999999994</v>
      </c>
      <c r="AS426" s="18">
        <f t="shared" si="54"/>
        <v>4747.25</v>
      </c>
      <c r="AT426" s="18">
        <f t="shared" si="55"/>
        <v>8653.3594729146498</v>
      </c>
      <c r="AU426" s="43">
        <v>3563</v>
      </c>
      <c r="AV426" s="44" t="s">
        <v>1766</v>
      </c>
      <c r="AW426" s="18" t="s">
        <v>1767</v>
      </c>
      <c r="AX426" s="45"/>
      <c r="AY426" s="33"/>
      <c r="AZ426" s="46" t="s">
        <v>72</v>
      </c>
      <c r="BA426" s="33" t="s">
        <v>73</v>
      </c>
      <c r="BB426" s="46" t="s">
        <v>74</v>
      </c>
      <c r="BC426" s="46" t="s">
        <v>75</v>
      </c>
      <c r="BD426" s="47">
        <v>2</v>
      </c>
      <c r="BE426" s="47">
        <v>1</v>
      </c>
    </row>
    <row r="427" spans="1:57" x14ac:dyDescent="0.2">
      <c r="A427" s="32" t="s">
        <v>1768</v>
      </c>
      <c r="B427" s="33" t="s">
        <v>1769</v>
      </c>
      <c r="C427" s="34">
        <v>2305.3756640000001</v>
      </c>
      <c r="D427" s="35">
        <v>17308.099999999999</v>
      </c>
      <c r="E427" s="36"/>
      <c r="F427" s="37">
        <v>1820</v>
      </c>
      <c r="G427" s="38">
        <v>345</v>
      </c>
      <c r="H427" s="39">
        <v>20</v>
      </c>
      <c r="I427" s="35">
        <v>1335</v>
      </c>
      <c r="J427" s="37">
        <v>4505</v>
      </c>
      <c r="K427" s="25"/>
      <c r="L427" s="34">
        <v>6899.6299999999992</v>
      </c>
      <c r="M427" s="35">
        <v>6165.83</v>
      </c>
      <c r="N427" s="40"/>
      <c r="O427" s="37">
        <v>391.05</v>
      </c>
      <c r="P427" s="38">
        <v>3846.46</v>
      </c>
      <c r="Q427" s="39">
        <v>630.16999999999996</v>
      </c>
      <c r="R427" s="35">
        <v>306.10000000000002</v>
      </c>
      <c r="S427" s="37">
        <v>6589.4026717315373</v>
      </c>
      <c r="T427" s="25"/>
      <c r="U427" s="34">
        <v>3063.07</v>
      </c>
      <c r="V427" s="35">
        <v>7587.94</v>
      </c>
      <c r="W427" s="36"/>
      <c r="X427" s="37">
        <v>642.65</v>
      </c>
      <c r="Y427" s="38">
        <v>1544.98</v>
      </c>
      <c r="Z427" s="41">
        <v>214.94</v>
      </c>
      <c r="AA427" s="35">
        <v>446.42</v>
      </c>
      <c r="AB427" s="37">
        <v>0</v>
      </c>
      <c r="AC427" s="25"/>
      <c r="AD427" s="34">
        <v>0</v>
      </c>
      <c r="AE427" s="35">
        <v>0</v>
      </c>
      <c r="AF427" s="36"/>
      <c r="AG427" s="37"/>
      <c r="AH427" s="38"/>
      <c r="AI427" s="42"/>
      <c r="AJ427" s="35"/>
      <c r="AK427" s="37">
        <v>0</v>
      </c>
      <c r="AL427" s="25"/>
      <c r="AM427" s="18">
        <f t="shared" si="48"/>
        <v>12268.075664</v>
      </c>
      <c r="AN427" s="18">
        <f t="shared" si="49"/>
        <v>31061.87</v>
      </c>
      <c r="AO427" s="18">
        <f t="shared" si="50"/>
        <v>0</v>
      </c>
      <c r="AP427" s="18">
        <f t="shared" si="51"/>
        <v>2853.7</v>
      </c>
      <c r="AQ427" s="18">
        <f t="shared" si="52"/>
        <v>5736.4400000000005</v>
      </c>
      <c r="AR427" s="18">
        <f t="shared" si="53"/>
        <v>865.1099999999999</v>
      </c>
      <c r="AS427" s="18">
        <f t="shared" si="54"/>
        <v>2087.52</v>
      </c>
      <c r="AT427" s="18">
        <f t="shared" si="55"/>
        <v>11094.402671731537</v>
      </c>
      <c r="AU427" s="43">
        <v>2966</v>
      </c>
      <c r="AV427" s="44" t="s">
        <v>1770</v>
      </c>
      <c r="AW427" s="18" t="s">
        <v>1771</v>
      </c>
      <c r="AX427" s="45"/>
      <c r="AY427" s="33"/>
      <c r="AZ427" s="46" t="s">
        <v>98</v>
      </c>
      <c r="BA427" s="33" t="s">
        <v>99</v>
      </c>
      <c r="BB427" s="46" t="s">
        <v>287</v>
      </c>
      <c r="BC427" s="46" t="s">
        <v>288</v>
      </c>
      <c r="BD427" s="47">
        <v>2</v>
      </c>
      <c r="BE427" s="47">
        <v>1</v>
      </c>
    </row>
    <row r="428" spans="1:57" x14ac:dyDescent="0.2">
      <c r="A428" s="32" t="s">
        <v>1772</v>
      </c>
      <c r="B428" s="33" t="s">
        <v>1773</v>
      </c>
      <c r="C428" s="34">
        <v>9553.3983299999982</v>
      </c>
      <c r="D428" s="35">
        <v>255.6</v>
      </c>
      <c r="E428" s="36"/>
      <c r="F428" s="37">
        <v>185.32</v>
      </c>
      <c r="G428" s="38">
        <v>609</v>
      </c>
      <c r="H428" s="39">
        <v>3727</v>
      </c>
      <c r="I428" s="35">
        <v>3200</v>
      </c>
      <c r="J428" s="37">
        <v>2138</v>
      </c>
      <c r="K428" s="25"/>
      <c r="L428" s="34">
        <v>7120.829999999999</v>
      </c>
      <c r="M428" s="35">
        <v>348.67</v>
      </c>
      <c r="N428" s="40"/>
      <c r="O428" s="37"/>
      <c r="P428" s="38">
        <v>19.399999999999999</v>
      </c>
      <c r="Q428" s="39">
        <v>110.22</v>
      </c>
      <c r="R428" s="35">
        <v>47.65</v>
      </c>
      <c r="S428" s="37">
        <v>1806.8146250220516</v>
      </c>
      <c r="T428" s="25"/>
      <c r="U428" s="34">
        <v>1737.85</v>
      </c>
      <c r="V428" s="35">
        <v>0</v>
      </c>
      <c r="W428" s="36"/>
      <c r="X428" s="37">
        <v>426.5</v>
      </c>
      <c r="Y428" s="38">
        <v>0</v>
      </c>
      <c r="Z428" s="41">
        <v>0</v>
      </c>
      <c r="AA428" s="35"/>
      <c r="AB428" s="37">
        <v>1500</v>
      </c>
      <c r="AC428" s="25"/>
      <c r="AD428" s="34">
        <v>0</v>
      </c>
      <c r="AE428" s="35">
        <v>0</v>
      </c>
      <c r="AF428" s="36"/>
      <c r="AG428" s="37"/>
      <c r="AH428" s="38"/>
      <c r="AI428" s="42"/>
      <c r="AJ428" s="35"/>
      <c r="AK428" s="37">
        <v>0</v>
      </c>
      <c r="AL428" s="25"/>
      <c r="AM428" s="18">
        <f t="shared" si="48"/>
        <v>18412.078329999997</v>
      </c>
      <c r="AN428" s="18">
        <f t="shared" si="49"/>
        <v>604.27</v>
      </c>
      <c r="AO428" s="18">
        <f t="shared" si="50"/>
        <v>0</v>
      </c>
      <c r="AP428" s="18">
        <f t="shared" si="51"/>
        <v>611.81999999999994</v>
      </c>
      <c r="AQ428" s="18">
        <f t="shared" si="52"/>
        <v>628.4</v>
      </c>
      <c r="AR428" s="18">
        <f t="shared" si="53"/>
        <v>3837.22</v>
      </c>
      <c r="AS428" s="18">
        <f t="shared" si="54"/>
        <v>3247.65</v>
      </c>
      <c r="AT428" s="18">
        <f t="shared" si="55"/>
        <v>5444.8146250220516</v>
      </c>
      <c r="AU428" s="43">
        <v>3207</v>
      </c>
      <c r="AV428" s="44" t="s">
        <v>1774</v>
      </c>
      <c r="AW428" s="18" t="s">
        <v>1775</v>
      </c>
      <c r="AX428" s="45"/>
      <c r="AY428" s="33"/>
      <c r="AZ428" s="46" t="s">
        <v>90</v>
      </c>
      <c r="BA428" s="33" t="s">
        <v>91</v>
      </c>
      <c r="BB428" s="46" t="s">
        <v>446</v>
      </c>
      <c r="BC428" s="46" t="s">
        <v>447</v>
      </c>
      <c r="BD428" s="47">
        <v>2</v>
      </c>
      <c r="BE428" s="47">
        <v>1</v>
      </c>
    </row>
    <row r="429" spans="1:57" x14ac:dyDescent="0.2">
      <c r="A429" s="32" t="s">
        <v>1776</v>
      </c>
      <c r="B429" s="33" t="s">
        <v>1777</v>
      </c>
      <c r="C429" s="34">
        <v>13385.330118000002</v>
      </c>
      <c r="D429" s="35">
        <v>180</v>
      </c>
      <c r="E429" s="36"/>
      <c r="F429" s="37">
        <v>1162</v>
      </c>
      <c r="G429" s="38">
        <v>3965</v>
      </c>
      <c r="H429" s="39">
        <v>7611.27</v>
      </c>
      <c r="I429" s="35">
        <v>3695</v>
      </c>
      <c r="J429" s="37">
        <v>29547.919999999998</v>
      </c>
      <c r="K429" s="25"/>
      <c r="L429" s="34">
        <v>18083.71</v>
      </c>
      <c r="M429" s="35">
        <v>3700.14</v>
      </c>
      <c r="N429" s="40"/>
      <c r="O429" s="37">
        <v>2979.11</v>
      </c>
      <c r="P429" s="38">
        <v>1130.42</v>
      </c>
      <c r="Q429" s="39">
        <v>3874.17</v>
      </c>
      <c r="R429" s="35">
        <v>7819.27</v>
      </c>
      <c r="S429" s="37">
        <v>11711.149634769923</v>
      </c>
      <c r="T429" s="25"/>
      <c r="U429" s="34">
        <v>32000</v>
      </c>
      <c r="V429" s="35">
        <v>15000</v>
      </c>
      <c r="W429" s="36"/>
      <c r="X429" s="37">
        <v>10000</v>
      </c>
      <c r="Y429" s="38">
        <v>5000</v>
      </c>
      <c r="Z429" s="41">
        <v>15000</v>
      </c>
      <c r="AA429" s="35">
        <v>16000</v>
      </c>
      <c r="AB429" s="37">
        <v>10600</v>
      </c>
      <c r="AC429" s="25"/>
      <c r="AD429" s="34">
        <v>0</v>
      </c>
      <c r="AE429" s="35">
        <v>0</v>
      </c>
      <c r="AF429" s="36"/>
      <c r="AG429" s="37"/>
      <c r="AH429" s="38"/>
      <c r="AI429" s="42"/>
      <c r="AJ429" s="35"/>
      <c r="AK429" s="37">
        <v>0</v>
      </c>
      <c r="AL429" s="25"/>
      <c r="AM429" s="18">
        <f t="shared" si="48"/>
        <v>63469.040118000004</v>
      </c>
      <c r="AN429" s="18">
        <f t="shared" si="49"/>
        <v>18880.14</v>
      </c>
      <c r="AO429" s="18">
        <f t="shared" si="50"/>
        <v>0</v>
      </c>
      <c r="AP429" s="18">
        <f t="shared" si="51"/>
        <v>14141.11</v>
      </c>
      <c r="AQ429" s="18">
        <f t="shared" si="52"/>
        <v>10095.42</v>
      </c>
      <c r="AR429" s="18">
        <f t="shared" si="53"/>
        <v>26485.439999999999</v>
      </c>
      <c r="AS429" s="18">
        <f t="shared" si="54"/>
        <v>27514.27</v>
      </c>
      <c r="AT429" s="18">
        <f t="shared" si="55"/>
        <v>51859.06963476992</v>
      </c>
      <c r="AU429" s="43">
        <v>20934</v>
      </c>
      <c r="AV429" s="44" t="s">
        <v>1778</v>
      </c>
      <c r="AW429" s="18" t="s">
        <v>1779</v>
      </c>
      <c r="AX429" s="45"/>
      <c r="AY429" s="33"/>
      <c r="AZ429" s="46" t="s">
        <v>204</v>
      </c>
      <c r="BA429" s="33" t="s">
        <v>205</v>
      </c>
      <c r="BB429" s="46" t="s">
        <v>305</v>
      </c>
      <c r="BC429" s="46" t="s">
        <v>637</v>
      </c>
      <c r="BD429" s="47">
        <v>2</v>
      </c>
      <c r="BE429" s="47">
        <v>1</v>
      </c>
    </row>
    <row r="430" spans="1:57" x14ac:dyDescent="0.2">
      <c r="A430" s="32" t="s">
        <v>1780</v>
      </c>
      <c r="B430" s="33" t="s">
        <v>1781</v>
      </c>
      <c r="C430" s="34">
        <v>6016.2839750000003</v>
      </c>
      <c r="D430" s="35">
        <v>0</v>
      </c>
      <c r="E430" s="36"/>
      <c r="F430" s="37">
        <v>360</v>
      </c>
      <c r="G430" s="38">
        <v>5195</v>
      </c>
      <c r="H430" s="39">
        <v>370</v>
      </c>
      <c r="I430" s="35">
        <v>471</v>
      </c>
      <c r="J430" s="37">
        <v>5898.6</v>
      </c>
      <c r="K430" s="25"/>
      <c r="L430" s="34">
        <v>21392.52</v>
      </c>
      <c r="M430" s="35">
        <v>309.92</v>
      </c>
      <c r="N430" s="40"/>
      <c r="O430" s="37">
        <v>524.74</v>
      </c>
      <c r="P430" s="38">
        <v>317.05</v>
      </c>
      <c r="Q430" s="39">
        <v>2204</v>
      </c>
      <c r="R430" s="35">
        <v>583.78</v>
      </c>
      <c r="S430" s="37">
        <v>6323.0875969798235</v>
      </c>
      <c r="T430" s="25"/>
      <c r="U430" s="34">
        <v>26800</v>
      </c>
      <c r="V430" s="35">
        <v>1700</v>
      </c>
      <c r="W430" s="36"/>
      <c r="X430" s="37">
        <v>500</v>
      </c>
      <c r="Y430" s="38">
        <v>0</v>
      </c>
      <c r="Z430" s="41">
        <v>0</v>
      </c>
      <c r="AA430" s="35">
        <v>1000</v>
      </c>
      <c r="AB430" s="37">
        <v>0</v>
      </c>
      <c r="AC430" s="25"/>
      <c r="AD430" s="34">
        <v>0</v>
      </c>
      <c r="AE430" s="35">
        <v>0</v>
      </c>
      <c r="AF430" s="36"/>
      <c r="AG430" s="37"/>
      <c r="AH430" s="38"/>
      <c r="AI430" s="42"/>
      <c r="AJ430" s="35"/>
      <c r="AK430" s="37">
        <v>0</v>
      </c>
      <c r="AL430" s="25"/>
      <c r="AM430" s="18">
        <f t="shared" si="48"/>
        <v>54208.803975000003</v>
      </c>
      <c r="AN430" s="18">
        <f t="shared" si="49"/>
        <v>2009.92</v>
      </c>
      <c r="AO430" s="18">
        <f t="shared" si="50"/>
        <v>0</v>
      </c>
      <c r="AP430" s="18">
        <f t="shared" si="51"/>
        <v>1384.74</v>
      </c>
      <c r="AQ430" s="18">
        <f t="shared" si="52"/>
        <v>5512.05</v>
      </c>
      <c r="AR430" s="18">
        <f t="shared" si="53"/>
        <v>2574</v>
      </c>
      <c r="AS430" s="18">
        <f t="shared" si="54"/>
        <v>2054.7799999999997</v>
      </c>
      <c r="AT430" s="18">
        <f t="shared" si="55"/>
        <v>12221.687596979824</v>
      </c>
      <c r="AU430" s="43">
        <v>5527</v>
      </c>
      <c r="AV430" s="44" t="s">
        <v>1782</v>
      </c>
      <c r="AW430" s="18" t="s">
        <v>1783</v>
      </c>
      <c r="AX430" s="45"/>
      <c r="AY430" s="33"/>
      <c r="AZ430" s="46" t="s">
        <v>80</v>
      </c>
      <c r="BA430" s="33" t="s">
        <v>81</v>
      </c>
      <c r="BB430" s="46" t="s">
        <v>648</v>
      </c>
      <c r="BC430" s="46" t="s">
        <v>649</v>
      </c>
      <c r="BD430" s="47">
        <v>1</v>
      </c>
      <c r="BE430" s="47">
        <v>1</v>
      </c>
    </row>
    <row r="431" spans="1:57" x14ac:dyDescent="0.2">
      <c r="A431" s="32" t="s">
        <v>1784</v>
      </c>
      <c r="B431" s="33" t="s">
        <v>1785</v>
      </c>
      <c r="C431" s="34">
        <v>3353.070056</v>
      </c>
      <c r="D431" s="35">
        <v>0</v>
      </c>
      <c r="E431" s="36"/>
      <c r="F431" s="37">
        <v>440</v>
      </c>
      <c r="G431" s="38">
        <v>1380</v>
      </c>
      <c r="H431" s="39">
        <v>3360</v>
      </c>
      <c r="I431" s="35">
        <v>430</v>
      </c>
      <c r="J431" s="37">
        <v>2418</v>
      </c>
      <c r="K431" s="25"/>
      <c r="L431" s="34">
        <v>2985.5899999999997</v>
      </c>
      <c r="M431" s="35">
        <v>142</v>
      </c>
      <c r="N431" s="40"/>
      <c r="O431" s="37">
        <v>200.8</v>
      </c>
      <c r="P431" s="38">
        <v>1575.11</v>
      </c>
      <c r="Q431" s="39">
        <v>226.65</v>
      </c>
      <c r="R431" s="35">
        <v>65.099999999999994</v>
      </c>
      <c r="S431" s="37">
        <v>2061.0127800960272</v>
      </c>
      <c r="T431" s="25"/>
      <c r="U431" s="34">
        <v>4500</v>
      </c>
      <c r="V431" s="35">
        <v>0</v>
      </c>
      <c r="W431" s="36"/>
      <c r="X431" s="37">
        <v>750</v>
      </c>
      <c r="Y431" s="38">
        <v>4500</v>
      </c>
      <c r="Z431" s="41">
        <v>0</v>
      </c>
      <c r="AA431" s="35"/>
      <c r="AB431" s="37">
        <v>500</v>
      </c>
      <c r="AC431" s="25"/>
      <c r="AD431" s="34">
        <v>0</v>
      </c>
      <c r="AE431" s="35">
        <v>0</v>
      </c>
      <c r="AF431" s="36"/>
      <c r="AG431" s="37"/>
      <c r="AH431" s="38"/>
      <c r="AI431" s="42"/>
      <c r="AJ431" s="35"/>
      <c r="AK431" s="37">
        <v>0</v>
      </c>
      <c r="AL431" s="25"/>
      <c r="AM431" s="18">
        <f t="shared" si="48"/>
        <v>10838.660056000001</v>
      </c>
      <c r="AN431" s="18">
        <f t="shared" si="49"/>
        <v>142</v>
      </c>
      <c r="AO431" s="18">
        <f t="shared" si="50"/>
        <v>0</v>
      </c>
      <c r="AP431" s="18">
        <f t="shared" si="51"/>
        <v>1390.8</v>
      </c>
      <c r="AQ431" s="18">
        <f t="shared" si="52"/>
        <v>7455.11</v>
      </c>
      <c r="AR431" s="18">
        <f t="shared" si="53"/>
        <v>3586.65</v>
      </c>
      <c r="AS431" s="18">
        <f t="shared" si="54"/>
        <v>495.1</v>
      </c>
      <c r="AT431" s="18">
        <f t="shared" si="55"/>
        <v>4979.0127800960272</v>
      </c>
      <c r="AU431" s="43">
        <v>2694</v>
      </c>
      <c r="AV431" s="44" t="s">
        <v>1786</v>
      </c>
      <c r="AW431" s="18" t="s">
        <v>1787</v>
      </c>
      <c r="AX431" s="45"/>
      <c r="AY431" s="33"/>
      <c r="AZ431" s="46" t="s">
        <v>80</v>
      </c>
      <c r="BA431" s="33" t="s">
        <v>81</v>
      </c>
      <c r="BB431" s="46" t="s">
        <v>82</v>
      </c>
      <c r="BC431" s="46" t="s">
        <v>83</v>
      </c>
      <c r="BD431" s="47">
        <v>2</v>
      </c>
      <c r="BE431" s="47">
        <v>1</v>
      </c>
    </row>
    <row r="432" spans="1:57" x14ac:dyDescent="0.2">
      <c r="A432" s="32" t="s">
        <v>1788</v>
      </c>
      <c r="B432" s="33" t="s">
        <v>1789</v>
      </c>
      <c r="C432" s="34">
        <v>2386.6634549999999</v>
      </c>
      <c r="D432" s="35">
        <v>200</v>
      </c>
      <c r="E432" s="36"/>
      <c r="F432" s="37">
        <v>990</v>
      </c>
      <c r="G432" s="38">
        <v>3514</v>
      </c>
      <c r="H432" s="39">
        <v>3700</v>
      </c>
      <c r="I432" s="35">
        <v>3053.2</v>
      </c>
      <c r="J432" s="37">
        <v>6773</v>
      </c>
      <c r="K432" s="25"/>
      <c r="L432" s="34">
        <v>4552.41</v>
      </c>
      <c r="M432" s="35">
        <v>1593.87</v>
      </c>
      <c r="N432" s="40"/>
      <c r="O432" s="37">
        <v>912.82</v>
      </c>
      <c r="P432" s="38">
        <v>1990.55</v>
      </c>
      <c r="Q432" s="39">
        <v>4003.58</v>
      </c>
      <c r="R432" s="35">
        <v>2081.15</v>
      </c>
      <c r="S432" s="37">
        <v>7884.1894659233694</v>
      </c>
      <c r="T432" s="25"/>
      <c r="U432" s="34">
        <v>8000</v>
      </c>
      <c r="V432" s="35">
        <v>5000</v>
      </c>
      <c r="W432" s="36"/>
      <c r="X432" s="37">
        <v>500</v>
      </c>
      <c r="Y432" s="38">
        <v>5900</v>
      </c>
      <c r="Z432" s="41">
        <v>6030</v>
      </c>
      <c r="AA432" s="35">
        <v>2400</v>
      </c>
      <c r="AB432" s="37">
        <v>800</v>
      </c>
      <c r="AC432" s="25"/>
      <c r="AD432" s="34">
        <v>0</v>
      </c>
      <c r="AE432" s="35">
        <v>0</v>
      </c>
      <c r="AF432" s="36"/>
      <c r="AG432" s="37"/>
      <c r="AH432" s="38"/>
      <c r="AI432" s="42"/>
      <c r="AJ432" s="35"/>
      <c r="AK432" s="37">
        <v>0</v>
      </c>
      <c r="AL432" s="25"/>
      <c r="AM432" s="18">
        <f t="shared" si="48"/>
        <v>14939.073455</v>
      </c>
      <c r="AN432" s="18">
        <f t="shared" si="49"/>
        <v>6793.87</v>
      </c>
      <c r="AO432" s="18">
        <f t="shared" si="50"/>
        <v>0</v>
      </c>
      <c r="AP432" s="18">
        <f t="shared" si="51"/>
        <v>2402.8200000000002</v>
      </c>
      <c r="AQ432" s="18">
        <f t="shared" si="52"/>
        <v>11404.55</v>
      </c>
      <c r="AR432" s="18">
        <f t="shared" si="53"/>
        <v>13733.58</v>
      </c>
      <c r="AS432" s="18">
        <f t="shared" si="54"/>
        <v>7534.3499999999995</v>
      </c>
      <c r="AT432" s="18">
        <f t="shared" si="55"/>
        <v>15457.189465923369</v>
      </c>
      <c r="AU432" s="43">
        <v>5823</v>
      </c>
      <c r="AV432" s="44" t="s">
        <v>1790</v>
      </c>
      <c r="AW432" s="18" t="s">
        <v>1791</v>
      </c>
      <c r="AX432" s="45"/>
      <c r="AY432" s="33"/>
      <c r="AZ432" s="46" t="s">
        <v>80</v>
      </c>
      <c r="BA432" s="33" t="s">
        <v>81</v>
      </c>
      <c r="BB432" s="46" t="s">
        <v>398</v>
      </c>
      <c r="BC432" s="46" t="s">
        <v>399</v>
      </c>
      <c r="BD432" s="47">
        <v>1</v>
      </c>
      <c r="BE432" s="47">
        <v>1</v>
      </c>
    </row>
    <row r="433" spans="1:57" x14ac:dyDescent="0.2">
      <c r="A433" s="32" t="s">
        <v>1792</v>
      </c>
      <c r="B433" s="33" t="s">
        <v>1793</v>
      </c>
      <c r="C433" s="34">
        <v>12561.916601000001</v>
      </c>
      <c r="D433" s="35">
        <v>3065</v>
      </c>
      <c r="E433" s="36"/>
      <c r="F433" s="37">
        <v>1724</v>
      </c>
      <c r="G433" s="38">
        <v>4320.2839999999997</v>
      </c>
      <c r="H433" s="39">
        <v>9744.57</v>
      </c>
      <c r="I433" s="35">
        <v>8983.2900000000009</v>
      </c>
      <c r="J433" s="37">
        <v>47869.54</v>
      </c>
      <c r="K433" s="25"/>
      <c r="L433" s="34">
        <v>9417.43</v>
      </c>
      <c r="M433" s="35">
        <v>861.61</v>
      </c>
      <c r="N433" s="40"/>
      <c r="O433" s="37">
        <v>6698.56</v>
      </c>
      <c r="P433" s="38">
        <v>1437.37</v>
      </c>
      <c r="Q433" s="39">
        <v>466.42</v>
      </c>
      <c r="R433" s="35">
        <v>1431.25</v>
      </c>
      <c r="S433" s="37">
        <v>9214.7025659603805</v>
      </c>
      <c r="T433" s="25"/>
      <c r="U433" s="34">
        <v>104481.37</v>
      </c>
      <c r="V433" s="35">
        <v>0</v>
      </c>
      <c r="W433" s="36"/>
      <c r="X433" s="37">
        <v>8250.6</v>
      </c>
      <c r="Y433" s="38">
        <v>0</v>
      </c>
      <c r="Z433" s="41">
        <v>0</v>
      </c>
      <c r="AA433" s="35"/>
      <c r="AB433" s="37">
        <v>39035.96</v>
      </c>
      <c r="AC433" s="25"/>
      <c r="AD433" s="34">
        <v>0</v>
      </c>
      <c r="AE433" s="35">
        <v>0</v>
      </c>
      <c r="AF433" s="36"/>
      <c r="AG433" s="37"/>
      <c r="AH433" s="38"/>
      <c r="AI433" s="42"/>
      <c r="AJ433" s="35"/>
      <c r="AK433" s="37">
        <v>0</v>
      </c>
      <c r="AL433" s="25"/>
      <c r="AM433" s="18">
        <f t="shared" si="48"/>
        <v>126460.71660099999</v>
      </c>
      <c r="AN433" s="18">
        <f t="shared" si="49"/>
        <v>3926.61</v>
      </c>
      <c r="AO433" s="18">
        <f t="shared" si="50"/>
        <v>0</v>
      </c>
      <c r="AP433" s="18">
        <f t="shared" si="51"/>
        <v>16673.16</v>
      </c>
      <c r="AQ433" s="18">
        <f t="shared" si="52"/>
        <v>5757.6539999999995</v>
      </c>
      <c r="AR433" s="18">
        <f t="shared" si="53"/>
        <v>10210.99</v>
      </c>
      <c r="AS433" s="18">
        <f t="shared" si="54"/>
        <v>10414.540000000001</v>
      </c>
      <c r="AT433" s="18">
        <f t="shared" si="55"/>
        <v>96120.202565960382</v>
      </c>
      <c r="AU433" s="43">
        <v>18841</v>
      </c>
      <c r="AV433" s="44" t="s">
        <v>255</v>
      </c>
      <c r="AW433" s="18" t="s">
        <v>1794</v>
      </c>
      <c r="AX433" s="45" t="s">
        <v>257</v>
      </c>
      <c r="AY433" s="33" t="s">
        <v>258</v>
      </c>
      <c r="AZ433" s="46" t="s">
        <v>128</v>
      </c>
      <c r="BA433" s="33" t="s">
        <v>129</v>
      </c>
      <c r="BB433" s="46" t="s">
        <v>373</v>
      </c>
      <c r="BC433" s="46" t="s">
        <v>374</v>
      </c>
      <c r="BD433" s="47">
        <v>1</v>
      </c>
      <c r="BE433" s="47">
        <v>2</v>
      </c>
    </row>
    <row r="434" spans="1:57" x14ac:dyDescent="0.2">
      <c r="A434" s="32" t="s">
        <v>1795</v>
      </c>
      <c r="B434" s="33" t="s">
        <v>1796</v>
      </c>
      <c r="C434" s="34">
        <v>1535.0541519999999</v>
      </c>
      <c r="D434" s="35">
        <v>2207.6999999999998</v>
      </c>
      <c r="E434" s="36"/>
      <c r="F434" s="37">
        <v>130</v>
      </c>
      <c r="G434" s="38">
        <v>50</v>
      </c>
      <c r="H434" s="39">
        <v>200</v>
      </c>
      <c r="I434" s="35">
        <v>637</v>
      </c>
      <c r="J434" s="37">
        <v>1949</v>
      </c>
      <c r="K434" s="25"/>
      <c r="L434" s="34">
        <v>9839.89</v>
      </c>
      <c r="M434" s="35">
        <v>4695.45</v>
      </c>
      <c r="N434" s="40"/>
      <c r="O434" s="37">
        <v>308.12</v>
      </c>
      <c r="P434" s="38">
        <v>0</v>
      </c>
      <c r="Q434" s="39">
        <v>108.05</v>
      </c>
      <c r="R434" s="35">
        <v>2554.1799999999998</v>
      </c>
      <c r="S434" s="37">
        <v>3791.6478179562528</v>
      </c>
      <c r="T434" s="25"/>
      <c r="U434" s="34">
        <v>7737.06</v>
      </c>
      <c r="V434" s="35">
        <v>0</v>
      </c>
      <c r="W434" s="36"/>
      <c r="X434" s="37">
        <v>146.22</v>
      </c>
      <c r="Y434" s="38">
        <v>0</v>
      </c>
      <c r="Z434" s="41">
        <v>0</v>
      </c>
      <c r="AA434" s="35"/>
      <c r="AB434" s="37">
        <v>2876.47</v>
      </c>
      <c r="AC434" s="25"/>
      <c r="AD434" s="34">
        <v>0</v>
      </c>
      <c r="AE434" s="35">
        <v>0</v>
      </c>
      <c r="AF434" s="36"/>
      <c r="AG434" s="37"/>
      <c r="AH434" s="38"/>
      <c r="AI434" s="42"/>
      <c r="AJ434" s="35"/>
      <c r="AK434" s="37">
        <v>0</v>
      </c>
      <c r="AL434" s="25"/>
      <c r="AM434" s="18">
        <f t="shared" si="48"/>
        <v>19112.004152000001</v>
      </c>
      <c r="AN434" s="18">
        <f t="shared" si="49"/>
        <v>6903.15</v>
      </c>
      <c r="AO434" s="18">
        <f t="shared" si="50"/>
        <v>0</v>
      </c>
      <c r="AP434" s="18">
        <f t="shared" si="51"/>
        <v>584.34</v>
      </c>
      <c r="AQ434" s="18">
        <f t="shared" si="52"/>
        <v>50</v>
      </c>
      <c r="AR434" s="18">
        <f t="shared" si="53"/>
        <v>308.05</v>
      </c>
      <c r="AS434" s="18">
        <f t="shared" si="54"/>
        <v>3191.18</v>
      </c>
      <c r="AT434" s="18">
        <f t="shared" si="55"/>
        <v>8617.1178179562521</v>
      </c>
      <c r="AU434" s="43">
        <v>3995</v>
      </c>
      <c r="AV434" s="44" t="s">
        <v>1797</v>
      </c>
      <c r="AW434" s="18" t="s">
        <v>1798</v>
      </c>
      <c r="AX434" s="45" t="s">
        <v>1721</v>
      </c>
      <c r="AY434" s="33" t="s">
        <v>1725</v>
      </c>
      <c r="AZ434" s="46" t="s">
        <v>80</v>
      </c>
      <c r="BA434" s="33" t="s">
        <v>81</v>
      </c>
      <c r="BB434" s="46" t="s">
        <v>488</v>
      </c>
      <c r="BC434" s="46" t="s">
        <v>489</v>
      </c>
      <c r="BD434" s="47">
        <v>1</v>
      </c>
      <c r="BE434" s="47">
        <v>2</v>
      </c>
    </row>
    <row r="435" spans="1:57" x14ac:dyDescent="0.2">
      <c r="A435" s="32" t="s">
        <v>1799</v>
      </c>
      <c r="B435" s="33" t="s">
        <v>1800</v>
      </c>
      <c r="C435" s="34">
        <v>10946.141905</v>
      </c>
      <c r="D435" s="35">
        <v>0</v>
      </c>
      <c r="E435" s="36">
        <v>356.9</v>
      </c>
      <c r="F435" s="37">
        <v>50</v>
      </c>
      <c r="G435" s="38">
        <v>5</v>
      </c>
      <c r="H435" s="39">
        <v>0</v>
      </c>
      <c r="I435" s="35"/>
      <c r="J435" s="37">
        <v>10763.92</v>
      </c>
      <c r="K435" s="25"/>
      <c r="L435" s="34">
        <v>23465.279999999999</v>
      </c>
      <c r="M435" s="35">
        <v>0</v>
      </c>
      <c r="N435" s="40">
        <v>471.64</v>
      </c>
      <c r="O435" s="37">
        <v>1112.01</v>
      </c>
      <c r="P435" s="38">
        <v>0</v>
      </c>
      <c r="Q435" s="39">
        <v>164.27</v>
      </c>
      <c r="R435" s="35"/>
      <c r="S435" s="37">
        <v>29322.731348096593</v>
      </c>
      <c r="T435" s="25"/>
      <c r="U435" s="34">
        <v>0</v>
      </c>
      <c r="V435" s="35">
        <v>0</v>
      </c>
      <c r="W435" s="36">
        <v>10000</v>
      </c>
      <c r="X435" s="37"/>
      <c r="Y435" s="38">
        <v>0</v>
      </c>
      <c r="Z435" s="41">
        <v>0</v>
      </c>
      <c r="AA435" s="35"/>
      <c r="AB435" s="37">
        <v>6000</v>
      </c>
      <c r="AC435" s="25"/>
      <c r="AD435" s="34">
        <v>0</v>
      </c>
      <c r="AE435" s="35">
        <v>0</v>
      </c>
      <c r="AF435" s="36">
        <v>0</v>
      </c>
      <c r="AG435" s="37"/>
      <c r="AH435" s="38"/>
      <c r="AI435" s="42"/>
      <c r="AJ435" s="35"/>
      <c r="AK435" s="37">
        <v>0</v>
      </c>
      <c r="AL435" s="25"/>
      <c r="AM435" s="18">
        <f t="shared" si="48"/>
        <v>34411.421904999996</v>
      </c>
      <c r="AN435" s="18">
        <f t="shared" si="49"/>
        <v>0</v>
      </c>
      <c r="AO435" s="18">
        <f t="shared" si="50"/>
        <v>10828.539999999999</v>
      </c>
      <c r="AP435" s="18">
        <f t="shared" si="51"/>
        <v>1162.01</v>
      </c>
      <c r="AQ435" s="18">
        <f t="shared" si="52"/>
        <v>5</v>
      </c>
      <c r="AR435" s="18">
        <f t="shared" si="53"/>
        <v>164.27</v>
      </c>
      <c r="AS435" s="18">
        <f t="shared" si="54"/>
        <v>0</v>
      </c>
      <c r="AT435" s="18">
        <f t="shared" si="55"/>
        <v>46086.651348096595</v>
      </c>
      <c r="AU435" s="43">
        <v>8288</v>
      </c>
      <c r="AV435" s="44" t="s">
        <v>1024</v>
      </c>
      <c r="AW435" s="18" t="s">
        <v>1025</v>
      </c>
      <c r="AX435" s="45" t="s">
        <v>1026</v>
      </c>
      <c r="AY435" s="33" t="s">
        <v>1027</v>
      </c>
      <c r="AZ435" s="46" t="s">
        <v>146</v>
      </c>
      <c r="BA435" s="33" t="s">
        <v>147</v>
      </c>
      <c r="BB435" s="46" t="s">
        <v>727</v>
      </c>
      <c r="BC435" s="46" t="s">
        <v>728</v>
      </c>
      <c r="BD435" s="47">
        <v>1</v>
      </c>
      <c r="BE435" s="47">
        <v>2</v>
      </c>
    </row>
    <row r="436" spans="1:57" x14ac:dyDescent="0.2">
      <c r="A436" s="32" t="s">
        <v>1801</v>
      </c>
      <c r="B436" s="33" t="s">
        <v>1802</v>
      </c>
      <c r="C436" s="34">
        <v>4611.5801649999994</v>
      </c>
      <c r="D436" s="35">
        <v>0</v>
      </c>
      <c r="E436" s="36">
        <v>19045</v>
      </c>
      <c r="F436" s="37">
        <v>20</v>
      </c>
      <c r="G436" s="38">
        <v>528</v>
      </c>
      <c r="H436" s="39">
        <v>0</v>
      </c>
      <c r="I436" s="35"/>
      <c r="J436" s="37">
        <v>3828</v>
      </c>
      <c r="K436" s="25"/>
      <c r="L436" s="34">
        <v>6821.27</v>
      </c>
      <c r="M436" s="35">
        <v>0</v>
      </c>
      <c r="N436" s="40">
        <v>3295.7200000000003</v>
      </c>
      <c r="O436" s="37">
        <v>660.21</v>
      </c>
      <c r="P436" s="38">
        <v>0</v>
      </c>
      <c r="Q436" s="39">
        <v>0</v>
      </c>
      <c r="R436" s="35"/>
      <c r="S436" s="37">
        <v>7672.2631266779317</v>
      </c>
      <c r="T436" s="25"/>
      <c r="U436" s="34">
        <v>2546</v>
      </c>
      <c r="V436" s="35">
        <v>0</v>
      </c>
      <c r="W436" s="36">
        <v>2525</v>
      </c>
      <c r="X436" s="37"/>
      <c r="Y436" s="38">
        <v>0</v>
      </c>
      <c r="Z436" s="41">
        <v>0</v>
      </c>
      <c r="AA436" s="35"/>
      <c r="AB436" s="37">
        <v>2525</v>
      </c>
      <c r="AC436" s="25"/>
      <c r="AD436" s="34">
        <v>0</v>
      </c>
      <c r="AE436" s="35">
        <v>0</v>
      </c>
      <c r="AF436" s="36">
        <v>33058.120000000003</v>
      </c>
      <c r="AG436" s="37"/>
      <c r="AH436" s="38"/>
      <c r="AI436" s="42"/>
      <c r="AJ436" s="35"/>
      <c r="AK436" s="37">
        <v>0</v>
      </c>
      <c r="AL436" s="25"/>
      <c r="AM436" s="18">
        <f t="shared" si="48"/>
        <v>13978.850165</v>
      </c>
      <c r="AN436" s="18">
        <f t="shared" si="49"/>
        <v>0</v>
      </c>
      <c r="AO436" s="18">
        <f t="shared" si="50"/>
        <v>57923.840000000004</v>
      </c>
      <c r="AP436" s="18">
        <f t="shared" si="51"/>
        <v>680.21</v>
      </c>
      <c r="AQ436" s="18">
        <f t="shared" si="52"/>
        <v>528</v>
      </c>
      <c r="AR436" s="18">
        <f t="shared" si="53"/>
        <v>0</v>
      </c>
      <c r="AS436" s="18">
        <f t="shared" si="54"/>
        <v>0</v>
      </c>
      <c r="AT436" s="18">
        <f t="shared" si="55"/>
        <v>14025.263126677932</v>
      </c>
      <c r="AU436" s="43">
        <v>5577</v>
      </c>
      <c r="AV436" s="44" t="s">
        <v>1803</v>
      </c>
      <c r="AW436" s="18" t="s">
        <v>1804</v>
      </c>
      <c r="AX436" s="45"/>
      <c r="AY436" s="33"/>
      <c r="AZ436" s="46" t="s">
        <v>146</v>
      </c>
      <c r="BA436" s="33" t="s">
        <v>147</v>
      </c>
      <c r="BB436" s="46" t="s">
        <v>148</v>
      </c>
      <c r="BC436" s="46" t="s">
        <v>149</v>
      </c>
      <c r="BD436" s="47">
        <v>2</v>
      </c>
      <c r="BE436" s="47">
        <v>1</v>
      </c>
    </row>
    <row r="437" spans="1:57" x14ac:dyDescent="0.2">
      <c r="A437" s="32" t="s">
        <v>1805</v>
      </c>
      <c r="B437" s="33" t="s">
        <v>1806</v>
      </c>
      <c r="C437" s="34">
        <v>3377.4466030000003</v>
      </c>
      <c r="D437" s="35">
        <v>0</v>
      </c>
      <c r="E437" s="36"/>
      <c r="F437" s="37">
        <v>475</v>
      </c>
      <c r="G437" s="38">
        <v>640</v>
      </c>
      <c r="H437" s="39">
        <v>620</v>
      </c>
      <c r="I437" s="35">
        <v>455</v>
      </c>
      <c r="J437" s="37">
        <v>3573</v>
      </c>
      <c r="K437" s="25"/>
      <c r="L437" s="34">
        <v>6254.2800000000007</v>
      </c>
      <c r="M437" s="35">
        <v>87.55</v>
      </c>
      <c r="N437" s="40"/>
      <c r="O437" s="37">
        <v>93.4</v>
      </c>
      <c r="P437" s="38">
        <v>1487.68</v>
      </c>
      <c r="Q437" s="39">
        <v>992.05</v>
      </c>
      <c r="R437" s="35">
        <v>45.55</v>
      </c>
      <c r="S437" s="37">
        <v>6173.5456837067068</v>
      </c>
      <c r="T437" s="25"/>
      <c r="U437" s="34">
        <v>7000</v>
      </c>
      <c r="V437" s="35">
        <v>0</v>
      </c>
      <c r="W437" s="36"/>
      <c r="X437" s="37">
        <v>350</v>
      </c>
      <c r="Y437" s="38">
        <v>3000</v>
      </c>
      <c r="Z437" s="41">
        <v>3000</v>
      </c>
      <c r="AA437" s="35"/>
      <c r="AB437" s="37">
        <v>4000</v>
      </c>
      <c r="AC437" s="25"/>
      <c r="AD437" s="34">
        <v>0</v>
      </c>
      <c r="AE437" s="35">
        <v>0</v>
      </c>
      <c r="AF437" s="36"/>
      <c r="AG437" s="37"/>
      <c r="AH437" s="38"/>
      <c r="AI437" s="42"/>
      <c r="AJ437" s="35"/>
      <c r="AK437" s="37">
        <v>0</v>
      </c>
      <c r="AL437" s="25"/>
      <c r="AM437" s="18">
        <f t="shared" si="48"/>
        <v>16631.726603000003</v>
      </c>
      <c r="AN437" s="18">
        <f t="shared" si="49"/>
        <v>87.55</v>
      </c>
      <c r="AO437" s="18">
        <f t="shared" si="50"/>
        <v>0</v>
      </c>
      <c r="AP437" s="18">
        <f t="shared" si="51"/>
        <v>918.4</v>
      </c>
      <c r="AQ437" s="18">
        <f t="shared" si="52"/>
        <v>5127.68</v>
      </c>
      <c r="AR437" s="18">
        <f t="shared" si="53"/>
        <v>4612.05</v>
      </c>
      <c r="AS437" s="18">
        <f t="shared" si="54"/>
        <v>500.55</v>
      </c>
      <c r="AT437" s="18">
        <f t="shared" si="55"/>
        <v>13746.545683706707</v>
      </c>
      <c r="AU437" s="43">
        <v>3760</v>
      </c>
      <c r="AV437" s="44" t="s">
        <v>1807</v>
      </c>
      <c r="AW437" s="18" t="s">
        <v>1808</v>
      </c>
      <c r="AX437" s="45"/>
      <c r="AY437" s="33"/>
      <c r="AZ437" s="46" t="s">
        <v>98</v>
      </c>
      <c r="BA437" s="33" t="s">
        <v>99</v>
      </c>
      <c r="BB437" s="46" t="s">
        <v>683</v>
      </c>
      <c r="BC437" s="46" t="s">
        <v>684</v>
      </c>
      <c r="BD437" s="47">
        <v>2</v>
      </c>
      <c r="BE437" s="47">
        <v>1</v>
      </c>
    </row>
    <row r="438" spans="1:57" x14ac:dyDescent="0.2">
      <c r="A438" s="32" t="s">
        <v>1809</v>
      </c>
      <c r="B438" s="33" t="s">
        <v>1810</v>
      </c>
      <c r="C438" s="34">
        <v>9536.8676149999992</v>
      </c>
      <c r="D438" s="35">
        <v>908.4</v>
      </c>
      <c r="E438" s="36"/>
      <c r="F438" s="37">
        <v>2986</v>
      </c>
      <c r="G438" s="38">
        <v>1542</v>
      </c>
      <c r="H438" s="39">
        <v>3816</v>
      </c>
      <c r="I438" s="35">
        <v>1775</v>
      </c>
      <c r="J438" s="37">
        <v>14086.02</v>
      </c>
      <c r="K438" s="25"/>
      <c r="L438" s="34">
        <v>9715.0500000000011</v>
      </c>
      <c r="M438" s="35">
        <v>322.60000000000002</v>
      </c>
      <c r="N438" s="40"/>
      <c r="O438" s="37">
        <v>1986.75</v>
      </c>
      <c r="P438" s="38">
        <v>373.82</v>
      </c>
      <c r="Q438" s="39">
        <v>1585.58</v>
      </c>
      <c r="R438" s="35">
        <v>3316.26</v>
      </c>
      <c r="S438" s="37">
        <v>11811.921458062923</v>
      </c>
      <c r="T438" s="25"/>
      <c r="U438" s="34">
        <v>20930</v>
      </c>
      <c r="V438" s="35">
        <v>1050</v>
      </c>
      <c r="W438" s="36"/>
      <c r="X438" s="37">
        <v>3660</v>
      </c>
      <c r="Y438" s="38">
        <v>3140</v>
      </c>
      <c r="Z438" s="41">
        <v>2620</v>
      </c>
      <c r="AA438" s="35">
        <v>1050</v>
      </c>
      <c r="AB438" s="37">
        <v>3500</v>
      </c>
      <c r="AC438" s="25"/>
      <c r="AD438" s="34">
        <v>0</v>
      </c>
      <c r="AE438" s="35">
        <v>0</v>
      </c>
      <c r="AF438" s="36"/>
      <c r="AG438" s="37"/>
      <c r="AH438" s="38"/>
      <c r="AI438" s="42"/>
      <c r="AJ438" s="35"/>
      <c r="AK438" s="37">
        <v>0</v>
      </c>
      <c r="AL438" s="25"/>
      <c r="AM438" s="18">
        <f t="shared" si="48"/>
        <v>40181.917614999998</v>
      </c>
      <c r="AN438" s="18">
        <f t="shared" si="49"/>
        <v>2281</v>
      </c>
      <c r="AO438" s="18">
        <f t="shared" si="50"/>
        <v>0</v>
      </c>
      <c r="AP438" s="18">
        <f t="shared" si="51"/>
        <v>8632.75</v>
      </c>
      <c r="AQ438" s="18">
        <f t="shared" si="52"/>
        <v>5055.82</v>
      </c>
      <c r="AR438" s="18">
        <f t="shared" si="53"/>
        <v>8021.58</v>
      </c>
      <c r="AS438" s="18">
        <f t="shared" si="54"/>
        <v>6141.26</v>
      </c>
      <c r="AT438" s="18">
        <f t="shared" si="55"/>
        <v>29397.941458062924</v>
      </c>
      <c r="AU438" s="43">
        <v>14309</v>
      </c>
      <c r="AV438" s="44" t="s">
        <v>1811</v>
      </c>
      <c r="AW438" s="18" t="s">
        <v>1812</v>
      </c>
      <c r="AX438" s="45"/>
      <c r="AY438" s="33"/>
      <c r="AZ438" s="46" t="s">
        <v>98</v>
      </c>
      <c r="BA438" s="33" t="s">
        <v>99</v>
      </c>
      <c r="BB438" s="46" t="s">
        <v>100</v>
      </c>
      <c r="BC438" s="46" t="s">
        <v>101</v>
      </c>
      <c r="BD438" s="47">
        <v>1</v>
      </c>
      <c r="BE438" s="47">
        <v>1</v>
      </c>
    </row>
    <row r="439" spans="1:57" x14ac:dyDescent="0.2">
      <c r="A439" s="48" t="s">
        <v>444</v>
      </c>
      <c r="B439" s="47" t="s">
        <v>445</v>
      </c>
      <c r="C439" s="53"/>
      <c r="D439" s="54"/>
      <c r="E439" s="55"/>
      <c r="G439" s="56"/>
      <c r="H439" s="57"/>
      <c r="I439" s="54"/>
      <c r="K439" s="69"/>
      <c r="L439" s="53"/>
      <c r="M439" s="54"/>
      <c r="N439" s="58"/>
      <c r="P439" s="56"/>
      <c r="Q439" s="59"/>
      <c r="R439" s="54"/>
      <c r="T439" s="69"/>
      <c r="U439" s="53"/>
      <c r="V439" s="54"/>
      <c r="W439" s="55"/>
      <c r="Y439" s="56"/>
      <c r="Z439" s="57"/>
      <c r="AA439" s="54"/>
      <c r="AC439" s="69"/>
      <c r="AD439" s="53"/>
      <c r="AE439" s="54"/>
      <c r="AF439" s="55"/>
      <c r="AH439" s="56"/>
      <c r="AI439" s="60"/>
      <c r="AJ439" s="54"/>
      <c r="AL439" s="69"/>
      <c r="AM439" s="61">
        <f t="shared" si="48"/>
        <v>0</v>
      </c>
      <c r="AN439" s="61">
        <f t="shared" si="49"/>
        <v>0</v>
      </c>
      <c r="AO439" s="61">
        <f t="shared" si="50"/>
        <v>0</v>
      </c>
      <c r="AP439" s="61">
        <f t="shared" si="51"/>
        <v>0</v>
      </c>
      <c r="AQ439" s="61">
        <f t="shared" si="52"/>
        <v>0</v>
      </c>
      <c r="AR439" s="61">
        <f t="shared" si="53"/>
        <v>0</v>
      </c>
      <c r="AS439" s="61">
        <f t="shared" si="54"/>
        <v>0</v>
      </c>
      <c r="AT439" s="61">
        <f t="shared" si="55"/>
        <v>0</v>
      </c>
      <c r="AU439" s="43">
        <v>33118</v>
      </c>
      <c r="AV439" s="44" t="s">
        <v>442</v>
      </c>
      <c r="AW439" s="18" t="s">
        <v>443</v>
      </c>
      <c r="AX439" s="62" t="s">
        <v>444</v>
      </c>
      <c r="AY439" s="46" t="s">
        <v>445</v>
      </c>
      <c r="AZ439" s="46" t="s">
        <v>90</v>
      </c>
      <c r="BA439" s="33" t="s">
        <v>91</v>
      </c>
      <c r="BB439" s="46" t="s">
        <v>446</v>
      </c>
      <c r="BC439" s="46" t="s">
        <v>447</v>
      </c>
      <c r="BD439" s="47">
        <v>1</v>
      </c>
      <c r="BE439" s="47">
        <v>2</v>
      </c>
    </row>
    <row r="440" spans="1:57" x14ac:dyDescent="0.2">
      <c r="A440" s="32" t="s">
        <v>1813</v>
      </c>
      <c r="B440" s="33" t="s">
        <v>1814</v>
      </c>
      <c r="C440" s="34">
        <v>14662.865769999999</v>
      </c>
      <c r="D440" s="35">
        <v>50</v>
      </c>
      <c r="E440" s="36"/>
      <c r="F440" s="37">
        <v>2414.92</v>
      </c>
      <c r="G440" s="38">
        <v>3228</v>
      </c>
      <c r="H440" s="39">
        <v>5263</v>
      </c>
      <c r="I440" s="35">
        <v>4444</v>
      </c>
      <c r="J440" s="37">
        <v>21391.06</v>
      </c>
      <c r="K440" s="25"/>
      <c r="L440" s="34">
        <v>21426.080000000002</v>
      </c>
      <c r="M440" s="35">
        <v>1075.21</v>
      </c>
      <c r="N440" s="40"/>
      <c r="O440" s="37">
        <v>3380.6</v>
      </c>
      <c r="P440" s="38">
        <v>4120.34</v>
      </c>
      <c r="Q440" s="39">
        <v>14994.79</v>
      </c>
      <c r="R440" s="35">
        <v>4007.87</v>
      </c>
      <c r="S440" s="37">
        <v>11892.927390547604</v>
      </c>
      <c r="T440" s="25"/>
      <c r="U440" s="34">
        <v>331067.78999999998</v>
      </c>
      <c r="V440" s="35">
        <v>343</v>
      </c>
      <c r="W440" s="36"/>
      <c r="X440" s="37">
        <v>4514</v>
      </c>
      <c r="Y440" s="38">
        <v>2272</v>
      </c>
      <c r="Z440" s="41">
        <v>24366</v>
      </c>
      <c r="AA440" s="35">
        <v>27288</v>
      </c>
      <c r="AB440" s="37">
        <v>120000</v>
      </c>
      <c r="AC440" s="25"/>
      <c r="AD440" s="34">
        <v>0</v>
      </c>
      <c r="AE440" s="35">
        <v>0</v>
      </c>
      <c r="AF440" s="36"/>
      <c r="AG440" s="37"/>
      <c r="AH440" s="38"/>
      <c r="AI440" s="42"/>
      <c r="AJ440" s="35"/>
      <c r="AK440" s="37">
        <v>0</v>
      </c>
      <c r="AL440" s="25"/>
      <c r="AM440" s="18">
        <f t="shared" si="48"/>
        <v>367156.73576999997</v>
      </c>
      <c r="AN440" s="18">
        <f t="shared" si="49"/>
        <v>1468.21</v>
      </c>
      <c r="AO440" s="18">
        <f t="shared" si="50"/>
        <v>0</v>
      </c>
      <c r="AP440" s="18">
        <f t="shared" si="51"/>
        <v>10309.52</v>
      </c>
      <c r="AQ440" s="18">
        <f t="shared" si="52"/>
        <v>9620.34</v>
      </c>
      <c r="AR440" s="18">
        <f t="shared" si="53"/>
        <v>44623.79</v>
      </c>
      <c r="AS440" s="18">
        <f t="shared" si="54"/>
        <v>35739.869999999995</v>
      </c>
      <c r="AT440" s="18">
        <f t="shared" si="55"/>
        <v>153283.98739054761</v>
      </c>
      <c r="AU440" s="43">
        <v>24649</v>
      </c>
      <c r="AV440" s="44" t="s">
        <v>1815</v>
      </c>
      <c r="AW440" s="18" t="s">
        <v>1816</v>
      </c>
      <c r="AX440" s="45"/>
      <c r="AY440" s="33"/>
      <c r="AZ440" s="46" t="s">
        <v>72</v>
      </c>
      <c r="BA440" s="33" t="s">
        <v>73</v>
      </c>
      <c r="BB440" s="46" t="s">
        <v>429</v>
      </c>
      <c r="BC440" s="46" t="s">
        <v>430</v>
      </c>
      <c r="BD440" s="47">
        <v>1</v>
      </c>
      <c r="BE440" s="47">
        <v>1</v>
      </c>
    </row>
    <row r="441" spans="1:57" x14ac:dyDescent="0.2">
      <c r="A441" s="32" t="s">
        <v>1817</v>
      </c>
      <c r="B441" s="33" t="s">
        <v>1818</v>
      </c>
      <c r="C441" s="34">
        <v>688.73022800000001</v>
      </c>
      <c r="D441" s="35">
        <v>25</v>
      </c>
      <c r="E441" s="36"/>
      <c r="F441" s="37">
        <v>100</v>
      </c>
      <c r="G441" s="38">
        <v>1220</v>
      </c>
      <c r="H441" s="39">
        <v>0</v>
      </c>
      <c r="I441" s="35"/>
      <c r="J441" s="37">
        <v>1452</v>
      </c>
      <c r="K441" s="25"/>
      <c r="L441" s="34">
        <v>2104.96</v>
      </c>
      <c r="M441" s="35">
        <v>3214.17</v>
      </c>
      <c r="N441" s="40"/>
      <c r="O441" s="37">
        <v>59.9</v>
      </c>
      <c r="P441" s="38">
        <v>170.67</v>
      </c>
      <c r="Q441" s="39">
        <v>0</v>
      </c>
      <c r="R441" s="35">
        <v>132.51</v>
      </c>
      <c r="S441" s="37">
        <v>1812.8996535437805</v>
      </c>
      <c r="T441" s="25"/>
      <c r="U441" s="34">
        <v>1500</v>
      </c>
      <c r="V441" s="35">
        <v>1500</v>
      </c>
      <c r="W441" s="36"/>
      <c r="X441" s="37">
        <v>300</v>
      </c>
      <c r="Y441" s="38">
        <v>300</v>
      </c>
      <c r="Z441" s="41">
        <v>0</v>
      </c>
      <c r="AA441" s="35"/>
      <c r="AB441" s="37">
        <v>670</v>
      </c>
      <c r="AC441" s="25"/>
      <c r="AD441" s="34">
        <v>0</v>
      </c>
      <c r="AE441" s="35">
        <v>0</v>
      </c>
      <c r="AF441" s="36"/>
      <c r="AG441" s="37"/>
      <c r="AH441" s="38"/>
      <c r="AI441" s="42"/>
      <c r="AJ441" s="35"/>
      <c r="AK441" s="37">
        <v>0</v>
      </c>
      <c r="AL441" s="25"/>
      <c r="AM441" s="18">
        <f t="shared" si="48"/>
        <v>4293.6902280000004</v>
      </c>
      <c r="AN441" s="18">
        <f t="shared" si="49"/>
        <v>4739.17</v>
      </c>
      <c r="AO441" s="18">
        <f t="shared" si="50"/>
        <v>0</v>
      </c>
      <c r="AP441" s="18">
        <f t="shared" si="51"/>
        <v>459.9</v>
      </c>
      <c r="AQ441" s="18">
        <f t="shared" si="52"/>
        <v>1690.67</v>
      </c>
      <c r="AR441" s="18">
        <f t="shared" si="53"/>
        <v>0</v>
      </c>
      <c r="AS441" s="18">
        <f t="shared" si="54"/>
        <v>132.51</v>
      </c>
      <c r="AT441" s="18">
        <f t="shared" si="55"/>
        <v>3934.8996535437805</v>
      </c>
      <c r="AU441" s="43">
        <v>2046</v>
      </c>
      <c r="AV441" s="44" t="s">
        <v>1819</v>
      </c>
      <c r="AW441" s="18" t="s">
        <v>1820</v>
      </c>
      <c r="AX441" s="45"/>
      <c r="AY441" s="33"/>
      <c r="AZ441" s="46" t="s">
        <v>72</v>
      </c>
      <c r="BA441" s="33" t="s">
        <v>73</v>
      </c>
      <c r="BB441" s="46" t="s">
        <v>245</v>
      </c>
      <c r="BC441" s="46" t="s">
        <v>246</v>
      </c>
      <c r="BD441" s="47">
        <v>2</v>
      </c>
      <c r="BE441" s="47">
        <v>1</v>
      </c>
    </row>
    <row r="442" spans="1:57" x14ac:dyDescent="0.2">
      <c r="A442" s="32" t="s">
        <v>1821</v>
      </c>
      <c r="B442" s="33" t="s">
        <v>1822</v>
      </c>
      <c r="C442" s="34">
        <v>8929.2288579999986</v>
      </c>
      <c r="D442" s="35">
        <v>0</v>
      </c>
      <c r="E442" s="36">
        <v>16356.99</v>
      </c>
      <c r="F442" s="37">
        <v>60</v>
      </c>
      <c r="G442" s="38">
        <v>0</v>
      </c>
      <c r="H442" s="71">
        <v>0</v>
      </c>
      <c r="I442" s="35"/>
      <c r="J442" s="37">
        <v>23617.510000000002</v>
      </c>
      <c r="K442" s="25"/>
      <c r="L442" s="34">
        <v>10008.370000000001</v>
      </c>
      <c r="M442" s="35">
        <v>0</v>
      </c>
      <c r="N442" s="40">
        <v>0</v>
      </c>
      <c r="O442" s="37">
        <v>565.70000000000005</v>
      </c>
      <c r="P442" s="38">
        <v>21.29</v>
      </c>
      <c r="Q442" s="71">
        <v>7.1</v>
      </c>
      <c r="R442" s="35">
        <v>14.19</v>
      </c>
      <c r="S442" s="37">
        <v>6510.8029863759366</v>
      </c>
      <c r="T442" s="25"/>
      <c r="U442" s="34">
        <v>15966.05</v>
      </c>
      <c r="V442" s="35">
        <v>0</v>
      </c>
      <c r="W442" s="36">
        <v>0</v>
      </c>
      <c r="X442" s="37">
        <v>876.9</v>
      </c>
      <c r="Y442" s="38">
        <v>0</v>
      </c>
      <c r="Z442" s="72">
        <v>1534.08</v>
      </c>
      <c r="AA442" s="35">
        <v>1512</v>
      </c>
      <c r="AB442" s="37">
        <v>9840</v>
      </c>
      <c r="AC442" s="25"/>
      <c r="AD442" s="34">
        <v>0</v>
      </c>
      <c r="AE442" s="35">
        <v>0</v>
      </c>
      <c r="AF442" s="36">
        <v>0</v>
      </c>
      <c r="AG442" s="37"/>
      <c r="AH442" s="38"/>
      <c r="AI442" s="42"/>
      <c r="AJ442" s="35"/>
      <c r="AK442" s="37">
        <v>0</v>
      </c>
      <c r="AL442" s="25"/>
      <c r="AM442" s="18">
        <f t="shared" si="48"/>
        <v>34903.648858</v>
      </c>
      <c r="AN442" s="18">
        <f t="shared" si="49"/>
        <v>0</v>
      </c>
      <c r="AO442" s="18">
        <f t="shared" si="50"/>
        <v>16356.99</v>
      </c>
      <c r="AP442" s="18">
        <f t="shared" si="51"/>
        <v>1502.6</v>
      </c>
      <c r="AQ442" s="18">
        <f t="shared" si="52"/>
        <v>21.29</v>
      </c>
      <c r="AR442" s="18">
        <f t="shared" si="53"/>
        <v>1541.1799999999998</v>
      </c>
      <c r="AS442" s="18">
        <f t="shared" si="54"/>
        <v>1526.19</v>
      </c>
      <c r="AT442" s="18">
        <f t="shared" si="55"/>
        <v>39968.312986375939</v>
      </c>
      <c r="AU442" s="43">
        <v>9147</v>
      </c>
      <c r="AV442" s="44" t="s">
        <v>1032</v>
      </c>
      <c r="AW442" s="18" t="s">
        <v>1033</v>
      </c>
      <c r="AX442" s="45" t="s">
        <v>579</v>
      </c>
      <c r="AY442" s="33" t="s">
        <v>580</v>
      </c>
      <c r="AZ442" s="46" t="s">
        <v>146</v>
      </c>
      <c r="BA442" s="33" t="s">
        <v>147</v>
      </c>
      <c r="BB442" s="46" t="s">
        <v>727</v>
      </c>
      <c r="BC442" s="46" t="s">
        <v>728</v>
      </c>
      <c r="BD442" s="47">
        <v>1</v>
      </c>
      <c r="BE442" s="47">
        <v>2</v>
      </c>
    </row>
    <row r="443" spans="1:57" x14ac:dyDescent="0.2">
      <c r="A443" s="32" t="s">
        <v>1823</v>
      </c>
      <c r="B443" s="33" t="s">
        <v>1824</v>
      </c>
      <c r="C443" s="34">
        <v>747.65826200000004</v>
      </c>
      <c r="D443" s="35">
        <v>0</v>
      </c>
      <c r="E443" s="36">
        <v>5100</v>
      </c>
      <c r="F443" s="37">
        <v>75</v>
      </c>
      <c r="G443" s="38">
        <v>0</v>
      </c>
      <c r="H443" s="71">
        <v>0</v>
      </c>
      <c r="I443" s="35"/>
      <c r="J443" s="37">
        <v>571</v>
      </c>
      <c r="K443" s="25"/>
      <c r="L443" s="34">
        <v>884.8</v>
      </c>
      <c r="M443" s="35">
        <v>0</v>
      </c>
      <c r="N443" s="40">
        <v>282.64999999999998</v>
      </c>
      <c r="O443" s="37">
        <v>12.5</v>
      </c>
      <c r="P443" s="38">
        <v>0</v>
      </c>
      <c r="Q443" s="71">
        <v>0</v>
      </c>
      <c r="R443" s="35"/>
      <c r="S443" s="37">
        <v>3091.4664139265496</v>
      </c>
      <c r="T443" s="25"/>
      <c r="U443" s="34">
        <v>0</v>
      </c>
      <c r="V443" s="35">
        <v>0</v>
      </c>
      <c r="W443" s="36">
        <v>1176.5999999999999</v>
      </c>
      <c r="X443" s="37"/>
      <c r="Y443" s="38">
        <v>0</v>
      </c>
      <c r="Z443" s="72">
        <v>0</v>
      </c>
      <c r="AA443" s="35"/>
      <c r="AB443" s="37">
        <v>0</v>
      </c>
      <c r="AC443" s="25"/>
      <c r="AD443" s="34">
        <v>0</v>
      </c>
      <c r="AE443" s="35">
        <v>0</v>
      </c>
      <c r="AF443" s="36">
        <v>0</v>
      </c>
      <c r="AG443" s="37"/>
      <c r="AH443" s="38"/>
      <c r="AI443" s="42"/>
      <c r="AJ443" s="35"/>
      <c r="AK443" s="37">
        <v>0</v>
      </c>
      <c r="AL443" s="25"/>
      <c r="AM443" s="18">
        <f t="shared" si="48"/>
        <v>1632.4582620000001</v>
      </c>
      <c r="AN443" s="18">
        <f t="shared" si="49"/>
        <v>0</v>
      </c>
      <c r="AO443" s="18">
        <f t="shared" si="50"/>
        <v>6559.25</v>
      </c>
      <c r="AP443" s="18">
        <f t="shared" si="51"/>
        <v>87.5</v>
      </c>
      <c r="AQ443" s="18">
        <f t="shared" si="52"/>
        <v>0</v>
      </c>
      <c r="AR443" s="18">
        <f t="shared" si="53"/>
        <v>0</v>
      </c>
      <c r="AS443" s="18">
        <f t="shared" si="54"/>
        <v>0</v>
      </c>
      <c r="AT443" s="18">
        <f t="shared" si="55"/>
        <v>3662.4664139265496</v>
      </c>
      <c r="AU443" s="43">
        <v>700</v>
      </c>
      <c r="AV443" s="44" t="s">
        <v>1046</v>
      </c>
      <c r="AW443" s="18" t="s">
        <v>1047</v>
      </c>
      <c r="AX443" s="45"/>
      <c r="AY443" s="33"/>
      <c r="AZ443" s="46" t="s">
        <v>146</v>
      </c>
      <c r="BA443" s="33" t="s">
        <v>147</v>
      </c>
      <c r="BB443" s="46" t="s">
        <v>162</v>
      </c>
      <c r="BC443" s="46" t="s">
        <v>163</v>
      </c>
      <c r="BD443" s="47">
        <v>2</v>
      </c>
      <c r="BE443" s="47">
        <v>1</v>
      </c>
    </row>
    <row r="444" spans="1:57" x14ac:dyDescent="0.2">
      <c r="A444" s="32" t="s">
        <v>1825</v>
      </c>
      <c r="B444" s="33" t="s">
        <v>1826</v>
      </c>
      <c r="C444" s="34">
        <v>3850.0518820000002</v>
      </c>
      <c r="D444" s="35">
        <v>2520</v>
      </c>
      <c r="E444" s="36"/>
      <c r="F444" s="37">
        <v>942</v>
      </c>
      <c r="G444" s="38">
        <v>7242.2</v>
      </c>
      <c r="H444" s="71">
        <v>18</v>
      </c>
      <c r="I444" s="35">
        <v>6365</v>
      </c>
      <c r="J444" s="37">
        <v>6315</v>
      </c>
      <c r="K444" s="25"/>
      <c r="L444" s="34">
        <v>6336.3600000000006</v>
      </c>
      <c r="M444" s="35">
        <v>1288.24</v>
      </c>
      <c r="N444" s="40"/>
      <c r="O444" s="37">
        <v>864.71</v>
      </c>
      <c r="P444" s="38">
        <v>660</v>
      </c>
      <c r="Q444" s="71">
        <v>216.82</v>
      </c>
      <c r="R444" s="35">
        <v>474.85</v>
      </c>
      <c r="S444" s="37">
        <v>5563.6792380930601</v>
      </c>
      <c r="T444" s="25"/>
      <c r="U444" s="34">
        <v>13400</v>
      </c>
      <c r="V444" s="35">
        <v>6500</v>
      </c>
      <c r="W444" s="36"/>
      <c r="X444" s="37">
        <v>1200</v>
      </c>
      <c r="Y444" s="38">
        <v>6500</v>
      </c>
      <c r="Z444" s="72">
        <v>0</v>
      </c>
      <c r="AA444" s="35">
        <v>1200</v>
      </c>
      <c r="AB444" s="37">
        <v>2800</v>
      </c>
      <c r="AC444" s="25"/>
      <c r="AD444" s="34">
        <v>0</v>
      </c>
      <c r="AE444" s="35">
        <v>0</v>
      </c>
      <c r="AF444" s="36"/>
      <c r="AG444" s="37"/>
      <c r="AH444" s="38">
        <v>33413.43</v>
      </c>
      <c r="AI444" s="42"/>
      <c r="AJ444" s="35"/>
      <c r="AK444" s="37">
        <v>0</v>
      </c>
      <c r="AL444" s="25"/>
      <c r="AM444" s="18">
        <f t="shared" si="48"/>
        <v>23586.411882</v>
      </c>
      <c r="AN444" s="18">
        <f t="shared" si="49"/>
        <v>10308.24</v>
      </c>
      <c r="AO444" s="18">
        <f t="shared" si="50"/>
        <v>0</v>
      </c>
      <c r="AP444" s="18">
        <f t="shared" si="51"/>
        <v>3006.71</v>
      </c>
      <c r="AQ444" s="18">
        <f t="shared" si="52"/>
        <v>47815.63</v>
      </c>
      <c r="AR444" s="18">
        <f t="shared" si="53"/>
        <v>234.82</v>
      </c>
      <c r="AS444" s="18">
        <f t="shared" si="54"/>
        <v>8039.85</v>
      </c>
      <c r="AT444" s="18">
        <f t="shared" si="55"/>
        <v>14678.67923809306</v>
      </c>
      <c r="AU444" s="43">
        <v>5103</v>
      </c>
      <c r="AV444" s="44" t="s">
        <v>1827</v>
      </c>
      <c r="AW444" s="18" t="s">
        <v>1828</v>
      </c>
      <c r="AX444" s="45"/>
      <c r="AY444" s="33"/>
      <c r="AZ444" s="46" t="s">
        <v>80</v>
      </c>
      <c r="BA444" s="33" t="s">
        <v>81</v>
      </c>
      <c r="BB444" s="46" t="s">
        <v>82</v>
      </c>
      <c r="BC444" s="46" t="s">
        <v>83</v>
      </c>
      <c r="BD444" s="47">
        <v>1</v>
      </c>
      <c r="BE444" s="47">
        <v>1</v>
      </c>
    </row>
    <row r="445" spans="1:57" x14ac:dyDescent="0.2">
      <c r="A445" s="73" t="s">
        <v>1829</v>
      </c>
      <c r="B445" s="74" t="s">
        <v>1830</v>
      </c>
      <c r="C445" s="34">
        <v>6230.5381179999995</v>
      </c>
      <c r="D445" s="35">
        <v>1983.05</v>
      </c>
      <c r="E445" s="36"/>
      <c r="F445" s="37">
        <v>1115</v>
      </c>
      <c r="G445" s="38">
        <v>9600.2000000000007</v>
      </c>
      <c r="H445" s="71">
        <v>18409.3</v>
      </c>
      <c r="I445" s="35">
        <v>5545</v>
      </c>
      <c r="J445" s="37">
        <v>16866</v>
      </c>
      <c r="K445" s="75"/>
      <c r="L445" s="34">
        <v>12358.54</v>
      </c>
      <c r="M445" s="35">
        <v>6499.13</v>
      </c>
      <c r="N445" s="40"/>
      <c r="O445" s="37">
        <v>131.26</v>
      </c>
      <c r="P445" s="38">
        <v>2878.8599999999997</v>
      </c>
      <c r="Q445" s="71">
        <v>9139.26</v>
      </c>
      <c r="R445" s="35">
        <v>2228.12</v>
      </c>
      <c r="S445" s="37">
        <v>12239.822839886794</v>
      </c>
      <c r="T445" s="75"/>
      <c r="U445" s="34">
        <v>15600</v>
      </c>
      <c r="V445" s="35">
        <v>5045.82</v>
      </c>
      <c r="W445" s="36"/>
      <c r="X445" s="37"/>
      <c r="Y445" s="38">
        <v>2250</v>
      </c>
      <c r="Z445" s="72">
        <v>5523</v>
      </c>
      <c r="AA445" s="35">
        <v>5000</v>
      </c>
      <c r="AB445" s="37">
        <v>8300</v>
      </c>
      <c r="AC445" s="75"/>
      <c r="AD445" s="34">
        <v>0</v>
      </c>
      <c r="AE445" s="35">
        <v>0</v>
      </c>
      <c r="AF445" s="36"/>
      <c r="AG445" s="37"/>
      <c r="AH445" s="38">
        <v>0</v>
      </c>
      <c r="AI445" s="42"/>
      <c r="AJ445" s="35"/>
      <c r="AK445" s="37">
        <v>168</v>
      </c>
      <c r="AL445" s="75"/>
      <c r="AM445" s="28">
        <f t="shared" si="48"/>
        <v>34189.078117999998</v>
      </c>
      <c r="AN445" s="28">
        <f t="shared" si="49"/>
        <v>13528</v>
      </c>
      <c r="AO445" s="28">
        <f t="shared" si="50"/>
        <v>0</v>
      </c>
      <c r="AP445" s="28">
        <f t="shared" si="51"/>
        <v>1246.26</v>
      </c>
      <c r="AQ445" s="28">
        <f t="shared" si="52"/>
        <v>14729.060000000001</v>
      </c>
      <c r="AR445" s="28">
        <f t="shared" si="53"/>
        <v>33071.56</v>
      </c>
      <c r="AS445" s="28">
        <f t="shared" si="54"/>
        <v>12773.119999999999</v>
      </c>
      <c r="AT445" s="28">
        <f t="shared" si="55"/>
        <v>37573.822839886794</v>
      </c>
      <c r="AU445" s="43">
        <v>14864</v>
      </c>
      <c r="AV445" s="76" t="s">
        <v>1831</v>
      </c>
      <c r="AW445" s="18" t="s">
        <v>1832</v>
      </c>
      <c r="AX445" s="45"/>
      <c r="AY445" s="33"/>
      <c r="AZ445" s="46" t="s">
        <v>80</v>
      </c>
      <c r="BA445" s="33" t="s">
        <v>81</v>
      </c>
      <c r="BB445" s="46" t="s">
        <v>648</v>
      </c>
      <c r="BC445" s="46" t="s">
        <v>649</v>
      </c>
      <c r="BD445" s="47">
        <v>1</v>
      </c>
      <c r="BE445" s="47">
        <v>1</v>
      </c>
    </row>
  </sheetData>
  <conditionalFormatting sqref="L1:T1">
    <cfRule type="cellIs" dxfId="10" priority="6" operator="equal">
      <formula>0</formula>
    </cfRule>
  </conditionalFormatting>
  <conditionalFormatting sqref="C1:K1">
    <cfRule type="cellIs" dxfId="9" priority="5" operator="equal">
      <formula>0</formula>
    </cfRule>
  </conditionalFormatting>
  <conditionalFormatting sqref="U1:AC1">
    <cfRule type="cellIs" dxfId="8" priority="4" operator="equal">
      <formula>0</formula>
    </cfRule>
  </conditionalFormatting>
  <conditionalFormatting sqref="AD1:AK1">
    <cfRule type="cellIs" dxfId="7" priority="3" operator="equal">
      <formula>0</formula>
    </cfRule>
  </conditionalFormatting>
  <conditionalFormatting sqref="AM1:AT1">
    <cfRule type="cellIs" dxfId="6" priority="2" operator="equal">
      <formula>0</formula>
    </cfRule>
  </conditionalFormatting>
  <conditionalFormatting sqref="AU1">
    <cfRule type="cellIs" dxfId="5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52"/>
  <sheetViews>
    <sheetView workbookViewId="0">
      <pane xSplit="3" ySplit="1" topLeftCell="D2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 x14ac:dyDescent="0.2"/>
  <cols>
    <col min="1" max="1" width="7.5703125" style="91" customWidth="1"/>
    <col min="2" max="2" width="26.140625" style="92" customWidth="1"/>
    <col min="3" max="3" width="11.42578125" style="95" bestFit="1" customWidth="1"/>
    <col min="4" max="4" width="10.85546875" style="93" customWidth="1"/>
    <col min="5" max="5" width="20.85546875" style="92" customWidth="1"/>
    <col min="6" max="6" width="9.140625" style="128"/>
    <col min="7" max="7" width="12.7109375" style="92" customWidth="1"/>
    <col min="8" max="8" width="8.5703125" style="128" customWidth="1"/>
    <col min="9" max="9" width="15.28515625" style="92" customWidth="1"/>
    <col min="10" max="10" width="7.85546875" style="95" customWidth="1"/>
    <col min="11" max="11" width="11.28515625" style="95" customWidth="1"/>
    <col min="12" max="18" width="11.140625" style="95" customWidth="1"/>
    <col min="19" max="19" width="12.85546875" style="95" customWidth="1"/>
    <col min="20" max="20" width="14" style="95" customWidth="1"/>
    <col min="21" max="27" width="11.28515625" style="95" customWidth="1"/>
    <col min="28" max="28" width="12.28515625" style="95" customWidth="1"/>
    <col min="29" max="30" width="12.5703125" style="95" customWidth="1"/>
    <col min="31" max="31" width="11.28515625" style="95" customWidth="1"/>
    <col min="32" max="32" width="11.85546875" style="95" customWidth="1"/>
    <col min="33" max="33" width="11.7109375" style="95" customWidth="1"/>
    <col min="34" max="34" width="10" style="95" customWidth="1"/>
    <col min="35" max="35" width="12" style="95" customWidth="1"/>
    <col min="36" max="36" width="12.28515625" style="95" customWidth="1"/>
    <col min="37" max="37" width="11.28515625" style="95" customWidth="1"/>
    <col min="38" max="38" width="11.5703125" style="95" customWidth="1"/>
    <col min="39" max="39" width="11.28515625" style="95" customWidth="1"/>
    <col min="40" max="41" width="12.28515625" style="95" customWidth="1"/>
    <col min="42" max="47" width="9.7109375" style="95" customWidth="1"/>
    <col min="48" max="48" width="12.85546875" style="95" customWidth="1"/>
    <col min="49" max="49" width="11.42578125" style="95" customWidth="1"/>
    <col min="50" max="51" width="12.28515625" style="95" customWidth="1"/>
    <col min="52" max="52" width="21" style="95" customWidth="1"/>
    <col min="53" max="57" width="12.28515625" style="95" customWidth="1"/>
    <col min="58" max="58" width="13.85546875" style="95" customWidth="1"/>
    <col min="59" max="59" width="11.5703125" style="95" customWidth="1"/>
    <col min="61" max="16384" width="9.140625" style="95"/>
  </cols>
  <sheetData>
    <row r="1" spans="1:59" s="90" customFormat="1" ht="67.5" x14ac:dyDescent="0.2">
      <c r="A1" s="77" t="s">
        <v>1833</v>
      </c>
      <c r="B1" s="78" t="s">
        <v>1834</v>
      </c>
      <c r="C1" s="89" t="s">
        <v>57</v>
      </c>
      <c r="D1" s="77" t="s">
        <v>60</v>
      </c>
      <c r="E1" s="78" t="s">
        <v>61</v>
      </c>
      <c r="F1" s="79" t="s">
        <v>62</v>
      </c>
      <c r="G1" s="78" t="s">
        <v>63</v>
      </c>
      <c r="H1" s="79" t="s">
        <v>64</v>
      </c>
      <c r="I1" s="78" t="s">
        <v>65</v>
      </c>
      <c r="J1" s="78" t="s">
        <v>66</v>
      </c>
      <c r="K1" s="78" t="s">
        <v>67</v>
      </c>
      <c r="L1" s="80" t="s">
        <v>17</v>
      </c>
      <c r="M1" s="81" t="s">
        <v>18</v>
      </c>
      <c r="N1" s="81" t="s">
        <v>19</v>
      </c>
      <c r="O1" s="81" t="s">
        <v>20</v>
      </c>
      <c r="P1" s="82" t="s">
        <v>21</v>
      </c>
      <c r="Q1" s="81" t="s">
        <v>22</v>
      </c>
      <c r="R1" s="81" t="s">
        <v>23</v>
      </c>
      <c r="S1" s="81" t="s">
        <v>24</v>
      </c>
      <c r="T1" s="83" t="s">
        <v>1835</v>
      </c>
      <c r="U1" s="80" t="s">
        <v>25</v>
      </c>
      <c r="V1" s="81" t="s">
        <v>26</v>
      </c>
      <c r="W1" s="81" t="s">
        <v>27</v>
      </c>
      <c r="X1" s="81" t="s">
        <v>28</v>
      </c>
      <c r="Y1" s="82" t="s">
        <v>29</v>
      </c>
      <c r="Z1" s="81" t="s">
        <v>30</v>
      </c>
      <c r="AA1" s="81" t="s">
        <v>31</v>
      </c>
      <c r="AB1" s="81" t="s">
        <v>32</v>
      </c>
      <c r="AC1" s="83" t="s">
        <v>1836</v>
      </c>
      <c r="AD1" s="84" t="s">
        <v>1837</v>
      </c>
      <c r="AE1" s="84" t="s">
        <v>1838</v>
      </c>
      <c r="AF1" s="80" t="s">
        <v>33</v>
      </c>
      <c r="AG1" s="81" t="s">
        <v>34</v>
      </c>
      <c r="AH1" s="81" t="s">
        <v>35</v>
      </c>
      <c r="AI1" s="81" t="s">
        <v>36</v>
      </c>
      <c r="AJ1" s="82" t="s">
        <v>37</v>
      </c>
      <c r="AK1" s="81" t="s">
        <v>38</v>
      </c>
      <c r="AL1" s="81" t="s">
        <v>39</v>
      </c>
      <c r="AM1" s="81" t="s">
        <v>40</v>
      </c>
      <c r="AN1" s="85" t="s">
        <v>6</v>
      </c>
      <c r="AO1" s="81" t="s">
        <v>41</v>
      </c>
      <c r="AP1" s="81" t="s">
        <v>42</v>
      </c>
      <c r="AQ1" s="81" t="s">
        <v>43</v>
      </c>
      <c r="AR1" s="81" t="s">
        <v>44</v>
      </c>
      <c r="AS1" s="82" t="s">
        <v>45</v>
      </c>
      <c r="AT1" s="81" t="s">
        <v>46</v>
      </c>
      <c r="AU1" s="81" t="s">
        <v>47</v>
      </c>
      <c r="AV1" s="81" t="s">
        <v>48</v>
      </c>
      <c r="AW1" s="86" t="s">
        <v>6</v>
      </c>
      <c r="AX1" s="80" t="s">
        <v>49</v>
      </c>
      <c r="AY1" s="81" t="s">
        <v>50</v>
      </c>
      <c r="AZ1" s="81" t="s">
        <v>51</v>
      </c>
      <c r="BA1" s="81" t="s">
        <v>52</v>
      </c>
      <c r="BB1" s="82" t="s">
        <v>53</v>
      </c>
      <c r="BC1" s="81" t="s">
        <v>54</v>
      </c>
      <c r="BD1" s="81" t="s">
        <v>55</v>
      </c>
      <c r="BE1" s="81" t="s">
        <v>56</v>
      </c>
      <c r="BF1" s="87" t="s">
        <v>15</v>
      </c>
      <c r="BG1" s="88" t="s">
        <v>1839</v>
      </c>
    </row>
    <row r="2" spans="1:59" ht="12.95" customHeight="1" x14ac:dyDescent="0.2">
      <c r="A2" s="32" t="s">
        <v>124</v>
      </c>
      <c r="B2" s="33" t="s">
        <v>125</v>
      </c>
      <c r="C2" s="43">
        <v>3962</v>
      </c>
      <c r="D2" s="45"/>
      <c r="E2" s="33"/>
      <c r="F2" s="46" t="s">
        <v>128</v>
      </c>
      <c r="G2" s="33" t="s">
        <v>129</v>
      </c>
      <c r="H2" s="46" t="s">
        <v>130</v>
      </c>
      <c r="I2" s="46" t="s">
        <v>131</v>
      </c>
      <c r="J2" s="47">
        <v>2</v>
      </c>
      <c r="K2" s="47">
        <v>1</v>
      </c>
      <c r="L2" s="130">
        <v>1315.7955959999999</v>
      </c>
      <c r="M2" s="131">
        <v>0</v>
      </c>
      <c r="N2" s="132"/>
      <c r="O2" s="37"/>
      <c r="P2" s="133">
        <v>0</v>
      </c>
      <c r="Q2" s="134">
        <v>0</v>
      </c>
      <c r="R2" s="131"/>
      <c r="S2" s="37">
        <v>1979</v>
      </c>
      <c r="T2" s="135">
        <f t="shared" ref="T2:T65" si="0">SUM(L2:S2)</f>
        <v>3294.7955959999999</v>
      </c>
      <c r="U2" s="130">
        <v>4036.87</v>
      </c>
      <c r="V2" s="131">
        <v>246.05</v>
      </c>
      <c r="W2" s="136"/>
      <c r="X2" s="37">
        <v>307.47000000000003</v>
      </c>
      <c r="Y2" s="133">
        <v>64.650000000000006</v>
      </c>
      <c r="Z2" s="134">
        <v>65.05</v>
      </c>
      <c r="AA2" s="131">
        <v>41.65</v>
      </c>
      <c r="AB2" s="37">
        <v>2547.9206966977572</v>
      </c>
      <c r="AC2" s="135">
        <f t="shared" ref="AC2:AC65" si="1">SUM(U2:AB2)</f>
        <v>7309.660696697757</v>
      </c>
      <c r="AD2" s="47"/>
      <c r="AE2" s="148"/>
      <c r="AF2" s="130">
        <v>8400</v>
      </c>
      <c r="AG2" s="131">
        <v>0</v>
      </c>
      <c r="AH2" s="132"/>
      <c r="AI2" s="37">
        <v>2000</v>
      </c>
      <c r="AJ2" s="133">
        <v>0</v>
      </c>
      <c r="AK2" s="137">
        <v>0</v>
      </c>
      <c r="AL2" s="131"/>
      <c r="AM2" s="37">
        <v>1500</v>
      </c>
      <c r="AN2" s="135">
        <f t="shared" ref="AN2:AN65" si="2">SUM(AF2:AM2)</f>
        <v>11900</v>
      </c>
      <c r="AO2" s="130">
        <v>0</v>
      </c>
      <c r="AP2" s="131">
        <v>0</v>
      </c>
      <c r="AQ2" s="132"/>
      <c r="AR2" s="37"/>
      <c r="AS2" s="133"/>
      <c r="AT2" s="138"/>
      <c r="AU2" s="131"/>
      <c r="AV2" s="37">
        <v>0</v>
      </c>
      <c r="AW2" s="135">
        <f t="shared" ref="AW2:AW65" si="3">SUM(AO2:AV2)</f>
        <v>0</v>
      </c>
      <c r="AX2" s="47">
        <f t="shared" ref="AX2:AX65" si="4">SUM(L2,U2,AF2,AO2)</f>
        <v>13752.665595999999</v>
      </c>
      <c r="AY2" s="47">
        <f t="shared" ref="AY2:AY65" si="5">SUM(M2,V2,AG2,AP2)</f>
        <v>246.05</v>
      </c>
      <c r="AZ2" s="47">
        <f t="shared" ref="AZ2:AZ65" si="6">SUM(N2,W2,AH2,AQ2)</f>
        <v>0</v>
      </c>
      <c r="BA2" s="47">
        <f t="shared" ref="BA2:BA65" si="7">SUM(O2,X2,AI2,AR2)</f>
        <v>2307.4700000000003</v>
      </c>
      <c r="BB2" s="47">
        <f t="shared" ref="BB2:BB65" si="8">SUM(P2,Y2,AJ2,AS2)</f>
        <v>64.650000000000006</v>
      </c>
      <c r="BC2" s="47">
        <f t="shared" ref="BC2:BC65" si="9">SUM(Q2,Z2,AK2,AT2)</f>
        <v>65.05</v>
      </c>
      <c r="BD2" s="47">
        <f t="shared" ref="BD2:BD65" si="10">SUM(R2,AA2,AL2,AU2)</f>
        <v>41.65</v>
      </c>
      <c r="BE2" s="47">
        <f t="shared" ref="BE2:BE65" si="11">SUM(S2,AB2,AM2,AV2)</f>
        <v>6026.9206966977572</v>
      </c>
      <c r="BF2" s="135">
        <f t="shared" ref="BF2:BF65" si="12">SUM(AX2:BE2)</f>
        <v>22504.45629269776</v>
      </c>
      <c r="BG2" s="139">
        <f t="shared" ref="BG2:BG65" si="13">(BF2/C2)</f>
        <v>5.680074783618819</v>
      </c>
    </row>
    <row r="3" spans="1:59" ht="12.95" customHeight="1" x14ac:dyDescent="0.2">
      <c r="A3" s="32" t="s">
        <v>208</v>
      </c>
      <c r="B3" s="33" t="s">
        <v>209</v>
      </c>
      <c r="C3" s="43">
        <v>47670</v>
      </c>
      <c r="D3" s="49" t="s">
        <v>198</v>
      </c>
      <c r="E3" s="33" t="s">
        <v>199</v>
      </c>
      <c r="F3" s="46" t="s">
        <v>204</v>
      </c>
      <c r="G3" s="33" t="s">
        <v>205</v>
      </c>
      <c r="H3" s="46" t="s">
        <v>206</v>
      </c>
      <c r="I3" s="46" t="s">
        <v>207</v>
      </c>
      <c r="J3" s="47">
        <v>1</v>
      </c>
      <c r="K3" s="47">
        <v>2</v>
      </c>
      <c r="L3" s="130">
        <v>28612.277997000001</v>
      </c>
      <c r="M3" s="131">
        <v>5080</v>
      </c>
      <c r="N3" s="132"/>
      <c r="O3" s="37">
        <v>30359.68</v>
      </c>
      <c r="P3" s="133">
        <v>10834.715</v>
      </c>
      <c r="Q3" s="134">
        <v>20082</v>
      </c>
      <c r="R3" s="131">
        <v>14131</v>
      </c>
      <c r="S3" s="37">
        <v>119655.65</v>
      </c>
      <c r="T3" s="135">
        <f t="shared" si="0"/>
        <v>228755.32299700001</v>
      </c>
      <c r="U3" s="130">
        <v>23923.95</v>
      </c>
      <c r="V3" s="131">
        <v>637.46</v>
      </c>
      <c r="W3" s="136"/>
      <c r="X3" s="37">
        <v>4473.83</v>
      </c>
      <c r="Y3" s="133">
        <v>15028.07</v>
      </c>
      <c r="Z3" s="134">
        <v>11101.8</v>
      </c>
      <c r="AA3" s="131">
        <v>4068.03</v>
      </c>
      <c r="AB3" s="37">
        <v>37740.140965071594</v>
      </c>
      <c r="AC3" s="135">
        <f t="shared" si="1"/>
        <v>96973.280965071594</v>
      </c>
      <c r="AD3" s="47"/>
      <c r="AE3" s="47"/>
      <c r="AF3" s="130">
        <v>213042.18</v>
      </c>
      <c r="AG3" s="131">
        <v>34077.040000000001</v>
      </c>
      <c r="AH3" s="132"/>
      <c r="AI3" s="37">
        <v>21761.89</v>
      </c>
      <c r="AJ3" s="133">
        <v>56806.86</v>
      </c>
      <c r="AK3" s="137">
        <v>35321</v>
      </c>
      <c r="AL3" s="131">
        <v>33631.29</v>
      </c>
      <c r="AM3" s="37">
        <v>178550.14</v>
      </c>
      <c r="AN3" s="135">
        <f t="shared" si="2"/>
        <v>573190.39999999991</v>
      </c>
      <c r="AO3" s="130">
        <v>0</v>
      </c>
      <c r="AP3" s="131">
        <v>0</v>
      </c>
      <c r="AQ3" s="132"/>
      <c r="AR3" s="37"/>
      <c r="AS3" s="133"/>
      <c r="AT3" s="138"/>
      <c r="AU3" s="131"/>
      <c r="AV3" s="37">
        <v>0</v>
      </c>
      <c r="AW3" s="135">
        <f t="shared" si="3"/>
        <v>0</v>
      </c>
      <c r="AX3" s="47">
        <f t="shared" si="4"/>
        <v>265578.40799699997</v>
      </c>
      <c r="AY3" s="47">
        <f t="shared" si="5"/>
        <v>39794.5</v>
      </c>
      <c r="AZ3" s="47">
        <f t="shared" si="6"/>
        <v>0</v>
      </c>
      <c r="BA3" s="47">
        <f t="shared" si="7"/>
        <v>56595.4</v>
      </c>
      <c r="BB3" s="47">
        <f t="shared" si="8"/>
        <v>82669.645000000004</v>
      </c>
      <c r="BC3" s="47">
        <f t="shared" si="9"/>
        <v>66504.800000000003</v>
      </c>
      <c r="BD3" s="47">
        <f t="shared" si="10"/>
        <v>51830.32</v>
      </c>
      <c r="BE3" s="47">
        <f t="shared" si="11"/>
        <v>335945.9309650716</v>
      </c>
      <c r="BF3" s="135">
        <f t="shared" si="12"/>
        <v>898919.00396207161</v>
      </c>
      <c r="BG3" s="139">
        <f t="shared" si="13"/>
        <v>18.85712196270341</v>
      </c>
    </row>
    <row r="4" spans="1:59" ht="12.95" customHeight="1" x14ac:dyDescent="0.2">
      <c r="A4" s="32" t="s">
        <v>959</v>
      </c>
      <c r="B4" s="33" t="s">
        <v>960</v>
      </c>
      <c r="C4" s="43">
        <v>24867</v>
      </c>
      <c r="D4" s="45" t="s">
        <v>198</v>
      </c>
      <c r="E4" s="33" t="s">
        <v>199</v>
      </c>
      <c r="F4" s="46" t="s">
        <v>204</v>
      </c>
      <c r="G4" s="33" t="s">
        <v>205</v>
      </c>
      <c r="H4" s="46" t="s">
        <v>206</v>
      </c>
      <c r="I4" s="46" t="s">
        <v>207</v>
      </c>
      <c r="J4" s="47">
        <v>1</v>
      </c>
      <c r="K4" s="47">
        <v>2</v>
      </c>
      <c r="L4" s="130">
        <v>21391.245737000001</v>
      </c>
      <c r="M4" s="131">
        <v>3900</v>
      </c>
      <c r="N4" s="132"/>
      <c r="O4" s="37">
        <v>1429</v>
      </c>
      <c r="P4" s="133">
        <v>8474</v>
      </c>
      <c r="Q4" s="134">
        <v>7655</v>
      </c>
      <c r="R4" s="131">
        <v>5536</v>
      </c>
      <c r="S4" s="37">
        <v>84198.77</v>
      </c>
      <c r="T4" s="135">
        <f t="shared" si="0"/>
        <v>132584.01573700001</v>
      </c>
      <c r="U4" s="130">
        <v>10292.27</v>
      </c>
      <c r="V4" s="131">
        <v>1283.46</v>
      </c>
      <c r="W4" s="136"/>
      <c r="X4" s="37">
        <v>1581.95</v>
      </c>
      <c r="Y4" s="133">
        <v>3325.56</v>
      </c>
      <c r="Z4" s="134">
        <v>2845.39</v>
      </c>
      <c r="AA4" s="131">
        <v>2008.85</v>
      </c>
      <c r="AB4" s="37">
        <v>20910.001138339667</v>
      </c>
      <c r="AC4" s="135">
        <f t="shared" si="1"/>
        <v>42247.481138339666</v>
      </c>
      <c r="AD4" s="47"/>
      <c r="AE4" s="47"/>
      <c r="AF4" s="130">
        <v>111177.19</v>
      </c>
      <c r="AG4" s="131">
        <v>17783.28</v>
      </c>
      <c r="AH4" s="132"/>
      <c r="AI4" s="37">
        <v>11434.24</v>
      </c>
      <c r="AJ4" s="133">
        <v>29633.23</v>
      </c>
      <c r="AK4" s="137">
        <v>18559</v>
      </c>
      <c r="AL4" s="131">
        <v>17586.3</v>
      </c>
      <c r="AM4" s="37">
        <v>97267.7</v>
      </c>
      <c r="AN4" s="135">
        <f t="shared" si="2"/>
        <v>303440.94</v>
      </c>
      <c r="AO4" s="130">
        <v>0</v>
      </c>
      <c r="AP4" s="131">
        <v>0</v>
      </c>
      <c r="AQ4" s="132"/>
      <c r="AR4" s="37"/>
      <c r="AS4" s="133"/>
      <c r="AT4" s="138"/>
      <c r="AU4" s="131"/>
      <c r="AV4" s="37">
        <v>0</v>
      </c>
      <c r="AW4" s="135">
        <f t="shared" si="3"/>
        <v>0</v>
      </c>
      <c r="AX4" s="47">
        <f t="shared" si="4"/>
        <v>142860.70573700001</v>
      </c>
      <c r="AY4" s="47">
        <f t="shared" si="5"/>
        <v>22966.739999999998</v>
      </c>
      <c r="AZ4" s="47">
        <f t="shared" si="6"/>
        <v>0</v>
      </c>
      <c r="BA4" s="47">
        <f t="shared" si="7"/>
        <v>14445.189999999999</v>
      </c>
      <c r="BB4" s="47">
        <f t="shared" si="8"/>
        <v>41432.79</v>
      </c>
      <c r="BC4" s="47">
        <f t="shared" si="9"/>
        <v>29059.39</v>
      </c>
      <c r="BD4" s="47">
        <f t="shared" si="10"/>
        <v>25131.15</v>
      </c>
      <c r="BE4" s="47">
        <f t="shared" si="11"/>
        <v>202376.47113833966</v>
      </c>
      <c r="BF4" s="135">
        <f t="shared" si="12"/>
        <v>478272.43687533971</v>
      </c>
      <c r="BG4" s="139">
        <f t="shared" si="13"/>
        <v>19.233218195815326</v>
      </c>
    </row>
    <row r="5" spans="1:59" ht="12.95" customHeight="1" x14ac:dyDescent="0.25">
      <c r="A5" s="32" t="s">
        <v>1621</v>
      </c>
      <c r="B5" s="33" t="s">
        <v>1622</v>
      </c>
      <c r="C5" s="43">
        <v>22486</v>
      </c>
      <c r="D5" s="45" t="s">
        <v>198</v>
      </c>
      <c r="E5" s="33" t="s">
        <v>199</v>
      </c>
      <c r="F5" s="46" t="s">
        <v>204</v>
      </c>
      <c r="G5" s="33" t="s">
        <v>205</v>
      </c>
      <c r="H5" s="46" t="s">
        <v>213</v>
      </c>
      <c r="I5" s="46" t="s">
        <v>214</v>
      </c>
      <c r="J5" s="47">
        <v>1</v>
      </c>
      <c r="K5" s="47">
        <v>2</v>
      </c>
      <c r="L5" s="130">
        <v>18078.910663000002</v>
      </c>
      <c r="M5" s="131">
        <v>10733.11</v>
      </c>
      <c r="N5" s="132"/>
      <c r="O5" s="37">
        <v>3274.76</v>
      </c>
      <c r="P5" s="133">
        <v>7634.75</v>
      </c>
      <c r="Q5" s="134">
        <v>41233.800000000003</v>
      </c>
      <c r="R5" s="131">
        <v>8433.2999999999993</v>
      </c>
      <c r="S5" s="152">
        <v>236725.16</v>
      </c>
      <c r="T5" s="135">
        <f t="shared" si="0"/>
        <v>326113.79066300002</v>
      </c>
      <c r="U5" s="130">
        <v>24443.39</v>
      </c>
      <c r="V5" s="131">
        <v>5274.84</v>
      </c>
      <c r="W5" s="136"/>
      <c r="X5" s="37">
        <v>2355.09</v>
      </c>
      <c r="Y5" s="133">
        <v>3576.72</v>
      </c>
      <c r="Z5" s="134">
        <v>10994.82</v>
      </c>
      <c r="AA5" s="131">
        <v>5052.3500000000004</v>
      </c>
      <c r="AB5" s="37">
        <v>45975.178426759718</v>
      </c>
      <c r="AC5" s="135">
        <f t="shared" si="1"/>
        <v>97672.388426759717</v>
      </c>
      <c r="AD5" s="47"/>
      <c r="AE5" s="47"/>
      <c r="AF5" s="130">
        <v>100095.05</v>
      </c>
      <c r="AG5" s="131">
        <v>16010.65</v>
      </c>
      <c r="AH5" s="132"/>
      <c r="AI5" s="37">
        <v>10229.83</v>
      </c>
      <c r="AJ5" s="133">
        <v>26795.87</v>
      </c>
      <c r="AK5" s="137">
        <v>16604</v>
      </c>
      <c r="AL5" s="131">
        <v>15737</v>
      </c>
      <c r="AM5" s="37">
        <v>88697.77</v>
      </c>
      <c r="AN5" s="135">
        <f t="shared" si="2"/>
        <v>274170.17</v>
      </c>
      <c r="AO5" s="130">
        <v>0</v>
      </c>
      <c r="AP5" s="131">
        <v>0</v>
      </c>
      <c r="AQ5" s="132"/>
      <c r="AR5" s="37"/>
      <c r="AS5" s="133"/>
      <c r="AT5" s="138"/>
      <c r="AU5" s="131"/>
      <c r="AV5" s="37">
        <v>0</v>
      </c>
      <c r="AW5" s="135">
        <f t="shared" si="3"/>
        <v>0</v>
      </c>
      <c r="AX5" s="47">
        <f t="shared" si="4"/>
        <v>142617.35066300002</v>
      </c>
      <c r="AY5" s="47">
        <f t="shared" si="5"/>
        <v>32018.6</v>
      </c>
      <c r="AZ5" s="47">
        <f t="shared" si="6"/>
        <v>0</v>
      </c>
      <c r="BA5" s="47">
        <f t="shared" si="7"/>
        <v>15859.68</v>
      </c>
      <c r="BB5" s="47">
        <f t="shared" si="8"/>
        <v>38007.339999999997</v>
      </c>
      <c r="BC5" s="47">
        <f t="shared" si="9"/>
        <v>68832.62</v>
      </c>
      <c r="BD5" s="47">
        <f t="shared" si="10"/>
        <v>29222.65</v>
      </c>
      <c r="BE5" s="47">
        <f t="shared" si="11"/>
        <v>371398.10842675972</v>
      </c>
      <c r="BF5" s="135">
        <f t="shared" si="12"/>
        <v>697956.34908975975</v>
      </c>
      <c r="BG5" s="139">
        <f t="shared" si="13"/>
        <v>31.039595707985402</v>
      </c>
    </row>
    <row r="6" spans="1:59" ht="12.95" customHeight="1" x14ac:dyDescent="0.2">
      <c r="A6" s="32" t="s">
        <v>299</v>
      </c>
      <c r="B6" s="33" t="s">
        <v>1840</v>
      </c>
      <c r="C6" s="43">
        <v>3139</v>
      </c>
      <c r="D6" s="45" t="s">
        <v>303</v>
      </c>
      <c r="E6" s="33" t="s">
        <v>304</v>
      </c>
      <c r="F6" s="46" t="s">
        <v>204</v>
      </c>
      <c r="G6" s="33" t="s">
        <v>205</v>
      </c>
      <c r="H6" s="46" t="s">
        <v>305</v>
      </c>
      <c r="I6" s="46" t="s">
        <v>306</v>
      </c>
      <c r="J6" s="47">
        <v>1</v>
      </c>
      <c r="K6" s="47">
        <v>2</v>
      </c>
      <c r="L6" s="130">
        <v>1679.773336</v>
      </c>
      <c r="M6" s="131">
        <v>0</v>
      </c>
      <c r="N6" s="132"/>
      <c r="O6" s="37">
        <v>25</v>
      </c>
      <c r="P6" s="133">
        <v>10</v>
      </c>
      <c r="Q6" s="134">
        <v>530</v>
      </c>
      <c r="R6" s="131">
        <v>640</v>
      </c>
      <c r="S6" s="37">
        <v>2324</v>
      </c>
      <c r="T6" s="135">
        <f t="shared" si="0"/>
        <v>5208.7733360000002</v>
      </c>
      <c r="U6" s="130">
        <v>2641.8599999999997</v>
      </c>
      <c r="V6" s="131">
        <v>55.7</v>
      </c>
      <c r="W6" s="136"/>
      <c r="X6" s="37">
        <v>127.4</v>
      </c>
      <c r="Y6" s="133">
        <v>92</v>
      </c>
      <c r="Z6" s="134">
        <v>190.45</v>
      </c>
      <c r="AA6" s="131">
        <v>6.05</v>
      </c>
      <c r="AB6" s="37">
        <v>5511.1650841502014</v>
      </c>
      <c r="AC6" s="135">
        <f t="shared" si="1"/>
        <v>8624.6250841502006</v>
      </c>
      <c r="AD6" s="47"/>
      <c r="AE6" s="47"/>
      <c r="AF6" s="130">
        <v>600</v>
      </c>
      <c r="AG6" s="149">
        <v>0</v>
      </c>
      <c r="AH6" s="150"/>
      <c r="AI6" s="37">
        <v>200</v>
      </c>
      <c r="AJ6" s="133">
        <v>0</v>
      </c>
      <c r="AK6" s="137">
        <v>0</v>
      </c>
      <c r="AL6" s="149"/>
      <c r="AM6" s="37">
        <v>1500</v>
      </c>
      <c r="AN6" s="135">
        <f t="shared" si="2"/>
        <v>2300</v>
      </c>
      <c r="AO6" s="130">
        <v>0</v>
      </c>
      <c r="AP6" s="131">
        <v>0</v>
      </c>
      <c r="AQ6" s="132"/>
      <c r="AR6" s="37"/>
      <c r="AS6" s="133"/>
      <c r="AT6" s="138"/>
      <c r="AU6" s="131"/>
      <c r="AV6" s="37">
        <v>0</v>
      </c>
      <c r="AW6" s="135">
        <f t="shared" si="3"/>
        <v>0</v>
      </c>
      <c r="AX6" s="47">
        <f t="shared" si="4"/>
        <v>4921.6333359999999</v>
      </c>
      <c r="AY6" s="47">
        <f t="shared" si="5"/>
        <v>55.7</v>
      </c>
      <c r="AZ6" s="47">
        <f t="shared" si="6"/>
        <v>0</v>
      </c>
      <c r="BA6" s="47">
        <f t="shared" si="7"/>
        <v>352.4</v>
      </c>
      <c r="BB6" s="47">
        <f t="shared" si="8"/>
        <v>102</v>
      </c>
      <c r="BC6" s="47">
        <f t="shared" si="9"/>
        <v>720.45</v>
      </c>
      <c r="BD6" s="47">
        <f t="shared" si="10"/>
        <v>646.04999999999995</v>
      </c>
      <c r="BE6" s="47">
        <f t="shared" si="11"/>
        <v>9335.1650841502014</v>
      </c>
      <c r="BF6" s="135">
        <f t="shared" si="12"/>
        <v>16133.398420150201</v>
      </c>
      <c r="BG6" s="139">
        <f t="shared" si="13"/>
        <v>5.1396618095413196</v>
      </c>
    </row>
    <row r="7" spans="1:59" ht="12.95" customHeight="1" x14ac:dyDescent="0.2">
      <c r="A7" s="32" t="s">
        <v>1639</v>
      </c>
      <c r="B7" s="33" t="s">
        <v>1640</v>
      </c>
      <c r="C7" s="43">
        <v>39641</v>
      </c>
      <c r="D7" s="45" t="s">
        <v>279</v>
      </c>
      <c r="E7" s="33" t="s">
        <v>280</v>
      </c>
      <c r="F7" s="46" t="s">
        <v>128</v>
      </c>
      <c r="G7" s="33" t="s">
        <v>129</v>
      </c>
      <c r="H7" s="46" t="s">
        <v>281</v>
      </c>
      <c r="I7" s="46" t="s">
        <v>282</v>
      </c>
      <c r="J7" s="47">
        <v>1</v>
      </c>
      <c r="K7" s="47">
        <v>2</v>
      </c>
      <c r="L7" s="130">
        <v>12304.204732</v>
      </c>
      <c r="M7" s="131">
        <v>1401.94</v>
      </c>
      <c r="N7" s="132"/>
      <c r="O7" s="37">
        <v>713</v>
      </c>
      <c r="P7" s="133">
        <v>6195.4</v>
      </c>
      <c r="Q7" s="134">
        <v>31301.200000000001</v>
      </c>
      <c r="R7" s="131">
        <v>12174</v>
      </c>
      <c r="S7" s="37">
        <v>54804.28</v>
      </c>
      <c r="T7" s="135">
        <f t="shared" si="0"/>
        <v>118894.02473200001</v>
      </c>
      <c r="U7" s="130">
        <v>15446.400000000001</v>
      </c>
      <c r="V7" s="131">
        <v>309.82</v>
      </c>
      <c r="W7" s="136"/>
      <c r="X7" s="37">
        <v>1870.44</v>
      </c>
      <c r="Y7" s="133">
        <v>3561.91</v>
      </c>
      <c r="Z7" s="134">
        <v>4760.79</v>
      </c>
      <c r="AA7" s="131">
        <v>3297.47</v>
      </c>
      <c r="AB7" s="37">
        <v>18292.749347524255</v>
      </c>
      <c r="AC7" s="135">
        <f t="shared" si="1"/>
        <v>47539.579347524254</v>
      </c>
      <c r="AD7" s="47"/>
      <c r="AE7" s="47"/>
      <c r="AF7" s="130">
        <v>52210.84</v>
      </c>
      <c r="AG7" s="131">
        <v>8160.64</v>
      </c>
      <c r="AH7" s="132"/>
      <c r="AI7" s="37">
        <v>9168.35</v>
      </c>
      <c r="AJ7" s="133">
        <v>33177.32</v>
      </c>
      <c r="AK7" s="137">
        <v>30482</v>
      </c>
      <c r="AL7" s="131">
        <v>30442.42</v>
      </c>
      <c r="AM7" s="37">
        <v>42219.56</v>
      </c>
      <c r="AN7" s="135">
        <f t="shared" si="2"/>
        <v>205861.13</v>
      </c>
      <c r="AO7" s="130">
        <v>0</v>
      </c>
      <c r="AP7" s="131">
        <v>0</v>
      </c>
      <c r="AQ7" s="132"/>
      <c r="AR7" s="37"/>
      <c r="AS7" s="133">
        <v>3880.36</v>
      </c>
      <c r="AT7" s="138"/>
      <c r="AU7" s="131"/>
      <c r="AV7" s="37">
        <v>0</v>
      </c>
      <c r="AW7" s="135">
        <f t="shared" si="3"/>
        <v>3880.36</v>
      </c>
      <c r="AX7" s="47">
        <f t="shared" si="4"/>
        <v>79961.444732000004</v>
      </c>
      <c r="AY7" s="47">
        <f t="shared" si="5"/>
        <v>9872.4</v>
      </c>
      <c r="AZ7" s="47">
        <f t="shared" si="6"/>
        <v>0</v>
      </c>
      <c r="BA7" s="47">
        <f t="shared" si="7"/>
        <v>11751.79</v>
      </c>
      <c r="BB7" s="47">
        <f t="shared" si="8"/>
        <v>46814.99</v>
      </c>
      <c r="BC7" s="47">
        <f t="shared" si="9"/>
        <v>66543.989999999991</v>
      </c>
      <c r="BD7" s="47">
        <f t="shared" si="10"/>
        <v>45913.89</v>
      </c>
      <c r="BE7" s="47">
        <f t="shared" si="11"/>
        <v>115316.58934752425</v>
      </c>
      <c r="BF7" s="135">
        <f t="shared" si="12"/>
        <v>376175.09407952428</v>
      </c>
      <c r="BG7" s="139">
        <f t="shared" si="13"/>
        <v>9.4895460275856891</v>
      </c>
    </row>
    <row r="8" spans="1:59" ht="12.95" customHeight="1" x14ac:dyDescent="0.2">
      <c r="A8" s="32" t="s">
        <v>416</v>
      </c>
      <c r="B8" s="33" t="s">
        <v>417</v>
      </c>
      <c r="C8" s="43">
        <v>32840</v>
      </c>
      <c r="D8" s="45"/>
      <c r="E8" s="33"/>
      <c r="F8" s="46" t="s">
        <v>204</v>
      </c>
      <c r="G8" s="33" t="s">
        <v>205</v>
      </c>
      <c r="H8" s="46" t="s">
        <v>420</v>
      </c>
      <c r="I8" s="46" t="s">
        <v>421</v>
      </c>
      <c r="J8" s="47">
        <v>1</v>
      </c>
      <c r="K8" s="47">
        <v>1</v>
      </c>
      <c r="L8" s="130">
        <v>19288.547538999996</v>
      </c>
      <c r="M8" s="131">
        <v>19221.060000000001</v>
      </c>
      <c r="N8" s="132"/>
      <c r="O8" s="37">
        <v>3266</v>
      </c>
      <c r="P8" s="133">
        <v>13907</v>
      </c>
      <c r="Q8" s="134">
        <v>22529.5</v>
      </c>
      <c r="R8" s="131">
        <v>29112.63</v>
      </c>
      <c r="S8" s="37">
        <v>51345.599999999999</v>
      </c>
      <c r="T8" s="135">
        <f t="shared" si="0"/>
        <v>158670.337539</v>
      </c>
      <c r="U8" s="130">
        <v>37188.44</v>
      </c>
      <c r="V8" s="131">
        <v>8929.65</v>
      </c>
      <c r="W8" s="136"/>
      <c r="X8" s="37">
        <v>4679.53</v>
      </c>
      <c r="Y8" s="133">
        <v>17627.37</v>
      </c>
      <c r="Z8" s="134">
        <v>6917.63</v>
      </c>
      <c r="AA8" s="131">
        <v>11512.32</v>
      </c>
      <c r="AB8" s="37">
        <v>17480.713510525096</v>
      </c>
      <c r="AC8" s="135">
        <f t="shared" si="1"/>
        <v>104335.6535105251</v>
      </c>
      <c r="AD8" s="47"/>
      <c r="AE8" s="47"/>
      <c r="AF8" s="130">
        <v>49389</v>
      </c>
      <c r="AG8" s="131">
        <v>23135</v>
      </c>
      <c r="AH8" s="132"/>
      <c r="AI8" s="37">
        <v>9158</v>
      </c>
      <c r="AJ8" s="133">
        <v>30441</v>
      </c>
      <c r="AK8" s="137">
        <v>12610</v>
      </c>
      <c r="AL8" s="131">
        <v>43067</v>
      </c>
      <c r="AM8" s="37">
        <v>27800</v>
      </c>
      <c r="AN8" s="135">
        <f t="shared" si="2"/>
        <v>195600</v>
      </c>
      <c r="AO8" s="130">
        <v>88029.88</v>
      </c>
      <c r="AP8" s="131">
        <v>0</v>
      </c>
      <c r="AQ8" s="132"/>
      <c r="AR8" s="37"/>
      <c r="AS8" s="133"/>
      <c r="AT8" s="138"/>
      <c r="AU8" s="131"/>
      <c r="AV8" s="37">
        <v>0</v>
      </c>
      <c r="AW8" s="135">
        <f t="shared" si="3"/>
        <v>88029.88</v>
      </c>
      <c r="AX8" s="47">
        <f t="shared" si="4"/>
        <v>193895.867539</v>
      </c>
      <c r="AY8" s="47">
        <f t="shared" si="5"/>
        <v>51285.71</v>
      </c>
      <c r="AZ8" s="47">
        <f t="shared" si="6"/>
        <v>0</v>
      </c>
      <c r="BA8" s="47">
        <f t="shared" si="7"/>
        <v>17103.53</v>
      </c>
      <c r="BB8" s="47">
        <f t="shared" si="8"/>
        <v>61975.369999999995</v>
      </c>
      <c r="BC8" s="47">
        <f t="shared" si="9"/>
        <v>42057.130000000005</v>
      </c>
      <c r="BD8" s="47">
        <f t="shared" si="10"/>
        <v>83691.95</v>
      </c>
      <c r="BE8" s="47">
        <f t="shared" si="11"/>
        <v>96626.313510525099</v>
      </c>
      <c r="BF8" s="135">
        <f t="shared" si="12"/>
        <v>546635.8710495251</v>
      </c>
      <c r="BG8" s="139">
        <f t="shared" si="13"/>
        <v>16.645428472884443</v>
      </c>
    </row>
    <row r="9" spans="1:59" ht="12.95" customHeight="1" x14ac:dyDescent="0.2">
      <c r="A9" s="32" t="s">
        <v>565</v>
      </c>
      <c r="B9" s="33" t="s">
        <v>566</v>
      </c>
      <c r="C9" s="43">
        <v>28304</v>
      </c>
      <c r="D9" s="45"/>
      <c r="E9" s="33"/>
      <c r="F9" s="46" t="s">
        <v>204</v>
      </c>
      <c r="G9" s="33" t="s">
        <v>205</v>
      </c>
      <c r="H9" s="46" t="s">
        <v>569</v>
      </c>
      <c r="I9" s="46" t="s">
        <v>570</v>
      </c>
      <c r="J9" s="47">
        <v>1</v>
      </c>
      <c r="K9" s="47">
        <v>1</v>
      </c>
      <c r="L9" s="130">
        <v>28177.874763</v>
      </c>
      <c r="M9" s="131">
        <v>1755</v>
      </c>
      <c r="N9" s="132"/>
      <c r="O9" s="37">
        <v>4237.01</v>
      </c>
      <c r="P9" s="133">
        <v>12119</v>
      </c>
      <c r="Q9" s="134">
        <v>13288.45</v>
      </c>
      <c r="R9" s="131">
        <v>9438.5</v>
      </c>
      <c r="S9" s="37">
        <v>56101.919999999998</v>
      </c>
      <c r="T9" s="135">
        <f t="shared" si="0"/>
        <v>125117.754763</v>
      </c>
      <c r="U9" s="130">
        <v>58553.56</v>
      </c>
      <c r="V9" s="131">
        <v>378.43</v>
      </c>
      <c r="W9" s="136"/>
      <c r="X9" s="37">
        <v>8060.77</v>
      </c>
      <c r="Y9" s="133">
        <v>978.98</v>
      </c>
      <c r="Z9" s="134">
        <v>2111.1999999999998</v>
      </c>
      <c r="AA9" s="131">
        <v>2441.4699999999998</v>
      </c>
      <c r="AB9" s="37">
        <v>30157.656112158991</v>
      </c>
      <c r="AC9" s="135">
        <f t="shared" si="1"/>
        <v>102682.06611215898</v>
      </c>
      <c r="AD9" s="47"/>
      <c r="AE9" s="47"/>
      <c r="AF9" s="130">
        <v>113000</v>
      </c>
      <c r="AG9" s="131">
        <v>0</v>
      </c>
      <c r="AH9" s="132"/>
      <c r="AI9" s="37">
        <v>10000</v>
      </c>
      <c r="AJ9" s="133">
        <v>5000</v>
      </c>
      <c r="AK9" s="137">
        <v>13000</v>
      </c>
      <c r="AL9" s="131">
        <v>9000</v>
      </c>
      <c r="AM9" s="37">
        <v>86000</v>
      </c>
      <c r="AN9" s="135">
        <f t="shared" si="2"/>
        <v>236000</v>
      </c>
      <c r="AO9" s="130">
        <v>0</v>
      </c>
      <c r="AP9" s="131">
        <v>0</v>
      </c>
      <c r="AQ9" s="132"/>
      <c r="AR9" s="37"/>
      <c r="AS9" s="133"/>
      <c r="AT9" s="138"/>
      <c r="AU9" s="131"/>
      <c r="AV9" s="37">
        <v>0</v>
      </c>
      <c r="AW9" s="135">
        <f t="shared" si="3"/>
        <v>0</v>
      </c>
      <c r="AX9" s="47">
        <f t="shared" si="4"/>
        <v>199731.434763</v>
      </c>
      <c r="AY9" s="47">
        <f t="shared" si="5"/>
        <v>2133.4299999999998</v>
      </c>
      <c r="AZ9" s="47">
        <f t="shared" si="6"/>
        <v>0</v>
      </c>
      <c r="BA9" s="47">
        <f t="shared" si="7"/>
        <v>22297.78</v>
      </c>
      <c r="BB9" s="47">
        <f t="shared" si="8"/>
        <v>18097.98</v>
      </c>
      <c r="BC9" s="47">
        <f t="shared" si="9"/>
        <v>28399.65</v>
      </c>
      <c r="BD9" s="47">
        <f t="shared" si="10"/>
        <v>20879.97</v>
      </c>
      <c r="BE9" s="47">
        <f t="shared" si="11"/>
        <v>172259.576112159</v>
      </c>
      <c r="BF9" s="135">
        <f t="shared" si="12"/>
        <v>463799.82087515906</v>
      </c>
      <c r="BG9" s="139">
        <f t="shared" si="13"/>
        <v>16.386370155284027</v>
      </c>
    </row>
    <row r="10" spans="1:59" ht="12.95" customHeight="1" x14ac:dyDescent="0.2">
      <c r="A10" s="32" t="s">
        <v>699</v>
      </c>
      <c r="B10" s="33" t="s">
        <v>700</v>
      </c>
      <c r="C10" s="43">
        <v>22875</v>
      </c>
      <c r="D10" s="45"/>
      <c r="E10" s="33"/>
      <c r="F10" s="46" t="s">
        <v>204</v>
      </c>
      <c r="G10" s="33" t="s">
        <v>205</v>
      </c>
      <c r="H10" s="46" t="s">
        <v>569</v>
      </c>
      <c r="I10" s="46" t="s">
        <v>570</v>
      </c>
      <c r="J10" s="47">
        <v>1</v>
      </c>
      <c r="K10" s="47">
        <v>1</v>
      </c>
      <c r="L10" s="130">
        <v>14049.224490000001</v>
      </c>
      <c r="M10" s="131">
        <v>470</v>
      </c>
      <c r="N10" s="132"/>
      <c r="O10" s="37">
        <v>3053</v>
      </c>
      <c r="P10" s="133">
        <v>11533.5</v>
      </c>
      <c r="Q10" s="134">
        <v>8884</v>
      </c>
      <c r="R10" s="131">
        <v>6311</v>
      </c>
      <c r="S10" s="37">
        <v>58706.37</v>
      </c>
      <c r="T10" s="135">
        <f t="shared" si="0"/>
        <v>103007.09449</v>
      </c>
      <c r="U10" s="130">
        <v>9919.1200000000008</v>
      </c>
      <c r="V10" s="131">
        <v>944.02</v>
      </c>
      <c r="W10" s="136"/>
      <c r="X10" s="37">
        <v>1232.75</v>
      </c>
      <c r="Y10" s="133">
        <v>3420.94</v>
      </c>
      <c r="Z10" s="134">
        <v>1468.7</v>
      </c>
      <c r="AA10" s="131">
        <v>1323.04</v>
      </c>
      <c r="AB10" s="37">
        <v>29353.187710702718</v>
      </c>
      <c r="AC10" s="135">
        <f t="shared" si="1"/>
        <v>47661.757710702717</v>
      </c>
      <c r="AD10" s="47"/>
      <c r="AE10" s="47"/>
      <c r="AF10" s="130">
        <v>81100</v>
      </c>
      <c r="AG10" s="131">
        <v>10000</v>
      </c>
      <c r="AH10" s="132"/>
      <c r="AI10" s="37">
        <v>15000</v>
      </c>
      <c r="AJ10" s="133">
        <v>41000</v>
      </c>
      <c r="AK10" s="137">
        <v>23000</v>
      </c>
      <c r="AL10" s="131">
        <v>10000</v>
      </c>
      <c r="AM10" s="37">
        <v>16000</v>
      </c>
      <c r="AN10" s="135">
        <f t="shared" si="2"/>
        <v>196100</v>
      </c>
      <c r="AO10" s="130">
        <v>0</v>
      </c>
      <c r="AP10" s="131">
        <v>0</v>
      </c>
      <c r="AQ10" s="132"/>
      <c r="AR10" s="37"/>
      <c r="AS10" s="133"/>
      <c r="AT10" s="138"/>
      <c r="AU10" s="131"/>
      <c r="AV10" s="37">
        <v>0</v>
      </c>
      <c r="AW10" s="135">
        <f t="shared" si="3"/>
        <v>0</v>
      </c>
      <c r="AX10" s="47">
        <f t="shared" si="4"/>
        <v>105068.34449</v>
      </c>
      <c r="AY10" s="47">
        <f t="shared" si="5"/>
        <v>11414.02</v>
      </c>
      <c r="AZ10" s="47">
        <f t="shared" si="6"/>
        <v>0</v>
      </c>
      <c r="BA10" s="47">
        <f t="shared" si="7"/>
        <v>19285.75</v>
      </c>
      <c r="BB10" s="47">
        <f t="shared" si="8"/>
        <v>55954.44</v>
      </c>
      <c r="BC10" s="47">
        <f t="shared" si="9"/>
        <v>33352.699999999997</v>
      </c>
      <c r="BD10" s="47">
        <f t="shared" si="10"/>
        <v>17634.04</v>
      </c>
      <c r="BE10" s="47">
        <f t="shared" si="11"/>
        <v>104059.55771070272</v>
      </c>
      <c r="BF10" s="135">
        <f t="shared" si="12"/>
        <v>346768.85220070276</v>
      </c>
      <c r="BG10" s="139">
        <f t="shared" si="13"/>
        <v>15.159294085276624</v>
      </c>
    </row>
    <row r="11" spans="1:59" ht="12.95" customHeight="1" x14ac:dyDescent="0.2">
      <c r="A11" s="32" t="s">
        <v>738</v>
      </c>
      <c r="B11" s="33" t="s">
        <v>1841</v>
      </c>
      <c r="C11" s="43">
        <v>21817</v>
      </c>
      <c r="D11" s="45" t="s">
        <v>733</v>
      </c>
      <c r="E11" s="33" t="s">
        <v>740</v>
      </c>
      <c r="F11" s="46" t="s">
        <v>204</v>
      </c>
      <c r="G11" s="33" t="s">
        <v>205</v>
      </c>
      <c r="H11" s="46" t="s">
        <v>206</v>
      </c>
      <c r="I11" s="46" t="s">
        <v>207</v>
      </c>
      <c r="J11" s="47">
        <v>2</v>
      </c>
      <c r="K11" s="47">
        <v>2</v>
      </c>
      <c r="L11" s="130">
        <v>15079.242224999998</v>
      </c>
      <c r="M11" s="131">
        <v>3810.76</v>
      </c>
      <c r="N11" s="132"/>
      <c r="O11" s="37">
        <v>1712</v>
      </c>
      <c r="P11" s="133">
        <v>12172.84</v>
      </c>
      <c r="Q11" s="134">
        <v>4616</v>
      </c>
      <c r="R11" s="131">
        <v>9071.7000000000007</v>
      </c>
      <c r="S11" s="37">
        <v>81504.100000000006</v>
      </c>
      <c r="T11" s="135">
        <f t="shared" si="0"/>
        <v>127966.642225</v>
      </c>
      <c r="U11" s="130">
        <v>6451.4000000000005</v>
      </c>
      <c r="V11" s="131">
        <v>609.47</v>
      </c>
      <c r="W11" s="136"/>
      <c r="X11" s="37">
        <v>601.1</v>
      </c>
      <c r="Y11" s="133">
        <v>1907.6499999999999</v>
      </c>
      <c r="Z11" s="134">
        <v>996.66</v>
      </c>
      <c r="AA11" s="131">
        <v>2502.6799999999998</v>
      </c>
      <c r="AB11" s="37">
        <v>13928.009019428715</v>
      </c>
      <c r="AC11" s="135">
        <f t="shared" si="1"/>
        <v>26996.969019428718</v>
      </c>
      <c r="AD11" s="47"/>
      <c r="AE11" s="47"/>
      <c r="AF11" s="130">
        <v>57210</v>
      </c>
      <c r="AG11" s="131">
        <v>10715</v>
      </c>
      <c r="AH11" s="132"/>
      <c r="AI11" s="37">
        <v>4410</v>
      </c>
      <c r="AJ11" s="133">
        <v>31165</v>
      </c>
      <c r="AK11" s="137">
        <v>17970</v>
      </c>
      <c r="AL11" s="131">
        <v>12830</v>
      </c>
      <c r="AM11" s="37">
        <v>23000</v>
      </c>
      <c r="AN11" s="135">
        <f t="shared" si="2"/>
        <v>157300</v>
      </c>
      <c r="AO11" s="130">
        <v>0</v>
      </c>
      <c r="AP11" s="131">
        <v>0</v>
      </c>
      <c r="AQ11" s="132"/>
      <c r="AR11" s="37"/>
      <c r="AS11" s="133"/>
      <c r="AT11" s="138"/>
      <c r="AU11" s="131"/>
      <c r="AV11" s="37">
        <v>0</v>
      </c>
      <c r="AW11" s="135">
        <f t="shared" si="3"/>
        <v>0</v>
      </c>
      <c r="AX11" s="47">
        <f t="shared" si="4"/>
        <v>78740.642225000003</v>
      </c>
      <c r="AY11" s="47">
        <f t="shared" si="5"/>
        <v>15135.23</v>
      </c>
      <c r="AZ11" s="47">
        <f t="shared" si="6"/>
        <v>0</v>
      </c>
      <c r="BA11" s="47">
        <f t="shared" si="7"/>
        <v>6723.1</v>
      </c>
      <c r="BB11" s="47">
        <f t="shared" si="8"/>
        <v>45245.49</v>
      </c>
      <c r="BC11" s="47">
        <f t="shared" si="9"/>
        <v>23582.66</v>
      </c>
      <c r="BD11" s="47">
        <f t="shared" si="10"/>
        <v>24404.38</v>
      </c>
      <c r="BE11" s="47">
        <f t="shared" si="11"/>
        <v>118432.10901942872</v>
      </c>
      <c r="BF11" s="135">
        <f t="shared" si="12"/>
        <v>312263.61124442873</v>
      </c>
      <c r="BG11" s="139">
        <f t="shared" si="13"/>
        <v>14.312857461815499</v>
      </c>
    </row>
    <row r="12" spans="1:59" ht="12.95" customHeight="1" x14ac:dyDescent="0.2">
      <c r="A12" s="32" t="s">
        <v>900</v>
      </c>
      <c r="B12" s="33" t="s">
        <v>1842</v>
      </c>
      <c r="C12" s="43">
        <v>1331</v>
      </c>
      <c r="D12" s="49" t="s">
        <v>904</v>
      </c>
      <c r="E12" s="33" t="s">
        <v>905</v>
      </c>
      <c r="F12" s="46" t="s">
        <v>128</v>
      </c>
      <c r="G12" s="33" t="s">
        <v>129</v>
      </c>
      <c r="H12" s="46" t="s">
        <v>130</v>
      </c>
      <c r="I12" s="46" t="s">
        <v>131</v>
      </c>
      <c r="J12" s="47">
        <v>2</v>
      </c>
      <c r="K12" s="47">
        <v>2</v>
      </c>
      <c r="L12" s="130">
        <v>804.68453</v>
      </c>
      <c r="M12" s="131">
        <v>100</v>
      </c>
      <c r="N12" s="132"/>
      <c r="O12" s="37"/>
      <c r="P12" s="133">
        <v>95</v>
      </c>
      <c r="Q12" s="134">
        <v>0</v>
      </c>
      <c r="R12" s="131">
        <v>75</v>
      </c>
      <c r="S12" s="37">
        <v>4471</v>
      </c>
      <c r="T12" s="135">
        <f t="shared" si="0"/>
        <v>5545.6845300000004</v>
      </c>
      <c r="U12" s="130">
        <v>3338.99</v>
      </c>
      <c r="V12" s="131">
        <v>106</v>
      </c>
      <c r="W12" s="136"/>
      <c r="X12" s="37">
        <v>323.7</v>
      </c>
      <c r="Y12" s="133">
        <v>1024.05</v>
      </c>
      <c r="Z12" s="134">
        <v>331.1</v>
      </c>
      <c r="AA12" s="131">
        <v>83.67</v>
      </c>
      <c r="AB12" s="37">
        <v>1779.772016755544</v>
      </c>
      <c r="AC12" s="135">
        <f t="shared" si="1"/>
        <v>6987.2820167555437</v>
      </c>
      <c r="AD12" s="47"/>
      <c r="AE12" s="47"/>
      <c r="AF12" s="130">
        <v>500</v>
      </c>
      <c r="AG12" s="131">
        <v>0</v>
      </c>
      <c r="AH12" s="132"/>
      <c r="AI12" s="37"/>
      <c r="AJ12" s="133">
        <v>0</v>
      </c>
      <c r="AK12" s="137">
        <v>0</v>
      </c>
      <c r="AL12" s="131"/>
      <c r="AM12" s="37">
        <v>0</v>
      </c>
      <c r="AN12" s="135">
        <f t="shared" si="2"/>
        <v>500</v>
      </c>
      <c r="AO12" s="130">
        <v>0</v>
      </c>
      <c r="AP12" s="131">
        <v>0</v>
      </c>
      <c r="AQ12" s="132"/>
      <c r="AR12" s="37"/>
      <c r="AS12" s="133"/>
      <c r="AT12" s="138"/>
      <c r="AU12" s="131"/>
      <c r="AV12" s="37">
        <v>0</v>
      </c>
      <c r="AW12" s="135">
        <f t="shared" si="3"/>
        <v>0</v>
      </c>
      <c r="AX12" s="47">
        <f t="shared" si="4"/>
        <v>4643.6745300000002</v>
      </c>
      <c r="AY12" s="47">
        <f t="shared" si="5"/>
        <v>206</v>
      </c>
      <c r="AZ12" s="47">
        <f t="shared" si="6"/>
        <v>0</v>
      </c>
      <c r="BA12" s="47">
        <f t="shared" si="7"/>
        <v>323.7</v>
      </c>
      <c r="BB12" s="47">
        <f t="shared" si="8"/>
        <v>1119.05</v>
      </c>
      <c r="BC12" s="47">
        <f t="shared" si="9"/>
        <v>331.1</v>
      </c>
      <c r="BD12" s="47">
        <f t="shared" si="10"/>
        <v>158.67000000000002</v>
      </c>
      <c r="BE12" s="47">
        <f t="shared" si="11"/>
        <v>6250.7720167555435</v>
      </c>
      <c r="BF12" s="135">
        <f t="shared" si="12"/>
        <v>13032.966546755544</v>
      </c>
      <c r="BG12" s="139">
        <f t="shared" si="13"/>
        <v>9.7918606662325658</v>
      </c>
    </row>
    <row r="13" spans="1:59" ht="12.95" customHeight="1" x14ac:dyDescent="0.2">
      <c r="A13" s="32" t="s">
        <v>986</v>
      </c>
      <c r="B13" s="33" t="s">
        <v>987</v>
      </c>
      <c r="C13" s="43">
        <v>34903</v>
      </c>
      <c r="D13" s="45"/>
      <c r="E13" s="33"/>
      <c r="F13" s="46" t="s">
        <v>204</v>
      </c>
      <c r="G13" s="33" t="s">
        <v>205</v>
      </c>
      <c r="H13" s="46" t="s">
        <v>305</v>
      </c>
      <c r="I13" s="46" t="s">
        <v>637</v>
      </c>
      <c r="J13" s="47">
        <v>1</v>
      </c>
      <c r="K13" s="47">
        <v>1</v>
      </c>
      <c r="L13" s="130">
        <v>17266.642313</v>
      </c>
      <c r="M13" s="131">
        <v>2014.7</v>
      </c>
      <c r="N13" s="132">
        <v>0</v>
      </c>
      <c r="O13" s="37">
        <v>3419</v>
      </c>
      <c r="P13" s="133">
        <v>6312.5</v>
      </c>
      <c r="Q13" s="134">
        <v>3415</v>
      </c>
      <c r="R13" s="131">
        <v>4872</v>
      </c>
      <c r="S13" s="37">
        <v>42223.92</v>
      </c>
      <c r="T13" s="135">
        <f t="shared" si="0"/>
        <v>79523.762312999999</v>
      </c>
      <c r="U13" s="130">
        <v>22566.080000000002</v>
      </c>
      <c r="V13" s="131">
        <v>2547.38</v>
      </c>
      <c r="W13" s="136">
        <v>0</v>
      </c>
      <c r="X13" s="37">
        <v>1408.66</v>
      </c>
      <c r="Y13" s="133">
        <v>9129.0300000000007</v>
      </c>
      <c r="Z13" s="134">
        <v>802.78</v>
      </c>
      <c r="AA13" s="131">
        <v>1103.04</v>
      </c>
      <c r="AB13" s="37">
        <v>10849.733126663585</v>
      </c>
      <c r="AC13" s="135">
        <f t="shared" si="1"/>
        <v>48406.70312666359</v>
      </c>
      <c r="AD13" s="47"/>
      <c r="AE13" s="47"/>
      <c r="AF13" s="130">
        <v>45241.100000000006</v>
      </c>
      <c r="AG13" s="131">
        <v>13854.75</v>
      </c>
      <c r="AH13" s="132">
        <v>923.65</v>
      </c>
      <c r="AI13" s="37">
        <v>9236.5</v>
      </c>
      <c r="AJ13" s="133">
        <v>13854.75</v>
      </c>
      <c r="AK13" s="137">
        <v>2770.95</v>
      </c>
      <c r="AL13" s="131">
        <v>4618.25</v>
      </c>
      <c r="AM13" s="37">
        <v>61000</v>
      </c>
      <c r="AN13" s="135">
        <f t="shared" si="2"/>
        <v>151499.95000000001</v>
      </c>
      <c r="AO13" s="130">
        <v>0</v>
      </c>
      <c r="AP13" s="131">
        <v>0</v>
      </c>
      <c r="AQ13" s="132">
        <v>0</v>
      </c>
      <c r="AR13" s="37"/>
      <c r="AS13" s="133"/>
      <c r="AT13" s="138"/>
      <c r="AU13" s="131"/>
      <c r="AV13" s="37">
        <v>0</v>
      </c>
      <c r="AW13" s="135">
        <f t="shared" si="3"/>
        <v>0</v>
      </c>
      <c r="AX13" s="47">
        <f t="shared" si="4"/>
        <v>85073.822313000011</v>
      </c>
      <c r="AY13" s="47">
        <f t="shared" si="5"/>
        <v>18416.830000000002</v>
      </c>
      <c r="AZ13" s="47">
        <f t="shared" si="6"/>
        <v>923.65</v>
      </c>
      <c r="BA13" s="47">
        <f t="shared" si="7"/>
        <v>14064.16</v>
      </c>
      <c r="BB13" s="47">
        <f t="shared" si="8"/>
        <v>29296.28</v>
      </c>
      <c r="BC13" s="47">
        <f t="shared" si="9"/>
        <v>6988.73</v>
      </c>
      <c r="BD13" s="47">
        <f t="shared" si="10"/>
        <v>10593.29</v>
      </c>
      <c r="BE13" s="47">
        <f t="shared" si="11"/>
        <v>114073.65312666359</v>
      </c>
      <c r="BF13" s="135">
        <f t="shared" si="12"/>
        <v>279430.41543966363</v>
      </c>
      <c r="BG13" s="139">
        <f t="shared" si="13"/>
        <v>8.0059139741473118</v>
      </c>
    </row>
    <row r="14" spans="1:59" ht="12.95" customHeight="1" x14ac:dyDescent="0.2">
      <c r="A14" s="32" t="s">
        <v>1002</v>
      </c>
      <c r="B14" s="33" t="s">
        <v>1843</v>
      </c>
      <c r="C14" s="43">
        <v>3076</v>
      </c>
      <c r="D14" s="49" t="s">
        <v>904</v>
      </c>
      <c r="E14" s="33" t="s">
        <v>905</v>
      </c>
      <c r="F14" s="46" t="s">
        <v>128</v>
      </c>
      <c r="G14" s="33" t="s">
        <v>129</v>
      </c>
      <c r="H14" s="46" t="s">
        <v>130</v>
      </c>
      <c r="I14" s="46" t="s">
        <v>131</v>
      </c>
      <c r="J14" s="47">
        <v>1</v>
      </c>
      <c r="K14" s="47">
        <v>2</v>
      </c>
      <c r="L14" s="130">
        <v>1104.8933489999999</v>
      </c>
      <c r="M14" s="131">
        <v>665</v>
      </c>
      <c r="N14" s="132"/>
      <c r="O14" s="37">
        <v>300</v>
      </c>
      <c r="P14" s="133">
        <v>2756.23</v>
      </c>
      <c r="Q14" s="134">
        <v>0</v>
      </c>
      <c r="R14" s="131">
        <v>705</v>
      </c>
      <c r="S14" s="37">
        <v>4819</v>
      </c>
      <c r="T14" s="135">
        <f t="shared" si="0"/>
        <v>10350.123349</v>
      </c>
      <c r="U14" s="130">
        <v>1255.27</v>
      </c>
      <c r="V14" s="131">
        <v>2432.1999999999998</v>
      </c>
      <c r="W14" s="136"/>
      <c r="X14" s="37">
        <v>29.75</v>
      </c>
      <c r="Y14" s="133">
        <v>3973.57</v>
      </c>
      <c r="Z14" s="134">
        <v>69.55</v>
      </c>
      <c r="AA14" s="131">
        <v>86.95</v>
      </c>
      <c r="AB14" s="37">
        <v>4365.7680416238063</v>
      </c>
      <c r="AC14" s="135">
        <f t="shared" si="1"/>
        <v>12213.058041623806</v>
      </c>
      <c r="AD14" s="47"/>
      <c r="AE14" s="47"/>
      <c r="AF14" s="130">
        <v>2500</v>
      </c>
      <c r="AG14" s="131">
        <v>500</v>
      </c>
      <c r="AH14" s="132"/>
      <c r="AI14" s="37"/>
      <c r="AJ14" s="133">
        <v>500</v>
      </c>
      <c r="AK14" s="137">
        <v>0</v>
      </c>
      <c r="AL14" s="131"/>
      <c r="AM14" s="37">
        <v>0</v>
      </c>
      <c r="AN14" s="135">
        <f t="shared" si="2"/>
        <v>3500</v>
      </c>
      <c r="AO14" s="130">
        <v>0</v>
      </c>
      <c r="AP14" s="131">
        <v>0</v>
      </c>
      <c r="AQ14" s="132"/>
      <c r="AR14" s="37"/>
      <c r="AS14" s="133"/>
      <c r="AT14" s="138"/>
      <c r="AU14" s="131"/>
      <c r="AV14" s="37">
        <v>0</v>
      </c>
      <c r="AW14" s="135">
        <f t="shared" si="3"/>
        <v>0</v>
      </c>
      <c r="AX14" s="47">
        <f t="shared" si="4"/>
        <v>4860.1633490000004</v>
      </c>
      <c r="AY14" s="47">
        <f t="shared" si="5"/>
        <v>3597.2</v>
      </c>
      <c r="AZ14" s="47">
        <f t="shared" si="6"/>
        <v>0</v>
      </c>
      <c r="BA14" s="47">
        <f t="shared" si="7"/>
        <v>329.75</v>
      </c>
      <c r="BB14" s="47">
        <f t="shared" si="8"/>
        <v>7229.8</v>
      </c>
      <c r="BC14" s="47">
        <f t="shared" si="9"/>
        <v>69.55</v>
      </c>
      <c r="BD14" s="47">
        <f t="shared" si="10"/>
        <v>791.95</v>
      </c>
      <c r="BE14" s="47">
        <f t="shared" si="11"/>
        <v>9184.7680416238072</v>
      </c>
      <c r="BF14" s="135">
        <f t="shared" si="12"/>
        <v>26063.181390623806</v>
      </c>
      <c r="BG14" s="139">
        <f t="shared" si="13"/>
        <v>8.4730758747151516</v>
      </c>
    </row>
    <row r="15" spans="1:59" ht="12.95" customHeight="1" x14ac:dyDescent="0.2">
      <c r="A15" s="32" t="s">
        <v>1108</v>
      </c>
      <c r="B15" s="33" t="s">
        <v>1109</v>
      </c>
      <c r="C15" s="43">
        <v>1604</v>
      </c>
      <c r="D15" s="45"/>
      <c r="E15" s="33"/>
      <c r="F15" s="46" t="s">
        <v>128</v>
      </c>
      <c r="G15" s="33" t="s">
        <v>129</v>
      </c>
      <c r="H15" s="46" t="s">
        <v>130</v>
      </c>
      <c r="I15" s="46" t="s">
        <v>131</v>
      </c>
      <c r="J15" s="47">
        <v>2</v>
      </c>
      <c r="K15" s="47">
        <v>1</v>
      </c>
      <c r="L15" s="130">
        <v>1164.00432</v>
      </c>
      <c r="M15" s="131">
        <v>950</v>
      </c>
      <c r="N15" s="132"/>
      <c r="O15" s="37">
        <v>110</v>
      </c>
      <c r="P15" s="133">
        <v>0</v>
      </c>
      <c r="Q15" s="134">
        <v>0</v>
      </c>
      <c r="R15" s="131">
        <v>325</v>
      </c>
      <c r="S15" s="37">
        <v>1293</v>
      </c>
      <c r="T15" s="135">
        <f t="shared" si="0"/>
        <v>3842.00432</v>
      </c>
      <c r="U15" s="130">
        <v>3503.6600000000003</v>
      </c>
      <c r="V15" s="131">
        <v>351.27</v>
      </c>
      <c r="W15" s="136"/>
      <c r="X15" s="37">
        <v>22.7</v>
      </c>
      <c r="Y15" s="133">
        <v>846.35</v>
      </c>
      <c r="Z15" s="134">
        <v>81</v>
      </c>
      <c r="AA15" s="131">
        <v>26.2</v>
      </c>
      <c r="AB15" s="37">
        <v>2873.8451958536739</v>
      </c>
      <c r="AC15" s="135">
        <f t="shared" si="1"/>
        <v>7705.0251958536737</v>
      </c>
      <c r="AD15" s="47"/>
      <c r="AE15" s="47"/>
      <c r="AF15" s="130">
        <v>1033.75</v>
      </c>
      <c r="AG15" s="131">
        <v>0</v>
      </c>
      <c r="AH15" s="132"/>
      <c r="AI15" s="37"/>
      <c r="AJ15" s="133">
        <v>0</v>
      </c>
      <c r="AK15" s="137">
        <v>0</v>
      </c>
      <c r="AL15" s="131"/>
      <c r="AM15" s="37">
        <v>0</v>
      </c>
      <c r="AN15" s="135">
        <f t="shared" si="2"/>
        <v>1033.75</v>
      </c>
      <c r="AO15" s="130">
        <v>0</v>
      </c>
      <c r="AP15" s="131">
        <v>0</v>
      </c>
      <c r="AQ15" s="132"/>
      <c r="AR15" s="37"/>
      <c r="AS15" s="133"/>
      <c r="AT15" s="138"/>
      <c r="AU15" s="131"/>
      <c r="AV15" s="37">
        <v>0</v>
      </c>
      <c r="AW15" s="135">
        <f t="shared" si="3"/>
        <v>0</v>
      </c>
      <c r="AX15" s="47">
        <f t="shared" si="4"/>
        <v>5701.4143199999999</v>
      </c>
      <c r="AY15" s="47">
        <f t="shared" si="5"/>
        <v>1301.27</v>
      </c>
      <c r="AZ15" s="47">
        <f t="shared" si="6"/>
        <v>0</v>
      </c>
      <c r="BA15" s="47">
        <f t="shared" si="7"/>
        <v>132.69999999999999</v>
      </c>
      <c r="BB15" s="47">
        <f t="shared" si="8"/>
        <v>846.35</v>
      </c>
      <c r="BC15" s="47">
        <f t="shared" si="9"/>
        <v>81</v>
      </c>
      <c r="BD15" s="47">
        <f t="shared" si="10"/>
        <v>351.2</v>
      </c>
      <c r="BE15" s="47">
        <f t="shared" si="11"/>
        <v>4166.8451958536734</v>
      </c>
      <c r="BF15" s="135">
        <f t="shared" si="12"/>
        <v>12580.779515853674</v>
      </c>
      <c r="BG15" s="139">
        <f t="shared" si="13"/>
        <v>7.8433787505322154</v>
      </c>
    </row>
    <row r="16" spans="1:59" ht="12.95" customHeight="1" x14ac:dyDescent="0.2">
      <c r="A16" s="32" t="s">
        <v>1115</v>
      </c>
      <c r="B16" s="33" t="s">
        <v>1116</v>
      </c>
      <c r="C16" s="43">
        <v>16006</v>
      </c>
      <c r="D16" s="45"/>
      <c r="E16" s="33"/>
      <c r="F16" s="46" t="s">
        <v>204</v>
      </c>
      <c r="G16" s="33" t="s">
        <v>205</v>
      </c>
      <c r="H16" s="46" t="s">
        <v>420</v>
      </c>
      <c r="I16" s="46" t="s">
        <v>421</v>
      </c>
      <c r="J16" s="47">
        <v>2</v>
      </c>
      <c r="K16" s="47">
        <v>1</v>
      </c>
      <c r="L16" s="130">
        <v>8401.9809889999997</v>
      </c>
      <c r="M16" s="131">
        <v>765</v>
      </c>
      <c r="N16" s="132"/>
      <c r="O16" s="37">
        <v>916</v>
      </c>
      <c r="P16" s="133">
        <v>3365</v>
      </c>
      <c r="Q16" s="134">
        <v>620</v>
      </c>
      <c r="R16" s="131">
        <v>535</v>
      </c>
      <c r="S16" s="37">
        <v>17023.989999999998</v>
      </c>
      <c r="T16" s="135">
        <f t="shared" si="0"/>
        <v>31626.970988999998</v>
      </c>
      <c r="U16" s="130">
        <v>14091.15</v>
      </c>
      <c r="V16" s="131">
        <v>198.41</v>
      </c>
      <c r="W16" s="136"/>
      <c r="X16" s="37">
        <v>3227.66</v>
      </c>
      <c r="Y16" s="133">
        <v>3426.75</v>
      </c>
      <c r="Z16" s="134">
        <v>144.47</v>
      </c>
      <c r="AA16" s="131">
        <v>295.89999999999998</v>
      </c>
      <c r="AB16" s="37">
        <v>7088.5553503397623</v>
      </c>
      <c r="AC16" s="135">
        <f t="shared" si="1"/>
        <v>28472.895350339764</v>
      </c>
      <c r="AD16" s="47"/>
      <c r="AE16" s="47"/>
      <c r="AF16" s="130">
        <v>26400</v>
      </c>
      <c r="AG16" s="131">
        <v>0</v>
      </c>
      <c r="AH16" s="132"/>
      <c r="AI16" s="37">
        <v>8800</v>
      </c>
      <c r="AJ16" s="133">
        <v>8800</v>
      </c>
      <c r="AK16" s="137">
        <v>1550</v>
      </c>
      <c r="AL16" s="131">
        <v>1550</v>
      </c>
      <c r="AM16" s="37">
        <v>8800</v>
      </c>
      <c r="AN16" s="135">
        <f t="shared" si="2"/>
        <v>55900</v>
      </c>
      <c r="AO16" s="130">
        <v>0</v>
      </c>
      <c r="AP16" s="131">
        <v>0</v>
      </c>
      <c r="AQ16" s="132"/>
      <c r="AR16" s="37"/>
      <c r="AS16" s="133"/>
      <c r="AT16" s="138"/>
      <c r="AU16" s="131"/>
      <c r="AV16" s="37">
        <v>0</v>
      </c>
      <c r="AW16" s="135">
        <f t="shared" si="3"/>
        <v>0</v>
      </c>
      <c r="AX16" s="47">
        <f t="shared" si="4"/>
        <v>48893.130988999997</v>
      </c>
      <c r="AY16" s="47">
        <f t="shared" si="5"/>
        <v>963.41</v>
      </c>
      <c r="AZ16" s="47">
        <f t="shared" si="6"/>
        <v>0</v>
      </c>
      <c r="BA16" s="47">
        <f t="shared" si="7"/>
        <v>12943.66</v>
      </c>
      <c r="BB16" s="47">
        <f t="shared" si="8"/>
        <v>15591.75</v>
      </c>
      <c r="BC16" s="47">
        <f t="shared" si="9"/>
        <v>2314.4700000000003</v>
      </c>
      <c r="BD16" s="47">
        <f t="shared" si="10"/>
        <v>2380.9</v>
      </c>
      <c r="BE16" s="47">
        <f t="shared" si="11"/>
        <v>32912.545350339758</v>
      </c>
      <c r="BF16" s="135">
        <f t="shared" si="12"/>
        <v>115999.86633933976</v>
      </c>
      <c r="BG16" s="139">
        <f t="shared" si="13"/>
        <v>7.2472739184893014</v>
      </c>
    </row>
    <row r="17" spans="1:59" ht="12.95" customHeight="1" x14ac:dyDescent="0.2">
      <c r="A17" s="32" t="s">
        <v>1164</v>
      </c>
      <c r="B17" s="33" t="s">
        <v>1165</v>
      </c>
      <c r="C17" s="43">
        <v>31473</v>
      </c>
      <c r="D17" s="45"/>
      <c r="E17" s="33"/>
      <c r="F17" s="46" t="s">
        <v>204</v>
      </c>
      <c r="G17" s="33" t="s">
        <v>205</v>
      </c>
      <c r="H17" s="46" t="s">
        <v>420</v>
      </c>
      <c r="I17" s="46" t="s">
        <v>421</v>
      </c>
      <c r="J17" s="47">
        <v>2</v>
      </c>
      <c r="K17" s="47">
        <v>1</v>
      </c>
      <c r="L17" s="130">
        <v>15513.064214</v>
      </c>
      <c r="M17" s="131">
        <v>5050</v>
      </c>
      <c r="N17" s="132"/>
      <c r="O17" s="37">
        <v>2972</v>
      </c>
      <c r="P17" s="133">
        <v>6620</v>
      </c>
      <c r="Q17" s="134">
        <v>13715</v>
      </c>
      <c r="R17" s="131">
        <v>14203</v>
      </c>
      <c r="S17" s="37">
        <v>36180</v>
      </c>
      <c r="T17" s="135">
        <f t="shared" si="0"/>
        <v>94253.064213999998</v>
      </c>
      <c r="U17" s="130">
        <v>22463.279999999999</v>
      </c>
      <c r="V17" s="131">
        <v>2361.12</v>
      </c>
      <c r="W17" s="136"/>
      <c r="X17" s="37">
        <v>1256.3699999999999</v>
      </c>
      <c r="Y17" s="133">
        <v>4050.56</v>
      </c>
      <c r="Z17" s="134">
        <v>5339.66</v>
      </c>
      <c r="AA17" s="131">
        <v>6051.09</v>
      </c>
      <c r="AB17" s="37">
        <v>23614.318526222643</v>
      </c>
      <c r="AC17" s="135">
        <f t="shared" si="1"/>
        <v>65136.398526222649</v>
      </c>
      <c r="AD17" s="47"/>
      <c r="AE17" s="47"/>
      <c r="AF17" s="130">
        <v>45969.83</v>
      </c>
      <c r="AG17" s="131">
        <v>11766.2</v>
      </c>
      <c r="AH17" s="132"/>
      <c r="AI17" s="37">
        <v>7170.85</v>
      </c>
      <c r="AJ17" s="133">
        <v>21961.72</v>
      </c>
      <c r="AK17" s="137">
        <v>19503.27</v>
      </c>
      <c r="AL17" s="131">
        <v>13028.13</v>
      </c>
      <c r="AM17" s="37">
        <v>15000</v>
      </c>
      <c r="AN17" s="135">
        <f t="shared" si="2"/>
        <v>134400</v>
      </c>
      <c r="AO17" s="130">
        <v>0</v>
      </c>
      <c r="AP17" s="131">
        <v>0</v>
      </c>
      <c r="AQ17" s="132"/>
      <c r="AR17" s="37"/>
      <c r="AS17" s="133"/>
      <c r="AT17" s="138"/>
      <c r="AU17" s="131"/>
      <c r="AV17" s="37">
        <v>0</v>
      </c>
      <c r="AW17" s="135">
        <f t="shared" si="3"/>
        <v>0</v>
      </c>
      <c r="AX17" s="47">
        <f t="shared" si="4"/>
        <v>83946.174213999999</v>
      </c>
      <c r="AY17" s="47">
        <f t="shared" si="5"/>
        <v>19177.32</v>
      </c>
      <c r="AZ17" s="47">
        <f t="shared" si="6"/>
        <v>0</v>
      </c>
      <c r="BA17" s="47">
        <f t="shared" si="7"/>
        <v>11399.220000000001</v>
      </c>
      <c r="BB17" s="47">
        <f t="shared" si="8"/>
        <v>32632.28</v>
      </c>
      <c r="BC17" s="47">
        <f t="shared" si="9"/>
        <v>38557.93</v>
      </c>
      <c r="BD17" s="47">
        <f t="shared" si="10"/>
        <v>33282.22</v>
      </c>
      <c r="BE17" s="47">
        <f t="shared" si="11"/>
        <v>74794.318526222647</v>
      </c>
      <c r="BF17" s="135">
        <f t="shared" si="12"/>
        <v>293789.46274022263</v>
      </c>
      <c r="BG17" s="139">
        <f t="shared" si="13"/>
        <v>9.3346507400064382</v>
      </c>
    </row>
    <row r="18" spans="1:59" ht="12.95" customHeight="1" x14ac:dyDescent="0.2">
      <c r="A18" s="32" t="s">
        <v>1181</v>
      </c>
      <c r="B18" s="33" t="s">
        <v>1182</v>
      </c>
      <c r="C18" s="43">
        <v>12711</v>
      </c>
      <c r="D18" s="45"/>
      <c r="E18" s="33"/>
      <c r="F18" s="46" t="s">
        <v>72</v>
      </c>
      <c r="G18" s="33" t="s">
        <v>73</v>
      </c>
      <c r="H18" s="46" t="s">
        <v>122</v>
      </c>
      <c r="I18" s="46" t="s">
        <v>123</v>
      </c>
      <c r="J18" s="47">
        <v>1</v>
      </c>
      <c r="K18" s="47">
        <v>1</v>
      </c>
      <c r="L18" s="130">
        <v>5356.4424099999997</v>
      </c>
      <c r="M18" s="131">
        <v>3355</v>
      </c>
      <c r="N18" s="132"/>
      <c r="O18" s="37">
        <v>1000</v>
      </c>
      <c r="P18" s="133">
        <v>2453</v>
      </c>
      <c r="Q18" s="134">
        <v>982</v>
      </c>
      <c r="R18" s="131">
        <v>1115</v>
      </c>
      <c r="S18" s="37">
        <v>13123</v>
      </c>
      <c r="T18" s="135">
        <f t="shared" si="0"/>
        <v>27384.44241</v>
      </c>
      <c r="U18" s="130">
        <v>15157.43</v>
      </c>
      <c r="V18" s="131">
        <v>6428.55</v>
      </c>
      <c r="W18" s="136"/>
      <c r="X18" s="37">
        <v>1381.11</v>
      </c>
      <c r="Y18" s="133">
        <v>4632.55</v>
      </c>
      <c r="Z18" s="134">
        <v>1040.6400000000001</v>
      </c>
      <c r="AA18" s="131">
        <v>1459.78</v>
      </c>
      <c r="AB18" s="37">
        <v>11195.069581334797</v>
      </c>
      <c r="AC18" s="135">
        <f t="shared" si="1"/>
        <v>41295.129581334797</v>
      </c>
      <c r="AD18" s="47"/>
      <c r="AE18" s="47"/>
      <c r="AF18" s="130">
        <v>33493.599999999999</v>
      </c>
      <c r="AG18" s="131">
        <v>13256.8</v>
      </c>
      <c r="AH18" s="132"/>
      <c r="AI18" s="37">
        <v>3066</v>
      </c>
      <c r="AJ18" s="133">
        <v>4298</v>
      </c>
      <c r="AK18" s="137">
        <v>1292.8</v>
      </c>
      <c r="AL18" s="131">
        <v>2792</v>
      </c>
      <c r="AM18" s="37">
        <v>5000</v>
      </c>
      <c r="AN18" s="135">
        <f t="shared" si="2"/>
        <v>63199.199999999997</v>
      </c>
      <c r="AO18" s="130">
        <v>0</v>
      </c>
      <c r="AP18" s="131">
        <v>0</v>
      </c>
      <c r="AQ18" s="132"/>
      <c r="AR18" s="37"/>
      <c r="AS18" s="133"/>
      <c r="AT18" s="138"/>
      <c r="AU18" s="131"/>
      <c r="AV18" s="37">
        <v>0</v>
      </c>
      <c r="AW18" s="135">
        <f t="shared" si="3"/>
        <v>0</v>
      </c>
      <c r="AX18" s="47">
        <f t="shared" si="4"/>
        <v>54007.472410000002</v>
      </c>
      <c r="AY18" s="47">
        <f t="shared" si="5"/>
        <v>23040.35</v>
      </c>
      <c r="AZ18" s="47">
        <f t="shared" si="6"/>
        <v>0</v>
      </c>
      <c r="BA18" s="47">
        <f t="shared" si="7"/>
        <v>5447.11</v>
      </c>
      <c r="BB18" s="47">
        <f t="shared" si="8"/>
        <v>11383.55</v>
      </c>
      <c r="BC18" s="47">
        <f t="shared" si="9"/>
        <v>3315.44</v>
      </c>
      <c r="BD18" s="47">
        <f t="shared" si="10"/>
        <v>5366.78</v>
      </c>
      <c r="BE18" s="47">
        <f t="shared" si="11"/>
        <v>29318.069581334799</v>
      </c>
      <c r="BF18" s="135">
        <f t="shared" si="12"/>
        <v>131878.7719913348</v>
      </c>
      <c r="BG18" s="139">
        <f t="shared" si="13"/>
        <v>10.375168908137423</v>
      </c>
    </row>
    <row r="19" spans="1:59" ht="12.95" customHeight="1" x14ac:dyDescent="0.2">
      <c r="A19" s="32" t="s">
        <v>1314</v>
      </c>
      <c r="B19" s="33" t="s">
        <v>1315</v>
      </c>
      <c r="C19" s="43">
        <v>3948</v>
      </c>
      <c r="D19" s="45"/>
      <c r="E19" s="33"/>
      <c r="F19" s="46" t="s">
        <v>128</v>
      </c>
      <c r="G19" s="33" t="s">
        <v>129</v>
      </c>
      <c r="H19" s="46" t="s">
        <v>130</v>
      </c>
      <c r="I19" s="46" t="s">
        <v>131</v>
      </c>
      <c r="J19" s="47">
        <v>2</v>
      </c>
      <c r="K19" s="47">
        <v>1</v>
      </c>
      <c r="L19" s="130">
        <v>988.62996600000008</v>
      </c>
      <c r="M19" s="131">
        <v>0</v>
      </c>
      <c r="N19" s="132"/>
      <c r="O19" s="37">
        <v>200</v>
      </c>
      <c r="P19" s="133">
        <v>0</v>
      </c>
      <c r="Q19" s="134">
        <v>150</v>
      </c>
      <c r="R19" s="131">
        <v>985</v>
      </c>
      <c r="S19" s="37">
        <v>2017</v>
      </c>
      <c r="T19" s="135">
        <f t="shared" si="0"/>
        <v>4340.6299660000004</v>
      </c>
      <c r="U19" s="130">
        <v>1243.2</v>
      </c>
      <c r="V19" s="131">
        <v>69.650000000000006</v>
      </c>
      <c r="W19" s="136"/>
      <c r="X19" s="37">
        <v>187.76</v>
      </c>
      <c r="Y19" s="133">
        <v>303.87</v>
      </c>
      <c r="Z19" s="134">
        <v>251.8</v>
      </c>
      <c r="AA19" s="131">
        <v>48.35</v>
      </c>
      <c r="AB19" s="37">
        <v>4745.9393926043404</v>
      </c>
      <c r="AC19" s="135">
        <f t="shared" si="1"/>
        <v>6850.5693926043405</v>
      </c>
      <c r="AD19" s="47"/>
      <c r="AE19" s="47"/>
      <c r="AF19" s="130">
        <v>8000</v>
      </c>
      <c r="AG19" s="131">
        <v>500</v>
      </c>
      <c r="AH19" s="132"/>
      <c r="AI19" s="37">
        <v>1500</v>
      </c>
      <c r="AJ19" s="133">
        <v>3000</v>
      </c>
      <c r="AK19" s="137">
        <v>0</v>
      </c>
      <c r="AL19" s="131">
        <v>500</v>
      </c>
      <c r="AM19" s="37">
        <v>8000</v>
      </c>
      <c r="AN19" s="135">
        <f t="shared" si="2"/>
        <v>21500</v>
      </c>
      <c r="AO19" s="130">
        <v>0</v>
      </c>
      <c r="AP19" s="131">
        <v>0</v>
      </c>
      <c r="AQ19" s="132"/>
      <c r="AR19" s="37"/>
      <c r="AS19" s="133"/>
      <c r="AT19" s="138"/>
      <c r="AU19" s="131"/>
      <c r="AV19" s="37">
        <v>0</v>
      </c>
      <c r="AW19" s="135">
        <f t="shared" si="3"/>
        <v>0</v>
      </c>
      <c r="AX19" s="47">
        <f t="shared" si="4"/>
        <v>10231.829966000001</v>
      </c>
      <c r="AY19" s="47">
        <f t="shared" si="5"/>
        <v>569.65</v>
      </c>
      <c r="AZ19" s="47">
        <f t="shared" si="6"/>
        <v>0</v>
      </c>
      <c r="BA19" s="47">
        <f t="shared" si="7"/>
        <v>1887.76</v>
      </c>
      <c r="BB19" s="47">
        <f t="shared" si="8"/>
        <v>3303.87</v>
      </c>
      <c r="BC19" s="47">
        <f t="shared" si="9"/>
        <v>401.8</v>
      </c>
      <c r="BD19" s="47">
        <f t="shared" si="10"/>
        <v>1533.35</v>
      </c>
      <c r="BE19" s="47">
        <f t="shared" si="11"/>
        <v>14762.939392604341</v>
      </c>
      <c r="BF19" s="135">
        <f t="shared" si="12"/>
        <v>32691.199358604339</v>
      </c>
      <c r="BG19" s="139">
        <f t="shared" si="13"/>
        <v>8.2804456328785054</v>
      </c>
    </row>
    <row r="20" spans="1:59" ht="12.95" customHeight="1" x14ac:dyDescent="0.2">
      <c r="A20" s="32" t="s">
        <v>1319</v>
      </c>
      <c r="B20" s="33" t="s">
        <v>1844</v>
      </c>
      <c r="C20" s="43">
        <v>23608</v>
      </c>
      <c r="D20" s="45" t="s">
        <v>154</v>
      </c>
      <c r="E20" s="33" t="s">
        <v>155</v>
      </c>
      <c r="F20" s="46" t="s">
        <v>128</v>
      </c>
      <c r="G20" s="33" t="s">
        <v>129</v>
      </c>
      <c r="H20" s="46" t="s">
        <v>130</v>
      </c>
      <c r="I20" s="46" t="s">
        <v>131</v>
      </c>
      <c r="J20" s="47">
        <v>1</v>
      </c>
      <c r="K20" s="47">
        <v>2</v>
      </c>
      <c r="L20" s="130">
        <v>20530.819948999997</v>
      </c>
      <c r="M20" s="131">
        <v>1370.47</v>
      </c>
      <c r="N20" s="132"/>
      <c r="O20" s="37">
        <v>1185</v>
      </c>
      <c r="P20" s="133">
        <v>3964</v>
      </c>
      <c r="Q20" s="134">
        <v>12878.5</v>
      </c>
      <c r="R20" s="131">
        <v>5934</v>
      </c>
      <c r="S20" s="37">
        <v>37125.89</v>
      </c>
      <c r="T20" s="135">
        <f t="shared" si="0"/>
        <v>82988.679948999998</v>
      </c>
      <c r="U20" s="130">
        <v>13363.93</v>
      </c>
      <c r="V20" s="131">
        <v>7535.2</v>
      </c>
      <c r="W20" s="136"/>
      <c r="X20" s="37">
        <v>2601.1799999999998</v>
      </c>
      <c r="Y20" s="133">
        <v>3223.3900000000003</v>
      </c>
      <c r="Z20" s="134">
        <v>8113.13</v>
      </c>
      <c r="AA20" s="131">
        <v>4650.82</v>
      </c>
      <c r="AB20" s="37">
        <v>13339.39773643743</v>
      </c>
      <c r="AC20" s="135">
        <f t="shared" si="1"/>
        <v>52827.047736437431</v>
      </c>
      <c r="AD20" s="47"/>
      <c r="AE20" s="47"/>
      <c r="AF20" s="130">
        <v>33540</v>
      </c>
      <c r="AG20" s="131">
        <v>13975</v>
      </c>
      <c r="AH20" s="132"/>
      <c r="AI20" s="37"/>
      <c r="AJ20" s="133">
        <v>6708</v>
      </c>
      <c r="AK20" s="137">
        <v>15072.85</v>
      </c>
      <c r="AL20" s="131">
        <v>4472</v>
      </c>
      <c r="AM20" s="37">
        <v>12872.82</v>
      </c>
      <c r="AN20" s="135">
        <f t="shared" si="2"/>
        <v>86640.670000000013</v>
      </c>
      <c r="AO20" s="130">
        <v>0</v>
      </c>
      <c r="AP20" s="131">
        <v>0</v>
      </c>
      <c r="AQ20" s="132"/>
      <c r="AR20" s="37"/>
      <c r="AS20" s="133"/>
      <c r="AT20" s="138"/>
      <c r="AU20" s="131"/>
      <c r="AV20" s="37">
        <v>0</v>
      </c>
      <c r="AW20" s="135">
        <f t="shared" si="3"/>
        <v>0</v>
      </c>
      <c r="AX20" s="47">
        <f t="shared" si="4"/>
        <v>67434.74994899999</v>
      </c>
      <c r="AY20" s="47">
        <f t="shared" si="5"/>
        <v>22880.67</v>
      </c>
      <c r="AZ20" s="47">
        <f t="shared" si="6"/>
        <v>0</v>
      </c>
      <c r="BA20" s="47">
        <f t="shared" si="7"/>
        <v>3786.18</v>
      </c>
      <c r="BB20" s="47">
        <f t="shared" si="8"/>
        <v>13895.39</v>
      </c>
      <c r="BC20" s="47">
        <f t="shared" si="9"/>
        <v>36064.480000000003</v>
      </c>
      <c r="BD20" s="47">
        <f t="shared" si="10"/>
        <v>15056.82</v>
      </c>
      <c r="BE20" s="47">
        <f t="shared" si="11"/>
        <v>63338.107736437429</v>
      </c>
      <c r="BF20" s="135">
        <f t="shared" si="12"/>
        <v>222456.39768543743</v>
      </c>
      <c r="BG20" s="139">
        <f t="shared" si="13"/>
        <v>9.422924334354347</v>
      </c>
    </row>
    <row r="21" spans="1:59" ht="12.95" customHeight="1" x14ac:dyDescent="0.2">
      <c r="A21" s="32" t="s">
        <v>1332</v>
      </c>
      <c r="B21" s="33" t="s">
        <v>1333</v>
      </c>
      <c r="C21" s="43">
        <v>1472</v>
      </c>
      <c r="D21" s="45"/>
      <c r="E21" s="33"/>
      <c r="F21" s="46" t="s">
        <v>128</v>
      </c>
      <c r="G21" s="33" t="s">
        <v>129</v>
      </c>
      <c r="H21" s="46" t="s">
        <v>130</v>
      </c>
      <c r="I21" s="46" t="s">
        <v>131</v>
      </c>
      <c r="J21" s="47">
        <v>2</v>
      </c>
      <c r="K21" s="47">
        <v>1</v>
      </c>
      <c r="L21" s="130">
        <v>589.11520400000006</v>
      </c>
      <c r="M21" s="131">
        <v>100</v>
      </c>
      <c r="N21" s="132"/>
      <c r="O21" s="37">
        <v>350</v>
      </c>
      <c r="P21" s="133">
        <v>808</v>
      </c>
      <c r="Q21" s="134">
        <v>0</v>
      </c>
      <c r="R21" s="131">
        <v>535</v>
      </c>
      <c r="S21" s="37">
        <v>1264.08</v>
      </c>
      <c r="T21" s="135">
        <f t="shared" si="0"/>
        <v>3646.1952040000001</v>
      </c>
      <c r="U21" s="130">
        <v>1976.63</v>
      </c>
      <c r="V21" s="131">
        <v>68.349999999999994</v>
      </c>
      <c r="W21" s="136"/>
      <c r="X21" s="37">
        <v>88.35</v>
      </c>
      <c r="Y21" s="133">
        <v>724.2</v>
      </c>
      <c r="Z21" s="134">
        <v>112.7</v>
      </c>
      <c r="AA21" s="131">
        <v>196.36</v>
      </c>
      <c r="AB21" s="37">
        <v>3011.787821393928</v>
      </c>
      <c r="AC21" s="135">
        <f t="shared" si="1"/>
        <v>6178.3778213939277</v>
      </c>
      <c r="AD21" s="47"/>
      <c r="AE21" s="47"/>
      <c r="AF21" s="130">
        <v>2000</v>
      </c>
      <c r="AG21" s="131">
        <v>0</v>
      </c>
      <c r="AH21" s="132"/>
      <c r="AI21" s="37"/>
      <c r="AJ21" s="133">
        <v>0</v>
      </c>
      <c r="AK21" s="137">
        <v>0</v>
      </c>
      <c r="AL21" s="131">
        <v>1000</v>
      </c>
      <c r="AM21" s="37">
        <v>1000</v>
      </c>
      <c r="AN21" s="135">
        <f t="shared" si="2"/>
        <v>4000</v>
      </c>
      <c r="AO21" s="130">
        <v>0</v>
      </c>
      <c r="AP21" s="131">
        <v>0</v>
      </c>
      <c r="AQ21" s="132"/>
      <c r="AR21" s="37"/>
      <c r="AS21" s="133"/>
      <c r="AT21" s="138"/>
      <c r="AU21" s="131"/>
      <c r="AV21" s="37">
        <v>0</v>
      </c>
      <c r="AW21" s="135">
        <f t="shared" si="3"/>
        <v>0</v>
      </c>
      <c r="AX21" s="47">
        <f t="shared" si="4"/>
        <v>4565.7452040000007</v>
      </c>
      <c r="AY21" s="47">
        <f t="shared" si="5"/>
        <v>168.35</v>
      </c>
      <c r="AZ21" s="47">
        <f t="shared" si="6"/>
        <v>0</v>
      </c>
      <c r="BA21" s="47">
        <f t="shared" si="7"/>
        <v>438.35</v>
      </c>
      <c r="BB21" s="47">
        <f t="shared" si="8"/>
        <v>1532.2</v>
      </c>
      <c r="BC21" s="47">
        <f t="shared" si="9"/>
        <v>112.7</v>
      </c>
      <c r="BD21" s="47">
        <f t="shared" si="10"/>
        <v>1731.3600000000001</v>
      </c>
      <c r="BE21" s="47">
        <f t="shared" si="11"/>
        <v>5275.8678213939274</v>
      </c>
      <c r="BF21" s="135">
        <f t="shared" si="12"/>
        <v>13824.573025393929</v>
      </c>
      <c r="BG21" s="139">
        <f t="shared" si="13"/>
        <v>9.3916936313817452</v>
      </c>
    </row>
    <row r="22" spans="1:59" ht="12.95" customHeight="1" x14ac:dyDescent="0.2">
      <c r="A22" s="32" t="s">
        <v>633</v>
      </c>
      <c r="B22" s="33" t="s">
        <v>634</v>
      </c>
      <c r="C22" s="43">
        <v>6339</v>
      </c>
      <c r="D22" s="45"/>
      <c r="E22" s="33"/>
      <c r="F22" s="46" t="s">
        <v>204</v>
      </c>
      <c r="G22" s="33" t="s">
        <v>205</v>
      </c>
      <c r="H22" s="46" t="s">
        <v>305</v>
      </c>
      <c r="I22" s="46" t="s">
        <v>637</v>
      </c>
      <c r="J22" s="47">
        <v>1</v>
      </c>
      <c r="K22" s="47">
        <v>1</v>
      </c>
      <c r="L22" s="130">
        <v>4302.2492359999997</v>
      </c>
      <c r="M22" s="131">
        <v>0</v>
      </c>
      <c r="N22" s="132"/>
      <c r="O22" s="37">
        <v>756.84</v>
      </c>
      <c r="P22" s="133">
        <v>0</v>
      </c>
      <c r="Q22" s="134">
        <v>50</v>
      </c>
      <c r="R22" s="131">
        <v>240</v>
      </c>
      <c r="S22" s="37">
        <v>8540.32</v>
      </c>
      <c r="T22" s="135">
        <f t="shared" si="0"/>
        <v>13889.409236</v>
      </c>
      <c r="U22" s="130">
        <v>6107.6299999999992</v>
      </c>
      <c r="V22" s="131">
        <v>78.650000000000006</v>
      </c>
      <c r="W22" s="136"/>
      <c r="X22" s="37">
        <v>140.25</v>
      </c>
      <c r="Y22" s="133">
        <v>97.35</v>
      </c>
      <c r="Z22" s="134">
        <v>168.82</v>
      </c>
      <c r="AA22" s="131">
        <v>304.92</v>
      </c>
      <c r="AB22" s="37">
        <v>4239.3500654664094</v>
      </c>
      <c r="AC22" s="135">
        <f t="shared" si="1"/>
        <v>11136.970065466408</v>
      </c>
      <c r="AD22" s="47"/>
      <c r="AE22" s="47"/>
      <c r="AF22" s="130">
        <v>10541.41</v>
      </c>
      <c r="AG22" s="131">
        <v>0</v>
      </c>
      <c r="AH22" s="132"/>
      <c r="AI22" s="37">
        <v>3200</v>
      </c>
      <c r="AJ22" s="133">
        <v>0</v>
      </c>
      <c r="AK22" s="137">
        <v>0</v>
      </c>
      <c r="AL22" s="131"/>
      <c r="AM22" s="37">
        <v>840</v>
      </c>
      <c r="AN22" s="135">
        <f t="shared" si="2"/>
        <v>14581.41</v>
      </c>
      <c r="AO22" s="130">
        <v>0</v>
      </c>
      <c r="AP22" s="131">
        <v>0</v>
      </c>
      <c r="AQ22" s="132"/>
      <c r="AR22" s="37"/>
      <c r="AS22" s="133"/>
      <c r="AT22" s="138"/>
      <c r="AU22" s="131"/>
      <c r="AV22" s="37">
        <v>0</v>
      </c>
      <c r="AW22" s="135">
        <f t="shared" si="3"/>
        <v>0</v>
      </c>
      <c r="AX22" s="47">
        <f t="shared" si="4"/>
        <v>20951.289235999997</v>
      </c>
      <c r="AY22" s="47">
        <f t="shared" si="5"/>
        <v>78.650000000000006</v>
      </c>
      <c r="AZ22" s="47">
        <f t="shared" si="6"/>
        <v>0</v>
      </c>
      <c r="BA22" s="47">
        <f t="shared" si="7"/>
        <v>4097.09</v>
      </c>
      <c r="BB22" s="47">
        <f t="shared" si="8"/>
        <v>97.35</v>
      </c>
      <c r="BC22" s="47">
        <f t="shared" si="9"/>
        <v>218.82</v>
      </c>
      <c r="BD22" s="47">
        <f t="shared" si="10"/>
        <v>544.92000000000007</v>
      </c>
      <c r="BE22" s="47">
        <f t="shared" si="11"/>
        <v>13619.670065466409</v>
      </c>
      <c r="BF22" s="135">
        <f t="shared" si="12"/>
        <v>39607.789301466408</v>
      </c>
      <c r="BG22" s="139">
        <f t="shared" si="13"/>
        <v>6.2482709104695386</v>
      </c>
    </row>
    <row r="23" spans="1:59" ht="12.95" customHeight="1" x14ac:dyDescent="0.2">
      <c r="A23" s="32" t="s">
        <v>1677</v>
      </c>
      <c r="B23" s="33" t="s">
        <v>1678</v>
      </c>
      <c r="C23" s="43">
        <v>28270</v>
      </c>
      <c r="D23" s="45"/>
      <c r="E23" s="33"/>
      <c r="F23" s="46" t="s">
        <v>204</v>
      </c>
      <c r="G23" s="33" t="s">
        <v>205</v>
      </c>
      <c r="H23" s="46" t="s">
        <v>569</v>
      </c>
      <c r="I23" s="46" t="s">
        <v>570</v>
      </c>
      <c r="J23" s="47">
        <v>2</v>
      </c>
      <c r="K23" s="47">
        <v>1</v>
      </c>
      <c r="L23" s="130">
        <v>14749.693058000001</v>
      </c>
      <c r="M23" s="131">
        <v>7859.6</v>
      </c>
      <c r="N23" s="132"/>
      <c r="O23" s="37">
        <v>1550</v>
      </c>
      <c r="P23" s="133">
        <v>35566.199999999997</v>
      </c>
      <c r="Q23" s="134">
        <v>2722</v>
      </c>
      <c r="R23" s="131">
        <v>3596</v>
      </c>
      <c r="S23" s="37">
        <v>43944.05</v>
      </c>
      <c r="T23" s="135">
        <f t="shared" si="0"/>
        <v>109987.543058</v>
      </c>
      <c r="U23" s="130">
        <v>15435.7</v>
      </c>
      <c r="V23" s="131">
        <v>715.48</v>
      </c>
      <c r="W23" s="136"/>
      <c r="X23" s="37">
        <v>1018.53</v>
      </c>
      <c r="Y23" s="133">
        <v>4811.87</v>
      </c>
      <c r="Z23" s="134">
        <v>380.31</v>
      </c>
      <c r="AA23" s="131">
        <v>2230.8000000000002</v>
      </c>
      <c r="AB23" s="37">
        <v>14247.919879359441</v>
      </c>
      <c r="AC23" s="135">
        <f t="shared" si="1"/>
        <v>38840.609879359443</v>
      </c>
      <c r="AD23" s="47"/>
      <c r="AE23" s="47"/>
      <c r="AF23" s="130">
        <v>87426</v>
      </c>
      <c r="AG23" s="131">
        <v>0</v>
      </c>
      <c r="AH23" s="132"/>
      <c r="AI23" s="37">
        <v>14321</v>
      </c>
      <c r="AJ23" s="133">
        <v>38954</v>
      </c>
      <c r="AK23" s="137">
        <v>3902</v>
      </c>
      <c r="AL23" s="131">
        <v>19505</v>
      </c>
      <c r="AM23" s="37">
        <v>42470</v>
      </c>
      <c r="AN23" s="135">
        <f t="shared" si="2"/>
        <v>206578</v>
      </c>
      <c r="AO23" s="130">
        <v>0</v>
      </c>
      <c r="AP23" s="131">
        <v>0</v>
      </c>
      <c r="AQ23" s="132"/>
      <c r="AR23" s="37"/>
      <c r="AS23" s="133"/>
      <c r="AT23" s="138"/>
      <c r="AU23" s="131"/>
      <c r="AV23" s="37">
        <v>0</v>
      </c>
      <c r="AW23" s="135">
        <f t="shared" si="3"/>
        <v>0</v>
      </c>
      <c r="AX23" s="47">
        <f t="shared" si="4"/>
        <v>117611.393058</v>
      </c>
      <c r="AY23" s="47">
        <f t="shared" si="5"/>
        <v>8575.08</v>
      </c>
      <c r="AZ23" s="47">
        <f t="shared" si="6"/>
        <v>0</v>
      </c>
      <c r="BA23" s="47">
        <f t="shared" si="7"/>
        <v>16889.53</v>
      </c>
      <c r="BB23" s="47">
        <f t="shared" si="8"/>
        <v>79332.070000000007</v>
      </c>
      <c r="BC23" s="47">
        <f t="shared" si="9"/>
        <v>7004.3099999999995</v>
      </c>
      <c r="BD23" s="47">
        <f t="shared" si="10"/>
        <v>25331.8</v>
      </c>
      <c r="BE23" s="47">
        <f t="shared" si="11"/>
        <v>100661.96987935944</v>
      </c>
      <c r="BF23" s="135">
        <f t="shared" si="12"/>
        <v>355406.15293735941</v>
      </c>
      <c r="BG23" s="139">
        <f t="shared" si="13"/>
        <v>12.571848352931001</v>
      </c>
    </row>
    <row r="24" spans="1:59" ht="12.95" customHeight="1" x14ac:dyDescent="0.2">
      <c r="A24" s="32" t="s">
        <v>1776</v>
      </c>
      <c r="B24" s="33" t="s">
        <v>1777</v>
      </c>
      <c r="C24" s="43">
        <v>20934</v>
      </c>
      <c r="D24" s="45"/>
      <c r="E24" s="33"/>
      <c r="F24" s="46" t="s">
        <v>204</v>
      </c>
      <c r="G24" s="33" t="s">
        <v>205</v>
      </c>
      <c r="H24" s="46" t="s">
        <v>305</v>
      </c>
      <c r="I24" s="46" t="s">
        <v>637</v>
      </c>
      <c r="J24" s="47">
        <v>2</v>
      </c>
      <c r="K24" s="47">
        <v>1</v>
      </c>
      <c r="L24" s="130">
        <v>13385.330118000002</v>
      </c>
      <c r="M24" s="131">
        <v>180</v>
      </c>
      <c r="N24" s="132"/>
      <c r="O24" s="37">
        <v>1162</v>
      </c>
      <c r="P24" s="133">
        <v>3965</v>
      </c>
      <c r="Q24" s="134">
        <v>7611.27</v>
      </c>
      <c r="R24" s="131">
        <v>3695</v>
      </c>
      <c r="S24" s="37">
        <v>29547.919999999998</v>
      </c>
      <c r="T24" s="135">
        <f t="shared" si="0"/>
        <v>59546.520118</v>
      </c>
      <c r="U24" s="130">
        <v>18083.71</v>
      </c>
      <c r="V24" s="131">
        <v>3700.14</v>
      </c>
      <c r="W24" s="136"/>
      <c r="X24" s="37">
        <v>2979.11</v>
      </c>
      <c r="Y24" s="133">
        <v>1130.42</v>
      </c>
      <c r="Z24" s="134">
        <v>3874.17</v>
      </c>
      <c r="AA24" s="131">
        <v>7819.27</v>
      </c>
      <c r="AB24" s="37">
        <v>11711.149634769923</v>
      </c>
      <c r="AC24" s="135">
        <f t="shared" si="1"/>
        <v>49297.969634769914</v>
      </c>
      <c r="AD24" s="47"/>
      <c r="AE24" s="47"/>
      <c r="AF24" s="130">
        <v>32000</v>
      </c>
      <c r="AG24" s="131">
        <v>15000</v>
      </c>
      <c r="AH24" s="132"/>
      <c r="AI24" s="37">
        <v>10000</v>
      </c>
      <c r="AJ24" s="133">
        <v>5000</v>
      </c>
      <c r="AK24" s="137">
        <v>15000</v>
      </c>
      <c r="AL24" s="131">
        <v>16000</v>
      </c>
      <c r="AM24" s="37">
        <v>10600</v>
      </c>
      <c r="AN24" s="135">
        <f t="shared" si="2"/>
        <v>103600</v>
      </c>
      <c r="AO24" s="130">
        <v>0</v>
      </c>
      <c r="AP24" s="131">
        <v>0</v>
      </c>
      <c r="AQ24" s="132"/>
      <c r="AR24" s="37"/>
      <c r="AS24" s="133"/>
      <c r="AT24" s="138"/>
      <c r="AU24" s="131"/>
      <c r="AV24" s="37">
        <v>0</v>
      </c>
      <c r="AW24" s="135">
        <f t="shared" si="3"/>
        <v>0</v>
      </c>
      <c r="AX24" s="47">
        <f t="shared" si="4"/>
        <v>63469.040118000004</v>
      </c>
      <c r="AY24" s="47">
        <f t="shared" si="5"/>
        <v>18880.14</v>
      </c>
      <c r="AZ24" s="47">
        <f t="shared" si="6"/>
        <v>0</v>
      </c>
      <c r="BA24" s="47">
        <f t="shared" si="7"/>
        <v>14141.11</v>
      </c>
      <c r="BB24" s="47">
        <f t="shared" si="8"/>
        <v>10095.42</v>
      </c>
      <c r="BC24" s="47">
        <f t="shared" si="9"/>
        <v>26485.440000000002</v>
      </c>
      <c r="BD24" s="47">
        <f t="shared" si="10"/>
        <v>27514.27</v>
      </c>
      <c r="BE24" s="47">
        <f t="shared" si="11"/>
        <v>51859.06963476992</v>
      </c>
      <c r="BF24" s="135">
        <f t="shared" si="12"/>
        <v>212444.48975276991</v>
      </c>
      <c r="BG24" s="139">
        <f t="shared" si="13"/>
        <v>10.14829892771424</v>
      </c>
    </row>
    <row r="25" spans="1:59" ht="12.95" customHeight="1" x14ac:dyDescent="0.2">
      <c r="A25" s="32" t="s">
        <v>132</v>
      </c>
      <c r="B25" s="33" t="s">
        <v>133</v>
      </c>
      <c r="C25" s="43">
        <v>3137</v>
      </c>
      <c r="D25" s="45"/>
      <c r="E25" s="33"/>
      <c r="F25" s="46" t="s">
        <v>136</v>
      </c>
      <c r="G25" s="33" t="s">
        <v>137</v>
      </c>
      <c r="H25" s="46" t="s">
        <v>138</v>
      </c>
      <c r="I25" s="46" t="s">
        <v>139</v>
      </c>
      <c r="J25" s="47">
        <v>2</v>
      </c>
      <c r="K25" s="47">
        <v>1</v>
      </c>
      <c r="L25" s="130">
        <v>1178.9526519999999</v>
      </c>
      <c r="M25" s="131">
        <v>0</v>
      </c>
      <c r="N25" s="132"/>
      <c r="O25" s="37">
        <v>145</v>
      </c>
      <c r="P25" s="133">
        <v>754.65</v>
      </c>
      <c r="Q25" s="134">
        <v>534</v>
      </c>
      <c r="R25" s="131">
        <v>1963</v>
      </c>
      <c r="S25" s="37">
        <v>1627</v>
      </c>
      <c r="T25" s="135">
        <f t="shared" si="0"/>
        <v>6202.6026519999996</v>
      </c>
      <c r="U25" s="130">
        <v>2166.92</v>
      </c>
      <c r="V25" s="131">
        <v>72.150000000000006</v>
      </c>
      <c r="W25" s="136"/>
      <c r="X25" s="37">
        <v>1423.47</v>
      </c>
      <c r="Y25" s="133">
        <v>296.5</v>
      </c>
      <c r="Z25" s="134">
        <v>495.15</v>
      </c>
      <c r="AA25" s="131">
        <v>61.82</v>
      </c>
      <c r="AB25" s="37">
        <v>1542.9108058311472</v>
      </c>
      <c r="AC25" s="135">
        <f t="shared" si="1"/>
        <v>6058.9208058311469</v>
      </c>
      <c r="AD25" s="47"/>
      <c r="AE25" s="47"/>
      <c r="AF25" s="130">
        <v>5900</v>
      </c>
      <c r="AG25" s="131">
        <v>1000</v>
      </c>
      <c r="AH25" s="132"/>
      <c r="AI25" s="37"/>
      <c r="AJ25" s="133">
        <v>0</v>
      </c>
      <c r="AK25" s="137">
        <v>1000</v>
      </c>
      <c r="AL25" s="131">
        <v>2500</v>
      </c>
      <c r="AM25" s="37">
        <v>0</v>
      </c>
      <c r="AN25" s="135">
        <f t="shared" si="2"/>
        <v>10400</v>
      </c>
      <c r="AO25" s="130">
        <v>0</v>
      </c>
      <c r="AP25" s="131">
        <v>0</v>
      </c>
      <c r="AQ25" s="132"/>
      <c r="AR25" s="37"/>
      <c r="AS25" s="133"/>
      <c r="AT25" s="138"/>
      <c r="AU25" s="131"/>
      <c r="AV25" s="37">
        <v>0</v>
      </c>
      <c r="AW25" s="135">
        <f t="shared" si="3"/>
        <v>0</v>
      </c>
      <c r="AX25" s="47">
        <f t="shared" si="4"/>
        <v>9245.872652</v>
      </c>
      <c r="AY25" s="47">
        <f t="shared" si="5"/>
        <v>1072.1500000000001</v>
      </c>
      <c r="AZ25" s="47">
        <f t="shared" si="6"/>
        <v>0</v>
      </c>
      <c r="BA25" s="47">
        <f t="shared" si="7"/>
        <v>1568.47</v>
      </c>
      <c r="BB25" s="47">
        <f t="shared" si="8"/>
        <v>1051.1500000000001</v>
      </c>
      <c r="BC25" s="47">
        <f t="shared" si="9"/>
        <v>2029.15</v>
      </c>
      <c r="BD25" s="47">
        <f t="shared" si="10"/>
        <v>4524.82</v>
      </c>
      <c r="BE25" s="47">
        <f t="shared" si="11"/>
        <v>3169.9108058311472</v>
      </c>
      <c r="BF25" s="135">
        <f t="shared" si="12"/>
        <v>22661.523457831143</v>
      </c>
      <c r="BG25" s="139">
        <f t="shared" si="13"/>
        <v>7.223947547921945</v>
      </c>
    </row>
    <row r="26" spans="1:59" ht="12.95" customHeight="1" x14ac:dyDescent="0.2">
      <c r="A26" s="32" t="s">
        <v>223</v>
      </c>
      <c r="B26" s="33" t="s">
        <v>224</v>
      </c>
      <c r="C26" s="43">
        <v>10273</v>
      </c>
      <c r="D26" s="45"/>
      <c r="E26" s="33"/>
      <c r="F26" s="46" t="s">
        <v>136</v>
      </c>
      <c r="G26" s="33" t="s">
        <v>137</v>
      </c>
      <c r="H26" s="46" t="s">
        <v>227</v>
      </c>
      <c r="I26" s="46" t="s">
        <v>228</v>
      </c>
      <c r="J26" s="47">
        <v>2</v>
      </c>
      <c r="K26" s="47">
        <v>1</v>
      </c>
      <c r="L26" s="130">
        <v>7073.4345719999992</v>
      </c>
      <c r="M26" s="131">
        <v>2350</v>
      </c>
      <c r="N26" s="132"/>
      <c r="O26" s="37">
        <v>645</v>
      </c>
      <c r="P26" s="133">
        <v>11681</v>
      </c>
      <c r="Q26" s="134">
        <v>515</v>
      </c>
      <c r="R26" s="131">
        <v>1650</v>
      </c>
      <c r="S26" s="37">
        <v>9418</v>
      </c>
      <c r="T26" s="135">
        <f t="shared" si="0"/>
        <v>33332.434571999998</v>
      </c>
      <c r="U26" s="130">
        <v>19542.030000000002</v>
      </c>
      <c r="V26" s="131">
        <v>8214.35</v>
      </c>
      <c r="W26" s="136"/>
      <c r="X26" s="37">
        <v>1414.75</v>
      </c>
      <c r="Y26" s="133">
        <v>19053.22</v>
      </c>
      <c r="Z26" s="134">
        <v>4746.13</v>
      </c>
      <c r="AA26" s="131">
        <v>3786.69</v>
      </c>
      <c r="AB26" s="37">
        <v>5047.5127789078233</v>
      </c>
      <c r="AC26" s="135">
        <f t="shared" si="1"/>
        <v>61804.682778907831</v>
      </c>
      <c r="AD26" s="47"/>
      <c r="AE26" s="47"/>
      <c r="AF26" s="130">
        <v>8000</v>
      </c>
      <c r="AG26" s="131">
        <v>3500</v>
      </c>
      <c r="AH26" s="132"/>
      <c r="AI26" s="37">
        <v>750</v>
      </c>
      <c r="AJ26" s="133">
        <v>10883.55</v>
      </c>
      <c r="AK26" s="137">
        <v>3600</v>
      </c>
      <c r="AL26" s="131">
        <v>1750</v>
      </c>
      <c r="AM26" s="37">
        <v>1000</v>
      </c>
      <c r="AN26" s="135">
        <f t="shared" si="2"/>
        <v>29483.55</v>
      </c>
      <c r="AO26" s="130">
        <v>0</v>
      </c>
      <c r="AP26" s="131">
        <v>0</v>
      </c>
      <c r="AQ26" s="132"/>
      <c r="AR26" s="37"/>
      <c r="AS26" s="133"/>
      <c r="AT26" s="138"/>
      <c r="AU26" s="131"/>
      <c r="AV26" s="37">
        <v>0</v>
      </c>
      <c r="AW26" s="135">
        <f t="shared" si="3"/>
        <v>0</v>
      </c>
      <c r="AX26" s="47">
        <f t="shared" si="4"/>
        <v>34615.464571999997</v>
      </c>
      <c r="AY26" s="47">
        <f t="shared" si="5"/>
        <v>14064.35</v>
      </c>
      <c r="AZ26" s="47">
        <f t="shared" si="6"/>
        <v>0</v>
      </c>
      <c r="BA26" s="47">
        <f t="shared" si="7"/>
        <v>2809.75</v>
      </c>
      <c r="BB26" s="47">
        <f t="shared" si="8"/>
        <v>41617.770000000004</v>
      </c>
      <c r="BC26" s="47">
        <f t="shared" si="9"/>
        <v>8861.130000000001</v>
      </c>
      <c r="BD26" s="47">
        <f t="shared" si="10"/>
        <v>7186.6900000000005</v>
      </c>
      <c r="BE26" s="47">
        <f t="shared" si="11"/>
        <v>15465.512778907823</v>
      </c>
      <c r="BF26" s="135">
        <f t="shared" si="12"/>
        <v>124620.66735090782</v>
      </c>
      <c r="BG26" s="139">
        <f t="shared" si="13"/>
        <v>12.130893346725184</v>
      </c>
    </row>
    <row r="27" spans="1:59" ht="12.95" customHeight="1" x14ac:dyDescent="0.2">
      <c r="A27" s="32" t="s">
        <v>229</v>
      </c>
      <c r="B27" s="33" t="s">
        <v>230</v>
      </c>
      <c r="C27" s="43">
        <v>5058</v>
      </c>
      <c r="D27" s="45"/>
      <c r="E27" s="33"/>
      <c r="F27" s="46" t="s">
        <v>136</v>
      </c>
      <c r="G27" s="33" t="s">
        <v>137</v>
      </c>
      <c r="H27" s="46" t="s">
        <v>227</v>
      </c>
      <c r="I27" s="46" t="s">
        <v>228</v>
      </c>
      <c r="J27" s="47">
        <v>2</v>
      </c>
      <c r="K27" s="47">
        <v>1</v>
      </c>
      <c r="L27" s="130">
        <v>1988.068953</v>
      </c>
      <c r="M27" s="131">
        <v>1200</v>
      </c>
      <c r="N27" s="132"/>
      <c r="O27" s="37">
        <v>190</v>
      </c>
      <c r="P27" s="133">
        <v>4757.625</v>
      </c>
      <c r="Q27" s="134">
        <v>4591</v>
      </c>
      <c r="R27" s="131">
        <v>5176.2299999999996</v>
      </c>
      <c r="S27" s="37">
        <v>4829.75</v>
      </c>
      <c r="T27" s="135">
        <f t="shared" si="0"/>
        <v>22732.673952999998</v>
      </c>
      <c r="U27" s="130">
        <v>7406.05</v>
      </c>
      <c r="V27" s="131">
        <v>198.65</v>
      </c>
      <c r="W27" s="136"/>
      <c r="X27" s="37">
        <v>1418.63</v>
      </c>
      <c r="Y27" s="133">
        <v>8347.17</v>
      </c>
      <c r="Z27" s="134">
        <v>3406.71</v>
      </c>
      <c r="AA27" s="131">
        <v>1412.96</v>
      </c>
      <c r="AB27" s="37">
        <v>3710.8372379185362</v>
      </c>
      <c r="AC27" s="135">
        <f t="shared" si="1"/>
        <v>25901.007237918533</v>
      </c>
      <c r="AD27" s="47"/>
      <c r="AE27" s="47"/>
      <c r="AF27" s="130">
        <v>8240</v>
      </c>
      <c r="AG27" s="131">
        <v>735</v>
      </c>
      <c r="AH27" s="132"/>
      <c r="AI27" s="37">
        <v>735</v>
      </c>
      <c r="AJ27" s="133">
        <v>4685</v>
      </c>
      <c r="AK27" s="137">
        <v>3835</v>
      </c>
      <c r="AL27" s="131">
        <v>2000</v>
      </c>
      <c r="AM27" s="37">
        <v>4500</v>
      </c>
      <c r="AN27" s="135">
        <f t="shared" si="2"/>
        <v>24730</v>
      </c>
      <c r="AO27" s="130">
        <v>0</v>
      </c>
      <c r="AP27" s="131">
        <v>0</v>
      </c>
      <c r="AQ27" s="132"/>
      <c r="AR27" s="37"/>
      <c r="AS27" s="133"/>
      <c r="AT27" s="138"/>
      <c r="AU27" s="131"/>
      <c r="AV27" s="37">
        <v>0</v>
      </c>
      <c r="AW27" s="135">
        <f t="shared" si="3"/>
        <v>0</v>
      </c>
      <c r="AX27" s="47">
        <f t="shared" si="4"/>
        <v>17634.118953000001</v>
      </c>
      <c r="AY27" s="47">
        <f t="shared" si="5"/>
        <v>2133.65</v>
      </c>
      <c r="AZ27" s="47">
        <f t="shared" si="6"/>
        <v>0</v>
      </c>
      <c r="BA27" s="47">
        <f t="shared" si="7"/>
        <v>2343.63</v>
      </c>
      <c r="BB27" s="47">
        <f t="shared" si="8"/>
        <v>17789.794999999998</v>
      </c>
      <c r="BC27" s="47">
        <f t="shared" si="9"/>
        <v>11832.71</v>
      </c>
      <c r="BD27" s="47">
        <f t="shared" si="10"/>
        <v>8589.1899999999987</v>
      </c>
      <c r="BE27" s="47">
        <f t="shared" si="11"/>
        <v>13040.587237918537</v>
      </c>
      <c r="BF27" s="135">
        <f t="shared" si="12"/>
        <v>73363.681190918534</v>
      </c>
      <c r="BG27" s="139">
        <f t="shared" si="13"/>
        <v>14.504484221217583</v>
      </c>
    </row>
    <row r="28" spans="1:59" ht="12.95" customHeight="1" x14ac:dyDescent="0.2">
      <c r="A28" s="32" t="s">
        <v>316</v>
      </c>
      <c r="B28" s="33" t="s">
        <v>317</v>
      </c>
      <c r="C28" s="43">
        <v>5743</v>
      </c>
      <c r="D28" s="45"/>
      <c r="E28" s="33"/>
      <c r="F28" s="46" t="s">
        <v>136</v>
      </c>
      <c r="G28" s="33" t="s">
        <v>137</v>
      </c>
      <c r="H28" s="46" t="s">
        <v>320</v>
      </c>
      <c r="I28" s="46" t="s">
        <v>321</v>
      </c>
      <c r="J28" s="47">
        <v>1</v>
      </c>
      <c r="K28" s="47">
        <v>1</v>
      </c>
      <c r="L28" s="130">
        <v>1645.658398</v>
      </c>
      <c r="M28" s="131">
        <v>4400</v>
      </c>
      <c r="N28" s="132"/>
      <c r="O28" s="37">
        <v>712</v>
      </c>
      <c r="P28" s="133">
        <v>14960.762500000001</v>
      </c>
      <c r="Q28" s="134">
        <v>1115</v>
      </c>
      <c r="R28" s="131">
        <v>391</v>
      </c>
      <c r="S28" s="37">
        <v>4358</v>
      </c>
      <c r="T28" s="135">
        <f t="shared" si="0"/>
        <v>27582.420898</v>
      </c>
      <c r="U28" s="130">
        <v>2874.16</v>
      </c>
      <c r="V28" s="131">
        <v>5407.55</v>
      </c>
      <c r="W28" s="136"/>
      <c r="X28" s="37">
        <v>548.48</v>
      </c>
      <c r="Y28" s="133">
        <v>5836.65</v>
      </c>
      <c r="Z28" s="134">
        <v>5400.8</v>
      </c>
      <c r="AA28" s="131">
        <v>12552.1</v>
      </c>
      <c r="AB28" s="37">
        <v>3241.8729704267739</v>
      </c>
      <c r="AC28" s="135">
        <f t="shared" si="1"/>
        <v>35861.612970426773</v>
      </c>
      <c r="AD28" s="47"/>
      <c r="AE28" s="47"/>
      <c r="AF28" s="130">
        <v>0</v>
      </c>
      <c r="AG28" s="131">
        <v>12500</v>
      </c>
      <c r="AH28" s="132"/>
      <c r="AI28" s="37"/>
      <c r="AJ28" s="133">
        <v>12500</v>
      </c>
      <c r="AK28" s="137">
        <v>12500</v>
      </c>
      <c r="AL28" s="131">
        <v>6750</v>
      </c>
      <c r="AM28" s="37">
        <v>1800</v>
      </c>
      <c r="AN28" s="135">
        <f t="shared" si="2"/>
        <v>46050</v>
      </c>
      <c r="AO28" s="130">
        <v>0</v>
      </c>
      <c r="AP28" s="131">
        <v>0</v>
      </c>
      <c r="AQ28" s="132"/>
      <c r="AR28" s="37"/>
      <c r="AS28" s="133"/>
      <c r="AT28" s="138"/>
      <c r="AU28" s="131"/>
      <c r="AV28" s="37">
        <v>0</v>
      </c>
      <c r="AW28" s="135">
        <f t="shared" si="3"/>
        <v>0</v>
      </c>
      <c r="AX28" s="47">
        <f t="shared" si="4"/>
        <v>4519.8183979999994</v>
      </c>
      <c r="AY28" s="47">
        <f t="shared" si="5"/>
        <v>22307.55</v>
      </c>
      <c r="AZ28" s="47">
        <f t="shared" si="6"/>
        <v>0</v>
      </c>
      <c r="BA28" s="47">
        <f t="shared" si="7"/>
        <v>1260.48</v>
      </c>
      <c r="BB28" s="47">
        <f t="shared" si="8"/>
        <v>33297.412499999999</v>
      </c>
      <c r="BC28" s="47">
        <f t="shared" si="9"/>
        <v>19015.8</v>
      </c>
      <c r="BD28" s="47">
        <f t="shared" si="10"/>
        <v>19693.099999999999</v>
      </c>
      <c r="BE28" s="47">
        <f t="shared" si="11"/>
        <v>9399.8729704267735</v>
      </c>
      <c r="BF28" s="135">
        <f t="shared" si="12"/>
        <v>109494.03386842678</v>
      </c>
      <c r="BG28" s="139">
        <f t="shared" si="13"/>
        <v>19.065651030546192</v>
      </c>
    </row>
    <row r="29" spans="1:59" ht="12.95" customHeight="1" x14ac:dyDescent="0.2">
      <c r="A29" s="32" t="s">
        <v>400</v>
      </c>
      <c r="B29" s="33" t="s">
        <v>401</v>
      </c>
      <c r="C29" s="43">
        <v>8981</v>
      </c>
      <c r="D29" s="45"/>
      <c r="E29" s="33"/>
      <c r="F29" s="46" t="s">
        <v>136</v>
      </c>
      <c r="G29" s="33" t="s">
        <v>137</v>
      </c>
      <c r="H29" s="46" t="s">
        <v>404</v>
      </c>
      <c r="I29" s="46" t="s">
        <v>405</v>
      </c>
      <c r="J29" s="47">
        <v>1</v>
      </c>
      <c r="K29" s="47">
        <v>1</v>
      </c>
      <c r="L29" s="130">
        <v>6578.8046750000003</v>
      </c>
      <c r="M29" s="131">
        <v>11090.81</v>
      </c>
      <c r="N29" s="132"/>
      <c r="O29" s="37">
        <v>1585</v>
      </c>
      <c r="P29" s="133">
        <v>2636.5</v>
      </c>
      <c r="Q29" s="134">
        <v>925</v>
      </c>
      <c r="R29" s="131">
        <v>2719</v>
      </c>
      <c r="S29" s="37">
        <v>6010</v>
      </c>
      <c r="T29" s="135">
        <f t="shared" si="0"/>
        <v>31545.114675000001</v>
      </c>
      <c r="U29" s="130">
        <v>9293.1099999999988</v>
      </c>
      <c r="V29" s="131">
        <v>1183.4000000000001</v>
      </c>
      <c r="W29" s="136"/>
      <c r="X29" s="37">
        <v>860.45</v>
      </c>
      <c r="Y29" s="133">
        <v>2109.36</v>
      </c>
      <c r="Z29" s="134">
        <v>569.15</v>
      </c>
      <c r="AA29" s="131">
        <v>952.74</v>
      </c>
      <c r="AB29" s="37">
        <v>7492.1840585530581</v>
      </c>
      <c r="AC29" s="135">
        <f t="shared" si="1"/>
        <v>22460.394058553058</v>
      </c>
      <c r="AD29" s="47"/>
      <c r="AE29" s="47"/>
      <c r="AF29" s="130">
        <v>5000</v>
      </c>
      <c r="AG29" s="131">
        <v>8000</v>
      </c>
      <c r="AH29" s="132"/>
      <c r="AI29" s="37"/>
      <c r="AJ29" s="133">
        <v>6000</v>
      </c>
      <c r="AK29" s="137">
        <v>5000</v>
      </c>
      <c r="AL29" s="131">
        <v>1000</v>
      </c>
      <c r="AM29" s="37">
        <v>1000</v>
      </c>
      <c r="AN29" s="135">
        <f t="shared" si="2"/>
        <v>26000</v>
      </c>
      <c r="AO29" s="130">
        <v>0</v>
      </c>
      <c r="AP29" s="131">
        <v>0</v>
      </c>
      <c r="AQ29" s="132"/>
      <c r="AR29" s="37"/>
      <c r="AS29" s="133"/>
      <c r="AT29" s="138"/>
      <c r="AU29" s="131"/>
      <c r="AV29" s="37">
        <v>0</v>
      </c>
      <c r="AW29" s="135">
        <f t="shared" si="3"/>
        <v>0</v>
      </c>
      <c r="AX29" s="47">
        <f t="shared" si="4"/>
        <v>20871.914675</v>
      </c>
      <c r="AY29" s="47">
        <f t="shared" si="5"/>
        <v>20274.21</v>
      </c>
      <c r="AZ29" s="47">
        <f t="shared" si="6"/>
        <v>0</v>
      </c>
      <c r="BA29" s="47">
        <f t="shared" si="7"/>
        <v>2445.4499999999998</v>
      </c>
      <c r="BB29" s="47">
        <f t="shared" si="8"/>
        <v>10745.86</v>
      </c>
      <c r="BC29" s="47">
        <f t="shared" si="9"/>
        <v>6494.15</v>
      </c>
      <c r="BD29" s="47">
        <f t="shared" si="10"/>
        <v>4671.74</v>
      </c>
      <c r="BE29" s="47">
        <f t="shared" si="11"/>
        <v>14502.184058553059</v>
      </c>
      <c r="BF29" s="135">
        <f t="shared" si="12"/>
        <v>80005.508733553055</v>
      </c>
      <c r="BG29" s="139">
        <f t="shared" si="13"/>
        <v>8.9083073971220408</v>
      </c>
    </row>
    <row r="30" spans="1:59" ht="12.95" customHeight="1" x14ac:dyDescent="0.2">
      <c r="A30" s="32" t="s">
        <v>608</v>
      </c>
      <c r="B30" s="33" t="s">
        <v>609</v>
      </c>
      <c r="C30" s="43">
        <v>9872</v>
      </c>
      <c r="D30" s="45"/>
      <c r="E30" s="33"/>
      <c r="F30" s="46" t="s">
        <v>136</v>
      </c>
      <c r="G30" s="33" t="s">
        <v>137</v>
      </c>
      <c r="H30" s="46" t="s">
        <v>612</v>
      </c>
      <c r="I30" s="46" t="s">
        <v>613</v>
      </c>
      <c r="J30" s="47">
        <v>1</v>
      </c>
      <c r="K30" s="47">
        <v>1</v>
      </c>
      <c r="L30" s="130">
        <v>4069.3812940000003</v>
      </c>
      <c r="M30" s="131">
        <v>22265.5</v>
      </c>
      <c r="N30" s="132"/>
      <c r="O30" s="37">
        <v>802</v>
      </c>
      <c r="P30" s="133">
        <v>7577</v>
      </c>
      <c r="Q30" s="134">
        <v>1695</v>
      </c>
      <c r="R30" s="131">
        <v>1965</v>
      </c>
      <c r="S30" s="37">
        <v>14119.01</v>
      </c>
      <c r="T30" s="135">
        <f t="shared" si="0"/>
        <v>52492.891294000001</v>
      </c>
      <c r="U30" s="130">
        <v>9232.98</v>
      </c>
      <c r="V30" s="131">
        <v>14135.3</v>
      </c>
      <c r="W30" s="136"/>
      <c r="X30" s="37">
        <v>673</v>
      </c>
      <c r="Y30" s="133">
        <v>10419.02</v>
      </c>
      <c r="Z30" s="134">
        <v>5034.6899999999996</v>
      </c>
      <c r="AA30" s="131">
        <v>3519.24</v>
      </c>
      <c r="AB30" s="37">
        <v>7440.5975870641132</v>
      </c>
      <c r="AC30" s="135">
        <f t="shared" si="1"/>
        <v>50454.827587064116</v>
      </c>
      <c r="AD30" s="47"/>
      <c r="AE30" s="47"/>
      <c r="AF30" s="130">
        <v>16100</v>
      </c>
      <c r="AG30" s="131">
        <v>8000</v>
      </c>
      <c r="AH30" s="132"/>
      <c r="AI30" s="37">
        <v>3300</v>
      </c>
      <c r="AJ30" s="133">
        <v>8000</v>
      </c>
      <c r="AK30" s="137">
        <v>3300</v>
      </c>
      <c r="AL30" s="131">
        <v>3300</v>
      </c>
      <c r="AM30" s="37">
        <v>6000</v>
      </c>
      <c r="AN30" s="135">
        <f t="shared" si="2"/>
        <v>48000</v>
      </c>
      <c r="AO30" s="130">
        <v>0</v>
      </c>
      <c r="AP30" s="131">
        <v>0</v>
      </c>
      <c r="AQ30" s="132"/>
      <c r="AR30" s="37"/>
      <c r="AS30" s="133">
        <v>30000</v>
      </c>
      <c r="AT30" s="138"/>
      <c r="AU30" s="131"/>
      <c r="AV30" s="37">
        <v>0</v>
      </c>
      <c r="AW30" s="135">
        <f t="shared" si="3"/>
        <v>30000</v>
      </c>
      <c r="AX30" s="47">
        <f t="shared" si="4"/>
        <v>29402.361294000002</v>
      </c>
      <c r="AY30" s="47">
        <f t="shared" si="5"/>
        <v>44400.800000000003</v>
      </c>
      <c r="AZ30" s="47">
        <f t="shared" si="6"/>
        <v>0</v>
      </c>
      <c r="BA30" s="47">
        <f t="shared" si="7"/>
        <v>4775</v>
      </c>
      <c r="BB30" s="47">
        <f t="shared" si="8"/>
        <v>55996.020000000004</v>
      </c>
      <c r="BC30" s="47">
        <f t="shared" si="9"/>
        <v>10029.689999999999</v>
      </c>
      <c r="BD30" s="47">
        <f t="shared" si="10"/>
        <v>8784.24</v>
      </c>
      <c r="BE30" s="47">
        <f t="shared" si="11"/>
        <v>27559.607587064114</v>
      </c>
      <c r="BF30" s="135">
        <f t="shared" si="12"/>
        <v>180947.71888106412</v>
      </c>
      <c r="BG30" s="139">
        <f t="shared" si="13"/>
        <v>18.329388055213141</v>
      </c>
    </row>
    <row r="31" spans="1:59" ht="12.95" customHeight="1" x14ac:dyDescent="0.2">
      <c r="A31" s="32" t="s">
        <v>755</v>
      </c>
      <c r="B31" s="33" t="s">
        <v>756</v>
      </c>
      <c r="C31" s="43">
        <v>6244</v>
      </c>
      <c r="D31" s="45"/>
      <c r="E31" s="33"/>
      <c r="F31" s="46" t="s">
        <v>136</v>
      </c>
      <c r="G31" s="33" t="s">
        <v>137</v>
      </c>
      <c r="H31" s="46" t="s">
        <v>320</v>
      </c>
      <c r="I31" s="46" t="s">
        <v>321</v>
      </c>
      <c r="J31" s="47">
        <v>1</v>
      </c>
      <c r="K31" s="47">
        <v>1</v>
      </c>
      <c r="L31" s="130">
        <v>3106.9931729999998</v>
      </c>
      <c r="M31" s="131">
        <v>3632.84</v>
      </c>
      <c r="N31" s="132"/>
      <c r="O31" s="37">
        <v>845</v>
      </c>
      <c r="P31" s="133">
        <v>626</v>
      </c>
      <c r="Q31" s="134">
        <v>600</v>
      </c>
      <c r="R31" s="131">
        <v>624.5</v>
      </c>
      <c r="S31" s="37">
        <v>5506</v>
      </c>
      <c r="T31" s="135">
        <f t="shared" si="0"/>
        <v>14941.333172999999</v>
      </c>
      <c r="U31" s="130">
        <v>6706.7000000000007</v>
      </c>
      <c r="V31" s="131">
        <v>9776.52</v>
      </c>
      <c r="W31" s="136"/>
      <c r="X31" s="37">
        <v>136.80000000000001</v>
      </c>
      <c r="Y31" s="133">
        <v>4084.74</v>
      </c>
      <c r="Z31" s="134">
        <v>219</v>
      </c>
      <c r="AA31" s="131">
        <v>185.55</v>
      </c>
      <c r="AB31" s="37">
        <v>3116.5771468654734</v>
      </c>
      <c r="AC31" s="135">
        <f t="shared" si="1"/>
        <v>24225.887146865476</v>
      </c>
      <c r="AD31" s="47"/>
      <c r="AE31" s="47"/>
      <c r="AF31" s="130">
        <v>5610</v>
      </c>
      <c r="AG31" s="131">
        <v>8415</v>
      </c>
      <c r="AH31" s="132"/>
      <c r="AI31" s="37">
        <v>935</v>
      </c>
      <c r="AJ31" s="133">
        <v>3740</v>
      </c>
      <c r="AK31" s="137">
        <v>0</v>
      </c>
      <c r="AL31" s="131"/>
      <c r="AM31" s="37">
        <v>3000</v>
      </c>
      <c r="AN31" s="135">
        <f t="shared" si="2"/>
        <v>21700</v>
      </c>
      <c r="AO31" s="130">
        <v>0</v>
      </c>
      <c r="AP31" s="131">
        <v>0</v>
      </c>
      <c r="AQ31" s="132"/>
      <c r="AR31" s="37"/>
      <c r="AS31" s="133"/>
      <c r="AT31" s="138"/>
      <c r="AU31" s="131"/>
      <c r="AV31" s="37">
        <v>0</v>
      </c>
      <c r="AW31" s="135">
        <f t="shared" si="3"/>
        <v>0</v>
      </c>
      <c r="AX31" s="47">
        <f t="shared" si="4"/>
        <v>15423.693173</v>
      </c>
      <c r="AY31" s="47">
        <f t="shared" si="5"/>
        <v>21824.36</v>
      </c>
      <c r="AZ31" s="47">
        <f t="shared" si="6"/>
        <v>0</v>
      </c>
      <c r="BA31" s="47">
        <f t="shared" si="7"/>
        <v>1916.8</v>
      </c>
      <c r="BB31" s="47">
        <f t="shared" si="8"/>
        <v>8450.74</v>
      </c>
      <c r="BC31" s="47">
        <f t="shared" si="9"/>
        <v>819</v>
      </c>
      <c r="BD31" s="47">
        <f t="shared" si="10"/>
        <v>810.05</v>
      </c>
      <c r="BE31" s="47">
        <f t="shared" si="11"/>
        <v>11622.577146865473</v>
      </c>
      <c r="BF31" s="135">
        <f t="shared" si="12"/>
        <v>60867.220319865475</v>
      </c>
      <c r="BG31" s="139">
        <f t="shared" si="13"/>
        <v>9.748113440080953</v>
      </c>
    </row>
    <row r="32" spans="1:59" ht="12.95" customHeight="1" x14ac:dyDescent="0.2">
      <c r="A32" s="32" t="s">
        <v>789</v>
      </c>
      <c r="B32" s="33" t="s">
        <v>790</v>
      </c>
      <c r="C32" s="43">
        <v>2078</v>
      </c>
      <c r="D32" s="45"/>
      <c r="E32" s="33"/>
      <c r="F32" s="46" t="s">
        <v>136</v>
      </c>
      <c r="G32" s="33" t="s">
        <v>137</v>
      </c>
      <c r="H32" s="46" t="s">
        <v>793</v>
      </c>
      <c r="I32" s="46" t="s">
        <v>794</v>
      </c>
      <c r="J32" s="47">
        <v>2</v>
      </c>
      <c r="K32" s="47">
        <v>1</v>
      </c>
      <c r="L32" s="130">
        <v>1089.900911</v>
      </c>
      <c r="M32" s="131">
        <v>2962.4</v>
      </c>
      <c r="N32" s="132"/>
      <c r="O32" s="37">
        <v>20</v>
      </c>
      <c r="P32" s="133">
        <v>35</v>
      </c>
      <c r="Q32" s="134">
        <v>488</v>
      </c>
      <c r="R32" s="131"/>
      <c r="S32" s="37">
        <v>3193</v>
      </c>
      <c r="T32" s="135">
        <f t="shared" si="0"/>
        <v>7788.3009110000003</v>
      </c>
      <c r="U32" s="130">
        <v>6137.47</v>
      </c>
      <c r="V32" s="131">
        <v>1361.86</v>
      </c>
      <c r="W32" s="136"/>
      <c r="X32" s="37">
        <v>415.84</v>
      </c>
      <c r="Y32" s="133">
        <v>174.7</v>
      </c>
      <c r="Z32" s="134">
        <v>636.82000000000005</v>
      </c>
      <c r="AA32" s="131">
        <v>64.3</v>
      </c>
      <c r="AB32" s="37">
        <v>2954.1530248038962</v>
      </c>
      <c r="AC32" s="135">
        <f t="shared" si="1"/>
        <v>11745.143024803896</v>
      </c>
      <c r="AD32" s="47"/>
      <c r="AE32" s="47"/>
      <c r="AF32" s="130">
        <v>3315</v>
      </c>
      <c r="AG32" s="131">
        <v>1325</v>
      </c>
      <c r="AH32" s="132"/>
      <c r="AI32" s="37">
        <v>1670</v>
      </c>
      <c r="AJ32" s="133">
        <v>0</v>
      </c>
      <c r="AK32" s="137">
        <v>0</v>
      </c>
      <c r="AL32" s="131"/>
      <c r="AM32" s="37">
        <v>500</v>
      </c>
      <c r="AN32" s="135">
        <f t="shared" si="2"/>
        <v>6810</v>
      </c>
      <c r="AO32" s="130">
        <v>0</v>
      </c>
      <c r="AP32" s="131">
        <v>0</v>
      </c>
      <c r="AQ32" s="132"/>
      <c r="AR32" s="37"/>
      <c r="AS32" s="133"/>
      <c r="AT32" s="138"/>
      <c r="AU32" s="131"/>
      <c r="AV32" s="37">
        <v>0</v>
      </c>
      <c r="AW32" s="135">
        <f t="shared" si="3"/>
        <v>0</v>
      </c>
      <c r="AX32" s="47">
        <f t="shared" si="4"/>
        <v>10542.370911</v>
      </c>
      <c r="AY32" s="47">
        <f t="shared" si="5"/>
        <v>5649.26</v>
      </c>
      <c r="AZ32" s="47">
        <f t="shared" si="6"/>
        <v>0</v>
      </c>
      <c r="BA32" s="47">
        <f t="shared" si="7"/>
        <v>2105.84</v>
      </c>
      <c r="BB32" s="47">
        <f t="shared" si="8"/>
        <v>209.7</v>
      </c>
      <c r="BC32" s="47">
        <f t="shared" si="9"/>
        <v>1124.8200000000002</v>
      </c>
      <c r="BD32" s="47">
        <f t="shared" si="10"/>
        <v>64.3</v>
      </c>
      <c r="BE32" s="47">
        <f t="shared" si="11"/>
        <v>6647.1530248038962</v>
      </c>
      <c r="BF32" s="135">
        <f t="shared" si="12"/>
        <v>26343.443935803894</v>
      </c>
      <c r="BG32" s="139">
        <f t="shared" si="13"/>
        <v>12.677306995093309</v>
      </c>
    </row>
    <row r="33" spans="1:59" ht="12.95" customHeight="1" x14ac:dyDescent="0.2">
      <c r="A33" s="32" t="s">
        <v>841</v>
      </c>
      <c r="B33" s="33" t="s">
        <v>842</v>
      </c>
      <c r="C33" s="43">
        <v>745</v>
      </c>
      <c r="D33" s="45"/>
      <c r="E33" s="33"/>
      <c r="F33" s="46" t="s">
        <v>136</v>
      </c>
      <c r="G33" s="33" t="s">
        <v>137</v>
      </c>
      <c r="H33" s="46" t="s">
        <v>845</v>
      </c>
      <c r="I33" s="46" t="s">
        <v>846</v>
      </c>
      <c r="J33" s="47">
        <v>2</v>
      </c>
      <c r="K33" s="47">
        <v>1</v>
      </c>
      <c r="L33" s="130">
        <v>117.045511</v>
      </c>
      <c r="M33" s="131">
        <v>220</v>
      </c>
      <c r="N33" s="132"/>
      <c r="O33" s="37"/>
      <c r="P33" s="133">
        <v>0</v>
      </c>
      <c r="Q33" s="134">
        <v>0</v>
      </c>
      <c r="R33" s="131">
        <v>800</v>
      </c>
      <c r="S33" s="37">
        <v>609</v>
      </c>
      <c r="T33" s="135">
        <f t="shared" si="0"/>
        <v>1746.045511</v>
      </c>
      <c r="U33" s="130">
        <v>10968.060000000001</v>
      </c>
      <c r="V33" s="131">
        <v>365.8</v>
      </c>
      <c r="W33" s="136"/>
      <c r="X33" s="37"/>
      <c r="Y33" s="133">
        <v>98.6</v>
      </c>
      <c r="Z33" s="134">
        <v>99.1</v>
      </c>
      <c r="AA33" s="131">
        <v>63.2</v>
      </c>
      <c r="AB33" s="37">
        <v>1326.5343432149757</v>
      </c>
      <c r="AC33" s="135">
        <f t="shared" si="1"/>
        <v>12921.294343214977</v>
      </c>
      <c r="AD33" s="47"/>
      <c r="AE33" s="47"/>
      <c r="AF33" s="130">
        <v>3000</v>
      </c>
      <c r="AG33" s="131">
        <v>0</v>
      </c>
      <c r="AH33" s="132"/>
      <c r="AI33" s="37"/>
      <c r="AJ33" s="133">
        <v>0</v>
      </c>
      <c r="AK33" s="137">
        <v>0</v>
      </c>
      <c r="AL33" s="131"/>
      <c r="AM33" s="37">
        <v>0</v>
      </c>
      <c r="AN33" s="135">
        <f t="shared" si="2"/>
        <v>3000</v>
      </c>
      <c r="AO33" s="130">
        <v>0</v>
      </c>
      <c r="AP33" s="131">
        <v>0</v>
      </c>
      <c r="AQ33" s="132"/>
      <c r="AR33" s="37"/>
      <c r="AS33" s="133"/>
      <c r="AT33" s="138"/>
      <c r="AU33" s="131"/>
      <c r="AV33" s="37">
        <v>0</v>
      </c>
      <c r="AW33" s="135">
        <f t="shared" si="3"/>
        <v>0</v>
      </c>
      <c r="AX33" s="47">
        <f t="shared" si="4"/>
        <v>14085.105511000002</v>
      </c>
      <c r="AY33" s="47">
        <f t="shared" si="5"/>
        <v>585.79999999999995</v>
      </c>
      <c r="AZ33" s="47">
        <f t="shared" si="6"/>
        <v>0</v>
      </c>
      <c r="BA33" s="47">
        <f t="shared" si="7"/>
        <v>0</v>
      </c>
      <c r="BB33" s="47">
        <f t="shared" si="8"/>
        <v>98.6</v>
      </c>
      <c r="BC33" s="47">
        <f t="shared" si="9"/>
        <v>99.1</v>
      </c>
      <c r="BD33" s="47">
        <f t="shared" si="10"/>
        <v>863.2</v>
      </c>
      <c r="BE33" s="47">
        <f t="shared" si="11"/>
        <v>1935.5343432149757</v>
      </c>
      <c r="BF33" s="135">
        <f t="shared" si="12"/>
        <v>17667.339854214977</v>
      </c>
      <c r="BG33" s="139">
        <f t="shared" si="13"/>
        <v>23.714550139885876</v>
      </c>
    </row>
    <row r="34" spans="1:59" ht="12.95" customHeight="1" x14ac:dyDescent="0.2">
      <c r="A34" s="32" t="s">
        <v>881</v>
      </c>
      <c r="B34" s="33" t="s">
        <v>882</v>
      </c>
      <c r="C34" s="43">
        <v>2291</v>
      </c>
      <c r="D34" s="45"/>
      <c r="E34" s="33"/>
      <c r="F34" s="46" t="s">
        <v>136</v>
      </c>
      <c r="G34" s="33" t="s">
        <v>137</v>
      </c>
      <c r="H34" s="46" t="s">
        <v>320</v>
      </c>
      <c r="I34" s="46" t="s">
        <v>321</v>
      </c>
      <c r="J34" s="47">
        <v>2</v>
      </c>
      <c r="K34" s="47">
        <v>1</v>
      </c>
      <c r="L34" s="130">
        <v>1350.2613370000001</v>
      </c>
      <c r="M34" s="131">
        <v>1200</v>
      </c>
      <c r="N34" s="132"/>
      <c r="O34" s="37">
        <v>175</v>
      </c>
      <c r="P34" s="133">
        <v>0</v>
      </c>
      <c r="Q34" s="134">
        <v>0</v>
      </c>
      <c r="R34" s="131">
        <v>1450.15</v>
      </c>
      <c r="S34" s="37">
        <v>1860.8</v>
      </c>
      <c r="T34" s="135">
        <f t="shared" si="0"/>
        <v>6036.2113369999997</v>
      </c>
      <c r="U34" s="130">
        <v>859.84999999999991</v>
      </c>
      <c r="V34" s="131">
        <v>1696.16</v>
      </c>
      <c r="W34" s="136"/>
      <c r="X34" s="37">
        <v>142.30000000000001</v>
      </c>
      <c r="Y34" s="133">
        <v>172.6</v>
      </c>
      <c r="Z34" s="134">
        <v>99.5</v>
      </c>
      <c r="AA34" s="131">
        <v>2309.2399999999998</v>
      </c>
      <c r="AB34" s="37">
        <v>1857.7459572125724</v>
      </c>
      <c r="AC34" s="135">
        <f t="shared" si="1"/>
        <v>7137.3959572125723</v>
      </c>
      <c r="AD34" s="47"/>
      <c r="AE34" s="47"/>
      <c r="AF34" s="130">
        <v>0</v>
      </c>
      <c r="AG34" s="131">
        <v>0</v>
      </c>
      <c r="AH34" s="132"/>
      <c r="AI34" s="37">
        <v>0</v>
      </c>
      <c r="AJ34" s="133">
        <v>0</v>
      </c>
      <c r="AK34" s="137">
        <v>0</v>
      </c>
      <c r="AL34" s="131"/>
      <c r="AM34" s="37">
        <v>0</v>
      </c>
      <c r="AN34" s="135">
        <f t="shared" si="2"/>
        <v>0</v>
      </c>
      <c r="AO34" s="130">
        <v>0</v>
      </c>
      <c r="AP34" s="131">
        <v>0</v>
      </c>
      <c r="AQ34" s="132"/>
      <c r="AR34" s="37">
        <v>0</v>
      </c>
      <c r="AS34" s="133"/>
      <c r="AT34" s="138"/>
      <c r="AU34" s="131"/>
      <c r="AV34" s="37">
        <v>0</v>
      </c>
      <c r="AW34" s="135">
        <f t="shared" si="3"/>
        <v>0</v>
      </c>
      <c r="AX34" s="47">
        <f t="shared" si="4"/>
        <v>2210.1113370000003</v>
      </c>
      <c r="AY34" s="47">
        <f t="shared" si="5"/>
        <v>2896.16</v>
      </c>
      <c r="AZ34" s="47">
        <f t="shared" si="6"/>
        <v>0</v>
      </c>
      <c r="BA34" s="47">
        <f t="shared" si="7"/>
        <v>317.3</v>
      </c>
      <c r="BB34" s="47">
        <f t="shared" si="8"/>
        <v>172.6</v>
      </c>
      <c r="BC34" s="47">
        <f t="shared" si="9"/>
        <v>99.5</v>
      </c>
      <c r="BD34" s="47">
        <f t="shared" si="10"/>
        <v>3759.39</v>
      </c>
      <c r="BE34" s="47">
        <f t="shared" si="11"/>
        <v>3718.5459572125724</v>
      </c>
      <c r="BF34" s="135">
        <f t="shared" si="12"/>
        <v>13173.607294212574</v>
      </c>
      <c r="BG34" s="139">
        <f t="shared" si="13"/>
        <v>5.7501559555707438</v>
      </c>
    </row>
    <row r="35" spans="1:59" ht="12.95" customHeight="1" x14ac:dyDescent="0.2">
      <c r="A35" s="32" t="s">
        <v>889</v>
      </c>
      <c r="B35" s="33" t="s">
        <v>890</v>
      </c>
      <c r="C35" s="43">
        <v>7314</v>
      </c>
      <c r="D35" s="45"/>
      <c r="E35" s="33"/>
      <c r="F35" s="46" t="s">
        <v>136</v>
      </c>
      <c r="G35" s="33" t="s">
        <v>137</v>
      </c>
      <c r="H35" s="46" t="s">
        <v>845</v>
      </c>
      <c r="I35" s="46" t="s">
        <v>846</v>
      </c>
      <c r="J35" s="47">
        <v>1</v>
      </c>
      <c r="K35" s="47">
        <v>1</v>
      </c>
      <c r="L35" s="130">
        <v>7944.2507889999988</v>
      </c>
      <c r="M35" s="131">
        <v>7683.15</v>
      </c>
      <c r="N35" s="132"/>
      <c r="O35" s="37">
        <v>745</v>
      </c>
      <c r="P35" s="133">
        <v>5905</v>
      </c>
      <c r="Q35" s="134">
        <v>0</v>
      </c>
      <c r="R35" s="131"/>
      <c r="S35" s="37">
        <v>6218</v>
      </c>
      <c r="T35" s="135">
        <f t="shared" si="0"/>
        <v>28495.400788999999</v>
      </c>
      <c r="U35" s="130">
        <v>13853.109999999999</v>
      </c>
      <c r="V35" s="131">
        <v>123.5</v>
      </c>
      <c r="W35" s="136"/>
      <c r="X35" s="37">
        <v>158.05000000000001</v>
      </c>
      <c r="Y35" s="133">
        <v>333.7</v>
      </c>
      <c r="Z35" s="134">
        <v>279.89999999999998</v>
      </c>
      <c r="AA35" s="131">
        <v>272.85000000000002</v>
      </c>
      <c r="AB35" s="37">
        <v>3657.7551505304473</v>
      </c>
      <c r="AC35" s="135">
        <f t="shared" si="1"/>
        <v>18678.865150530444</v>
      </c>
      <c r="AD35" s="47"/>
      <c r="AE35" s="47"/>
      <c r="AF35" s="130">
        <v>17400</v>
      </c>
      <c r="AG35" s="131">
        <v>4050</v>
      </c>
      <c r="AH35" s="132"/>
      <c r="AI35" s="37">
        <v>950</v>
      </c>
      <c r="AJ35" s="133">
        <v>1600</v>
      </c>
      <c r="AK35" s="137">
        <v>0</v>
      </c>
      <c r="AL35" s="131"/>
      <c r="AM35" s="37">
        <v>3000</v>
      </c>
      <c r="AN35" s="135">
        <f t="shared" si="2"/>
        <v>27000</v>
      </c>
      <c r="AO35" s="130">
        <v>0</v>
      </c>
      <c r="AP35" s="131">
        <v>0</v>
      </c>
      <c r="AQ35" s="132"/>
      <c r="AR35" s="37"/>
      <c r="AS35" s="133"/>
      <c r="AT35" s="138"/>
      <c r="AU35" s="131"/>
      <c r="AV35" s="37">
        <v>0</v>
      </c>
      <c r="AW35" s="135">
        <f t="shared" si="3"/>
        <v>0</v>
      </c>
      <c r="AX35" s="47">
        <f t="shared" si="4"/>
        <v>39197.360788999998</v>
      </c>
      <c r="AY35" s="47">
        <f t="shared" si="5"/>
        <v>11856.65</v>
      </c>
      <c r="AZ35" s="47">
        <f t="shared" si="6"/>
        <v>0</v>
      </c>
      <c r="BA35" s="47">
        <f t="shared" si="7"/>
        <v>1853.05</v>
      </c>
      <c r="BB35" s="47">
        <f t="shared" si="8"/>
        <v>7838.7</v>
      </c>
      <c r="BC35" s="47">
        <f t="shared" si="9"/>
        <v>279.89999999999998</v>
      </c>
      <c r="BD35" s="47">
        <f t="shared" si="10"/>
        <v>272.85000000000002</v>
      </c>
      <c r="BE35" s="47">
        <f t="shared" si="11"/>
        <v>12875.755150530447</v>
      </c>
      <c r="BF35" s="135">
        <f t="shared" si="12"/>
        <v>74174.265939530451</v>
      </c>
      <c r="BG35" s="139">
        <f t="shared" si="13"/>
        <v>10.141409070211983</v>
      </c>
    </row>
    <row r="36" spans="1:59" ht="12.95" customHeight="1" x14ac:dyDescent="0.2">
      <c r="A36" s="32" t="s">
        <v>943</v>
      </c>
      <c r="B36" s="33" t="s">
        <v>944</v>
      </c>
      <c r="C36" s="43">
        <v>1601</v>
      </c>
      <c r="D36" s="45" t="s">
        <v>709</v>
      </c>
      <c r="E36" s="33" t="s">
        <v>710</v>
      </c>
      <c r="F36" s="46" t="s">
        <v>136</v>
      </c>
      <c r="G36" s="33" t="s">
        <v>137</v>
      </c>
      <c r="H36" s="46" t="s">
        <v>612</v>
      </c>
      <c r="I36" s="46" t="s">
        <v>613</v>
      </c>
      <c r="J36" s="47">
        <v>1</v>
      </c>
      <c r="K36" s="47">
        <v>2</v>
      </c>
      <c r="L36" s="130">
        <v>1075.0871349999998</v>
      </c>
      <c r="M36" s="131">
        <v>1720</v>
      </c>
      <c r="N36" s="132"/>
      <c r="O36" s="37">
        <v>150</v>
      </c>
      <c r="P36" s="133">
        <v>187.5</v>
      </c>
      <c r="Q36" s="134">
        <v>0</v>
      </c>
      <c r="R36" s="131">
        <v>600</v>
      </c>
      <c r="S36" s="37">
        <v>2068</v>
      </c>
      <c r="T36" s="135">
        <f t="shared" si="0"/>
        <v>5800.5871349999998</v>
      </c>
      <c r="U36" s="130">
        <v>2588.2199999999998</v>
      </c>
      <c r="V36" s="131">
        <v>3411.89</v>
      </c>
      <c r="W36" s="136"/>
      <c r="X36" s="37">
        <v>97</v>
      </c>
      <c r="Y36" s="133">
        <v>518.84</v>
      </c>
      <c r="Z36" s="134">
        <v>19.2</v>
      </c>
      <c r="AA36" s="131"/>
      <c r="AB36" s="37">
        <v>1570.4769649174016</v>
      </c>
      <c r="AC36" s="135">
        <f t="shared" si="1"/>
        <v>8205.626964917401</v>
      </c>
      <c r="AD36" s="47"/>
      <c r="AE36" s="47"/>
      <c r="AF36" s="130">
        <v>2487.02</v>
      </c>
      <c r="AG36" s="131">
        <v>717.69</v>
      </c>
      <c r="AH36" s="132"/>
      <c r="AI36" s="37">
        <v>408.84</v>
      </c>
      <c r="AJ36" s="133">
        <v>2590.46</v>
      </c>
      <c r="AK36" s="137">
        <v>951.51</v>
      </c>
      <c r="AL36" s="131">
        <v>452.22</v>
      </c>
      <c r="AM36" s="37">
        <v>708.84</v>
      </c>
      <c r="AN36" s="135">
        <f t="shared" si="2"/>
        <v>8316.58</v>
      </c>
      <c r="AO36" s="130">
        <v>0</v>
      </c>
      <c r="AP36" s="131">
        <v>0</v>
      </c>
      <c r="AQ36" s="132"/>
      <c r="AR36" s="37"/>
      <c r="AS36" s="133"/>
      <c r="AT36" s="138"/>
      <c r="AU36" s="131"/>
      <c r="AV36" s="37">
        <v>0</v>
      </c>
      <c r="AW36" s="135">
        <f t="shared" si="3"/>
        <v>0</v>
      </c>
      <c r="AX36" s="47">
        <f t="shared" si="4"/>
        <v>6150.3271349999995</v>
      </c>
      <c r="AY36" s="47">
        <f t="shared" si="5"/>
        <v>5849.58</v>
      </c>
      <c r="AZ36" s="47">
        <f t="shared" si="6"/>
        <v>0</v>
      </c>
      <c r="BA36" s="47">
        <f t="shared" si="7"/>
        <v>655.83999999999992</v>
      </c>
      <c r="BB36" s="47">
        <f t="shared" si="8"/>
        <v>3296.8</v>
      </c>
      <c r="BC36" s="47">
        <f t="shared" si="9"/>
        <v>970.71</v>
      </c>
      <c r="BD36" s="47">
        <f t="shared" si="10"/>
        <v>1052.22</v>
      </c>
      <c r="BE36" s="47">
        <f t="shared" si="11"/>
        <v>4347.3169649174015</v>
      </c>
      <c r="BF36" s="135">
        <f t="shared" si="12"/>
        <v>22322.794099917402</v>
      </c>
      <c r="BG36" s="139">
        <f t="shared" si="13"/>
        <v>13.943031917499939</v>
      </c>
    </row>
    <row r="37" spans="1:59" ht="12.95" customHeight="1" x14ac:dyDescent="0.2">
      <c r="A37" s="32" t="s">
        <v>970</v>
      </c>
      <c r="B37" s="33" t="s">
        <v>971</v>
      </c>
      <c r="C37" s="43">
        <v>15400</v>
      </c>
      <c r="D37" s="45"/>
      <c r="E37" s="33"/>
      <c r="F37" s="46" t="s">
        <v>136</v>
      </c>
      <c r="G37" s="33" t="s">
        <v>137</v>
      </c>
      <c r="H37" s="46" t="s">
        <v>138</v>
      </c>
      <c r="I37" s="46" t="s">
        <v>139</v>
      </c>
      <c r="J37" s="47">
        <v>2</v>
      </c>
      <c r="K37" s="47">
        <v>1</v>
      </c>
      <c r="L37" s="130">
        <v>11447.018334000002</v>
      </c>
      <c r="M37" s="131">
        <v>14981.2</v>
      </c>
      <c r="N37" s="132"/>
      <c r="O37" s="37">
        <v>1088</v>
      </c>
      <c r="P37" s="133">
        <v>5395.74</v>
      </c>
      <c r="Q37" s="134">
        <v>3085</v>
      </c>
      <c r="R37" s="131">
        <v>2791</v>
      </c>
      <c r="S37" s="37">
        <v>21644</v>
      </c>
      <c r="T37" s="135">
        <f t="shared" si="0"/>
        <v>60431.958334000003</v>
      </c>
      <c r="U37" s="130">
        <v>15359.689999999999</v>
      </c>
      <c r="V37" s="131">
        <v>913.21</v>
      </c>
      <c r="W37" s="136"/>
      <c r="X37" s="37">
        <v>779.84</v>
      </c>
      <c r="Y37" s="133">
        <v>5452.97</v>
      </c>
      <c r="Z37" s="134">
        <v>2839.9</v>
      </c>
      <c r="AA37" s="131">
        <v>805.25</v>
      </c>
      <c r="AB37" s="37">
        <v>11702.708261991296</v>
      </c>
      <c r="AC37" s="135">
        <f t="shared" si="1"/>
        <v>37853.568261991299</v>
      </c>
      <c r="AD37" s="47"/>
      <c r="AE37" s="47"/>
      <c r="AF37" s="130">
        <v>20555</v>
      </c>
      <c r="AG37" s="131">
        <v>3555</v>
      </c>
      <c r="AH37" s="132"/>
      <c r="AI37" s="37">
        <v>3739.37</v>
      </c>
      <c r="AJ37" s="133">
        <v>0</v>
      </c>
      <c r="AK37" s="137">
        <v>3000</v>
      </c>
      <c r="AL37" s="131">
        <v>3000</v>
      </c>
      <c r="AM37" s="37">
        <v>13450</v>
      </c>
      <c r="AN37" s="135">
        <f t="shared" si="2"/>
        <v>47299.369999999995</v>
      </c>
      <c r="AO37" s="130">
        <v>0</v>
      </c>
      <c r="AP37" s="131">
        <v>0</v>
      </c>
      <c r="AQ37" s="132"/>
      <c r="AR37" s="37"/>
      <c r="AS37" s="133"/>
      <c r="AT37" s="138"/>
      <c r="AU37" s="131"/>
      <c r="AV37" s="37">
        <v>0</v>
      </c>
      <c r="AW37" s="135">
        <f t="shared" si="3"/>
        <v>0</v>
      </c>
      <c r="AX37" s="47">
        <f t="shared" si="4"/>
        <v>47361.708334000003</v>
      </c>
      <c r="AY37" s="47">
        <f t="shared" si="5"/>
        <v>19449.41</v>
      </c>
      <c r="AZ37" s="47">
        <f t="shared" si="6"/>
        <v>0</v>
      </c>
      <c r="BA37" s="47">
        <f t="shared" si="7"/>
        <v>5607.21</v>
      </c>
      <c r="BB37" s="47">
        <f t="shared" si="8"/>
        <v>10848.71</v>
      </c>
      <c r="BC37" s="47">
        <f t="shared" si="9"/>
        <v>8924.9</v>
      </c>
      <c r="BD37" s="47">
        <f t="shared" si="10"/>
        <v>6596.25</v>
      </c>
      <c r="BE37" s="47">
        <f t="shared" si="11"/>
        <v>46796.708261991298</v>
      </c>
      <c r="BF37" s="135">
        <f t="shared" si="12"/>
        <v>145584.8965959913</v>
      </c>
      <c r="BG37" s="139">
        <f t="shared" si="13"/>
        <v>9.4535647140254095</v>
      </c>
    </row>
    <row r="38" spans="1:59" ht="12.95" customHeight="1" x14ac:dyDescent="0.2">
      <c r="A38" s="32" t="s">
        <v>1016</v>
      </c>
      <c r="B38" s="33" t="s">
        <v>1017</v>
      </c>
      <c r="C38" s="43">
        <v>2886</v>
      </c>
      <c r="D38" s="45"/>
      <c r="E38" s="33"/>
      <c r="F38" s="46" t="s">
        <v>136</v>
      </c>
      <c r="G38" s="33" t="s">
        <v>137</v>
      </c>
      <c r="H38" s="46" t="s">
        <v>227</v>
      </c>
      <c r="I38" s="46" t="s">
        <v>228</v>
      </c>
      <c r="J38" s="47">
        <v>2</v>
      </c>
      <c r="K38" s="47">
        <v>1</v>
      </c>
      <c r="L38" s="130">
        <v>1808.526795</v>
      </c>
      <c r="M38" s="131">
        <v>315</v>
      </c>
      <c r="N38" s="132"/>
      <c r="O38" s="37"/>
      <c r="P38" s="133">
        <v>140</v>
      </c>
      <c r="Q38" s="134">
        <v>60</v>
      </c>
      <c r="R38" s="131">
        <v>50</v>
      </c>
      <c r="S38" s="37">
        <v>4572.9400000000005</v>
      </c>
      <c r="T38" s="135">
        <f t="shared" si="0"/>
        <v>6946.4667950000003</v>
      </c>
      <c r="U38" s="130">
        <v>2729.0099999999998</v>
      </c>
      <c r="V38" s="131">
        <v>1223.5999999999999</v>
      </c>
      <c r="W38" s="136"/>
      <c r="X38" s="37">
        <v>132.6</v>
      </c>
      <c r="Y38" s="133">
        <v>1245.3000000000002</v>
      </c>
      <c r="Z38" s="134">
        <v>287.8</v>
      </c>
      <c r="AA38" s="131">
        <v>63.6</v>
      </c>
      <c r="AB38" s="37">
        <v>1727.6387076609176</v>
      </c>
      <c r="AC38" s="135">
        <f t="shared" si="1"/>
        <v>7409.5487076609188</v>
      </c>
      <c r="AD38" s="47"/>
      <c r="AE38" s="47"/>
      <c r="AF38" s="130">
        <v>1000</v>
      </c>
      <c r="AG38" s="131">
        <v>0</v>
      </c>
      <c r="AH38" s="132"/>
      <c r="AI38" s="37"/>
      <c r="AJ38" s="133">
        <v>500</v>
      </c>
      <c r="AK38" s="137">
        <v>0</v>
      </c>
      <c r="AL38" s="131"/>
      <c r="AM38" s="37">
        <v>300</v>
      </c>
      <c r="AN38" s="135">
        <f t="shared" si="2"/>
        <v>1800</v>
      </c>
      <c r="AO38" s="130">
        <v>0</v>
      </c>
      <c r="AP38" s="131">
        <v>0</v>
      </c>
      <c r="AQ38" s="132"/>
      <c r="AR38" s="37"/>
      <c r="AS38" s="133"/>
      <c r="AT38" s="138"/>
      <c r="AU38" s="131"/>
      <c r="AV38" s="37">
        <v>0</v>
      </c>
      <c r="AW38" s="135">
        <f t="shared" si="3"/>
        <v>0</v>
      </c>
      <c r="AX38" s="47">
        <f t="shared" si="4"/>
        <v>5537.536795</v>
      </c>
      <c r="AY38" s="47">
        <f t="shared" si="5"/>
        <v>1538.6</v>
      </c>
      <c r="AZ38" s="47">
        <f t="shared" si="6"/>
        <v>0</v>
      </c>
      <c r="BA38" s="47">
        <f t="shared" si="7"/>
        <v>132.6</v>
      </c>
      <c r="BB38" s="47">
        <f t="shared" si="8"/>
        <v>1885.3000000000002</v>
      </c>
      <c r="BC38" s="47">
        <f t="shared" si="9"/>
        <v>347.8</v>
      </c>
      <c r="BD38" s="47">
        <f t="shared" si="10"/>
        <v>113.6</v>
      </c>
      <c r="BE38" s="47">
        <f t="shared" si="11"/>
        <v>6600.5787076609176</v>
      </c>
      <c r="BF38" s="135">
        <f t="shared" si="12"/>
        <v>16156.015502660917</v>
      </c>
      <c r="BG38" s="139">
        <f t="shared" si="13"/>
        <v>5.5980649697369778</v>
      </c>
    </row>
    <row r="39" spans="1:59" ht="12.95" customHeight="1" x14ac:dyDescent="0.2">
      <c r="A39" s="32" t="s">
        <v>1048</v>
      </c>
      <c r="B39" s="33" t="s">
        <v>1049</v>
      </c>
      <c r="C39" s="43">
        <v>1726</v>
      </c>
      <c r="D39" s="45"/>
      <c r="E39" s="33"/>
      <c r="F39" s="46" t="s">
        <v>136</v>
      </c>
      <c r="G39" s="33" t="s">
        <v>137</v>
      </c>
      <c r="H39" s="46" t="s">
        <v>793</v>
      </c>
      <c r="I39" s="46" t="s">
        <v>794</v>
      </c>
      <c r="J39" s="47">
        <v>2</v>
      </c>
      <c r="K39" s="47">
        <v>1</v>
      </c>
      <c r="L39" s="130">
        <v>487.45650000000001</v>
      </c>
      <c r="M39" s="131">
        <v>356.3</v>
      </c>
      <c r="N39" s="132"/>
      <c r="O39" s="37"/>
      <c r="P39" s="133">
        <v>0</v>
      </c>
      <c r="Q39" s="134">
        <v>40</v>
      </c>
      <c r="R39" s="131">
        <v>1300</v>
      </c>
      <c r="S39" s="37">
        <v>968</v>
      </c>
      <c r="T39" s="135">
        <f t="shared" si="0"/>
        <v>3151.7565</v>
      </c>
      <c r="U39" s="130">
        <v>673.18000000000006</v>
      </c>
      <c r="V39" s="131">
        <v>529.47</v>
      </c>
      <c r="W39" s="136"/>
      <c r="X39" s="37">
        <v>120.4</v>
      </c>
      <c r="Y39" s="133">
        <v>35.1</v>
      </c>
      <c r="Z39" s="134">
        <v>29.2</v>
      </c>
      <c r="AA39" s="131">
        <v>30.45</v>
      </c>
      <c r="AB39" s="37">
        <v>1401.4245105903613</v>
      </c>
      <c r="AC39" s="135">
        <f t="shared" si="1"/>
        <v>2819.2245105903612</v>
      </c>
      <c r="AD39" s="47"/>
      <c r="AE39" s="47"/>
      <c r="AF39" s="130">
        <v>1000</v>
      </c>
      <c r="AG39" s="131">
        <v>1000</v>
      </c>
      <c r="AH39" s="132"/>
      <c r="AI39" s="37">
        <v>200</v>
      </c>
      <c r="AJ39" s="133">
        <v>0</v>
      </c>
      <c r="AK39" s="137">
        <v>0</v>
      </c>
      <c r="AL39" s="131"/>
      <c r="AM39" s="37">
        <v>0</v>
      </c>
      <c r="AN39" s="135">
        <f t="shared" si="2"/>
        <v>2200</v>
      </c>
      <c r="AO39" s="130">
        <v>0</v>
      </c>
      <c r="AP39" s="131">
        <v>0</v>
      </c>
      <c r="AQ39" s="132"/>
      <c r="AR39" s="37"/>
      <c r="AS39" s="133"/>
      <c r="AT39" s="138"/>
      <c r="AU39" s="131"/>
      <c r="AV39" s="37">
        <v>0</v>
      </c>
      <c r="AW39" s="135">
        <f t="shared" si="3"/>
        <v>0</v>
      </c>
      <c r="AX39" s="47">
        <f t="shared" si="4"/>
        <v>2160.6365000000001</v>
      </c>
      <c r="AY39" s="47">
        <f t="shared" si="5"/>
        <v>1885.77</v>
      </c>
      <c r="AZ39" s="47">
        <f t="shared" si="6"/>
        <v>0</v>
      </c>
      <c r="BA39" s="47">
        <f t="shared" si="7"/>
        <v>320.39999999999998</v>
      </c>
      <c r="BB39" s="47">
        <f t="shared" si="8"/>
        <v>35.1</v>
      </c>
      <c r="BC39" s="47">
        <f t="shared" si="9"/>
        <v>69.2</v>
      </c>
      <c r="BD39" s="47">
        <f t="shared" si="10"/>
        <v>1330.45</v>
      </c>
      <c r="BE39" s="47">
        <f t="shared" si="11"/>
        <v>2369.424510590361</v>
      </c>
      <c r="BF39" s="135">
        <f t="shared" si="12"/>
        <v>8170.9810105903607</v>
      </c>
      <c r="BG39" s="139">
        <f t="shared" si="13"/>
        <v>4.7340562054405337</v>
      </c>
    </row>
    <row r="40" spans="1:59" ht="12.95" customHeight="1" x14ac:dyDescent="0.2">
      <c r="A40" s="32" t="s">
        <v>1052</v>
      </c>
      <c r="B40" s="33" t="s">
        <v>1053</v>
      </c>
      <c r="C40" s="43">
        <v>7998</v>
      </c>
      <c r="D40" s="45"/>
      <c r="E40" s="33"/>
      <c r="F40" s="46" t="s">
        <v>136</v>
      </c>
      <c r="G40" s="33" t="s">
        <v>137</v>
      </c>
      <c r="H40" s="46" t="s">
        <v>1056</v>
      </c>
      <c r="I40" s="46" t="s">
        <v>1057</v>
      </c>
      <c r="J40" s="47">
        <v>2</v>
      </c>
      <c r="K40" s="47">
        <v>1</v>
      </c>
      <c r="L40" s="130">
        <v>5065.7746159999997</v>
      </c>
      <c r="M40" s="131">
        <v>800</v>
      </c>
      <c r="N40" s="132"/>
      <c r="O40" s="37">
        <v>460.3</v>
      </c>
      <c r="P40" s="133">
        <v>2926</v>
      </c>
      <c r="Q40" s="134">
        <v>270</v>
      </c>
      <c r="R40" s="131">
        <v>360</v>
      </c>
      <c r="S40" s="37">
        <v>10016</v>
      </c>
      <c r="T40" s="135">
        <f t="shared" si="0"/>
        <v>19898.074615999998</v>
      </c>
      <c r="U40" s="130">
        <v>7082.9800000000005</v>
      </c>
      <c r="V40" s="131">
        <v>715.4</v>
      </c>
      <c r="W40" s="136"/>
      <c r="X40" s="37">
        <v>645.29999999999995</v>
      </c>
      <c r="Y40" s="133">
        <v>85.05</v>
      </c>
      <c r="Z40" s="134">
        <v>179.33</v>
      </c>
      <c r="AA40" s="131">
        <v>508.7</v>
      </c>
      <c r="AB40" s="37">
        <v>2799.8084254681662</v>
      </c>
      <c r="AC40" s="135">
        <f t="shared" si="1"/>
        <v>12016.568425468166</v>
      </c>
      <c r="AD40" s="47"/>
      <c r="AE40" s="47"/>
      <c r="AF40" s="130">
        <v>28000</v>
      </c>
      <c r="AG40" s="131">
        <v>1400</v>
      </c>
      <c r="AH40" s="132"/>
      <c r="AI40" s="37">
        <v>400</v>
      </c>
      <c r="AJ40" s="133">
        <v>3000</v>
      </c>
      <c r="AK40" s="137">
        <v>400</v>
      </c>
      <c r="AL40" s="131">
        <v>4200</v>
      </c>
      <c r="AM40" s="37">
        <v>4000</v>
      </c>
      <c r="AN40" s="135">
        <f t="shared" si="2"/>
        <v>41400</v>
      </c>
      <c r="AO40" s="130">
        <v>0</v>
      </c>
      <c r="AP40" s="131">
        <v>0</v>
      </c>
      <c r="AQ40" s="132"/>
      <c r="AR40" s="37"/>
      <c r="AS40" s="133"/>
      <c r="AT40" s="138"/>
      <c r="AU40" s="131"/>
      <c r="AV40" s="37">
        <v>0</v>
      </c>
      <c r="AW40" s="135">
        <f t="shared" si="3"/>
        <v>0</v>
      </c>
      <c r="AX40" s="47">
        <f t="shared" si="4"/>
        <v>40148.754615999998</v>
      </c>
      <c r="AY40" s="47">
        <f t="shared" si="5"/>
        <v>2915.4</v>
      </c>
      <c r="AZ40" s="47">
        <f t="shared" si="6"/>
        <v>0</v>
      </c>
      <c r="BA40" s="47">
        <f t="shared" si="7"/>
        <v>1505.6</v>
      </c>
      <c r="BB40" s="47">
        <f t="shared" si="8"/>
        <v>6011.05</v>
      </c>
      <c r="BC40" s="47">
        <f t="shared" si="9"/>
        <v>849.33</v>
      </c>
      <c r="BD40" s="47">
        <f t="shared" si="10"/>
        <v>5068.7</v>
      </c>
      <c r="BE40" s="47">
        <f t="shared" si="11"/>
        <v>16815.808425468167</v>
      </c>
      <c r="BF40" s="135">
        <f t="shared" si="12"/>
        <v>73314.643041468167</v>
      </c>
      <c r="BG40" s="139">
        <f t="shared" si="13"/>
        <v>9.1666220356924448</v>
      </c>
    </row>
    <row r="41" spans="1:59" ht="12.95" customHeight="1" x14ac:dyDescent="0.2">
      <c r="A41" s="32" t="s">
        <v>1064</v>
      </c>
      <c r="B41" s="33" t="s">
        <v>1065</v>
      </c>
      <c r="C41" s="43">
        <v>2685</v>
      </c>
      <c r="D41" s="45"/>
      <c r="E41" s="33"/>
      <c r="F41" s="46" t="s">
        <v>136</v>
      </c>
      <c r="G41" s="33" t="s">
        <v>137</v>
      </c>
      <c r="H41" s="46" t="s">
        <v>612</v>
      </c>
      <c r="I41" s="46" t="s">
        <v>613</v>
      </c>
      <c r="J41" s="47">
        <v>2</v>
      </c>
      <c r="K41" s="47">
        <v>1</v>
      </c>
      <c r="L41" s="130">
        <v>875.57705599999997</v>
      </c>
      <c r="M41" s="131">
        <v>1000</v>
      </c>
      <c r="N41" s="132"/>
      <c r="O41" s="37">
        <v>40</v>
      </c>
      <c r="P41" s="133">
        <v>1930</v>
      </c>
      <c r="Q41" s="134">
        <v>340</v>
      </c>
      <c r="R41" s="131">
        <v>585</v>
      </c>
      <c r="S41" s="37">
        <v>3952</v>
      </c>
      <c r="T41" s="135">
        <f t="shared" si="0"/>
        <v>8722.5770560000001</v>
      </c>
      <c r="U41" s="130">
        <v>4572.88</v>
      </c>
      <c r="V41" s="131">
        <v>80.599999999999994</v>
      </c>
      <c r="W41" s="136"/>
      <c r="X41" s="37">
        <v>246</v>
      </c>
      <c r="Y41" s="133">
        <v>3337.7</v>
      </c>
      <c r="Z41" s="134">
        <v>2322.2600000000002</v>
      </c>
      <c r="AA41" s="131">
        <v>261.75</v>
      </c>
      <c r="AB41" s="37">
        <v>2191.6501856915211</v>
      </c>
      <c r="AC41" s="135">
        <f t="shared" si="1"/>
        <v>13012.840185691522</v>
      </c>
      <c r="AD41" s="47"/>
      <c r="AE41" s="47"/>
      <c r="AF41" s="130">
        <v>2650</v>
      </c>
      <c r="AG41" s="131">
        <v>0</v>
      </c>
      <c r="AH41" s="132"/>
      <c r="AI41" s="37">
        <v>200</v>
      </c>
      <c r="AJ41" s="133">
        <v>2650</v>
      </c>
      <c r="AK41" s="137">
        <v>4500</v>
      </c>
      <c r="AL41" s="131"/>
      <c r="AM41" s="37">
        <v>200</v>
      </c>
      <c r="AN41" s="135">
        <f t="shared" si="2"/>
        <v>10200</v>
      </c>
      <c r="AO41" s="130">
        <v>0</v>
      </c>
      <c r="AP41" s="131">
        <v>0</v>
      </c>
      <c r="AQ41" s="132"/>
      <c r="AR41" s="37"/>
      <c r="AS41" s="133"/>
      <c r="AT41" s="138"/>
      <c r="AU41" s="131"/>
      <c r="AV41" s="37">
        <v>0</v>
      </c>
      <c r="AW41" s="135">
        <f t="shared" si="3"/>
        <v>0</v>
      </c>
      <c r="AX41" s="47">
        <f t="shared" si="4"/>
        <v>8098.4570560000002</v>
      </c>
      <c r="AY41" s="47">
        <f t="shared" si="5"/>
        <v>1080.5999999999999</v>
      </c>
      <c r="AZ41" s="47">
        <f t="shared" si="6"/>
        <v>0</v>
      </c>
      <c r="BA41" s="47">
        <f t="shared" si="7"/>
        <v>486</v>
      </c>
      <c r="BB41" s="47">
        <f t="shared" si="8"/>
        <v>7917.7</v>
      </c>
      <c r="BC41" s="47">
        <f t="shared" si="9"/>
        <v>7162.26</v>
      </c>
      <c r="BD41" s="47">
        <f t="shared" si="10"/>
        <v>846.75</v>
      </c>
      <c r="BE41" s="47">
        <f t="shared" si="11"/>
        <v>6343.6501856915211</v>
      </c>
      <c r="BF41" s="135">
        <f t="shared" si="12"/>
        <v>31935.417241691517</v>
      </c>
      <c r="BG41" s="139">
        <f t="shared" si="13"/>
        <v>11.894010145881385</v>
      </c>
    </row>
    <row r="42" spans="1:59" ht="12.95" customHeight="1" x14ac:dyDescent="0.2">
      <c r="A42" s="32" t="s">
        <v>1068</v>
      </c>
      <c r="B42" s="33" t="s">
        <v>1069</v>
      </c>
      <c r="C42" s="43">
        <v>1412</v>
      </c>
      <c r="D42" s="45" t="s">
        <v>1072</v>
      </c>
      <c r="E42" s="33" t="s">
        <v>1073</v>
      </c>
      <c r="F42" s="46" t="s">
        <v>136</v>
      </c>
      <c r="G42" s="33" t="s">
        <v>137</v>
      </c>
      <c r="H42" s="46" t="s">
        <v>1056</v>
      </c>
      <c r="I42" s="46" t="s">
        <v>1057</v>
      </c>
      <c r="J42" s="47">
        <v>1</v>
      </c>
      <c r="K42" s="47">
        <v>2</v>
      </c>
      <c r="L42" s="130">
        <v>955.78658599999994</v>
      </c>
      <c r="M42" s="131">
        <v>2170</v>
      </c>
      <c r="N42" s="132"/>
      <c r="O42" s="37"/>
      <c r="P42" s="133">
        <v>240</v>
      </c>
      <c r="Q42" s="134">
        <v>980</v>
      </c>
      <c r="R42" s="131">
        <v>180</v>
      </c>
      <c r="S42" s="37">
        <v>1874</v>
      </c>
      <c r="T42" s="135">
        <f t="shared" si="0"/>
        <v>6399.7865860000002</v>
      </c>
      <c r="U42" s="130">
        <v>877.81999999999994</v>
      </c>
      <c r="V42" s="131">
        <v>127.4</v>
      </c>
      <c r="W42" s="136"/>
      <c r="X42" s="37">
        <v>142.15</v>
      </c>
      <c r="Y42" s="133">
        <v>33.549999999999997</v>
      </c>
      <c r="Z42" s="134">
        <v>24.3</v>
      </c>
      <c r="AA42" s="131">
        <v>269.85000000000002</v>
      </c>
      <c r="AB42" s="37">
        <v>1108.6439622965322</v>
      </c>
      <c r="AC42" s="135">
        <f t="shared" si="1"/>
        <v>2583.7139622965319</v>
      </c>
      <c r="AD42" s="47"/>
      <c r="AE42" s="47"/>
      <c r="AF42" s="130">
        <v>1250</v>
      </c>
      <c r="AG42" s="131">
        <v>0</v>
      </c>
      <c r="AH42" s="132"/>
      <c r="AI42" s="37"/>
      <c r="AJ42" s="133">
        <v>0</v>
      </c>
      <c r="AK42" s="137">
        <v>0</v>
      </c>
      <c r="AL42" s="131"/>
      <c r="AM42" s="37">
        <v>26.25</v>
      </c>
      <c r="AN42" s="135">
        <f t="shared" si="2"/>
        <v>1276.25</v>
      </c>
      <c r="AO42" s="130">
        <v>0</v>
      </c>
      <c r="AP42" s="131">
        <v>0</v>
      </c>
      <c r="AQ42" s="132"/>
      <c r="AR42" s="37"/>
      <c r="AS42" s="133"/>
      <c r="AT42" s="138"/>
      <c r="AU42" s="131"/>
      <c r="AV42" s="37">
        <v>0</v>
      </c>
      <c r="AW42" s="135">
        <f t="shared" si="3"/>
        <v>0</v>
      </c>
      <c r="AX42" s="47">
        <f t="shared" si="4"/>
        <v>3083.6065859999999</v>
      </c>
      <c r="AY42" s="47">
        <f t="shared" si="5"/>
        <v>2297.4</v>
      </c>
      <c r="AZ42" s="47">
        <f t="shared" si="6"/>
        <v>0</v>
      </c>
      <c r="BA42" s="47">
        <f t="shared" si="7"/>
        <v>142.15</v>
      </c>
      <c r="BB42" s="47">
        <f t="shared" si="8"/>
        <v>273.55</v>
      </c>
      <c r="BC42" s="47">
        <f t="shared" si="9"/>
        <v>1004.3</v>
      </c>
      <c r="BD42" s="47">
        <f t="shared" si="10"/>
        <v>449.85</v>
      </c>
      <c r="BE42" s="47">
        <f t="shared" si="11"/>
        <v>3008.8939622965322</v>
      </c>
      <c r="BF42" s="135">
        <f t="shared" si="12"/>
        <v>10259.750548296532</v>
      </c>
      <c r="BG42" s="139">
        <f t="shared" si="13"/>
        <v>7.2661122863289886</v>
      </c>
    </row>
    <row r="43" spans="1:59" ht="12.95" customHeight="1" x14ac:dyDescent="0.2">
      <c r="A43" s="32" t="s">
        <v>1104</v>
      </c>
      <c r="B43" s="33" t="s">
        <v>1105</v>
      </c>
      <c r="C43" s="43">
        <v>6522</v>
      </c>
      <c r="D43" s="45"/>
      <c r="E43" s="33"/>
      <c r="F43" s="46" t="s">
        <v>136</v>
      </c>
      <c r="G43" s="33" t="s">
        <v>137</v>
      </c>
      <c r="H43" s="46" t="s">
        <v>1056</v>
      </c>
      <c r="I43" s="46" t="s">
        <v>1057</v>
      </c>
      <c r="J43" s="47">
        <v>2</v>
      </c>
      <c r="K43" s="47">
        <v>1</v>
      </c>
      <c r="L43" s="130">
        <v>5377.2478430000001</v>
      </c>
      <c r="M43" s="131">
        <v>3440.8</v>
      </c>
      <c r="N43" s="132"/>
      <c r="O43" s="37">
        <v>790</v>
      </c>
      <c r="P43" s="133">
        <v>1410</v>
      </c>
      <c r="Q43" s="134">
        <v>505</v>
      </c>
      <c r="R43" s="131">
        <v>240</v>
      </c>
      <c r="S43" s="37">
        <v>11268</v>
      </c>
      <c r="T43" s="135">
        <f t="shared" si="0"/>
        <v>23031.047843</v>
      </c>
      <c r="U43" s="130">
        <v>6269.14</v>
      </c>
      <c r="V43" s="131">
        <v>3245.53</v>
      </c>
      <c r="W43" s="136"/>
      <c r="X43" s="37">
        <v>105.1</v>
      </c>
      <c r="Y43" s="133">
        <v>1630.97</v>
      </c>
      <c r="Z43" s="134">
        <v>127.9</v>
      </c>
      <c r="AA43" s="131">
        <v>137.15</v>
      </c>
      <c r="AB43" s="37">
        <v>3575.8414732734545</v>
      </c>
      <c r="AC43" s="135">
        <f t="shared" si="1"/>
        <v>15091.631473273454</v>
      </c>
      <c r="AD43" s="47"/>
      <c r="AE43" s="47"/>
      <c r="AF43" s="130">
        <v>13000</v>
      </c>
      <c r="AG43" s="131">
        <v>8100</v>
      </c>
      <c r="AH43" s="132"/>
      <c r="AI43" s="37"/>
      <c r="AJ43" s="133">
        <v>5300</v>
      </c>
      <c r="AK43" s="137">
        <v>0</v>
      </c>
      <c r="AL43" s="131"/>
      <c r="AM43" s="37">
        <v>1700</v>
      </c>
      <c r="AN43" s="135">
        <f t="shared" si="2"/>
        <v>28100</v>
      </c>
      <c r="AO43" s="130">
        <v>0</v>
      </c>
      <c r="AP43" s="131">
        <v>0</v>
      </c>
      <c r="AQ43" s="132"/>
      <c r="AR43" s="37"/>
      <c r="AS43" s="133"/>
      <c r="AT43" s="138"/>
      <c r="AU43" s="131"/>
      <c r="AV43" s="37">
        <v>0</v>
      </c>
      <c r="AW43" s="135">
        <f t="shared" si="3"/>
        <v>0</v>
      </c>
      <c r="AX43" s="47">
        <f t="shared" si="4"/>
        <v>24646.387843</v>
      </c>
      <c r="AY43" s="47">
        <f t="shared" si="5"/>
        <v>14786.33</v>
      </c>
      <c r="AZ43" s="47">
        <f t="shared" si="6"/>
        <v>0</v>
      </c>
      <c r="BA43" s="47">
        <f t="shared" si="7"/>
        <v>895.1</v>
      </c>
      <c r="BB43" s="47">
        <f t="shared" si="8"/>
        <v>8340.9700000000012</v>
      </c>
      <c r="BC43" s="47">
        <f t="shared" si="9"/>
        <v>632.9</v>
      </c>
      <c r="BD43" s="47">
        <f t="shared" si="10"/>
        <v>377.15</v>
      </c>
      <c r="BE43" s="47">
        <f t="shared" si="11"/>
        <v>16543.841473273453</v>
      </c>
      <c r="BF43" s="135">
        <f t="shared" si="12"/>
        <v>66222.679316273454</v>
      </c>
      <c r="BG43" s="139">
        <f t="shared" si="13"/>
        <v>10.153738012308104</v>
      </c>
    </row>
    <row r="44" spans="1:59" ht="12.95" customHeight="1" x14ac:dyDescent="0.2">
      <c r="A44" s="32" t="s">
        <v>1127</v>
      </c>
      <c r="B44" s="33" t="s">
        <v>1128</v>
      </c>
      <c r="C44" s="43">
        <v>11659</v>
      </c>
      <c r="D44" s="45" t="s">
        <v>1072</v>
      </c>
      <c r="E44" s="33" t="s">
        <v>1073</v>
      </c>
      <c r="F44" s="46" t="s">
        <v>136</v>
      </c>
      <c r="G44" s="33" t="s">
        <v>137</v>
      </c>
      <c r="H44" s="46" t="s">
        <v>1056</v>
      </c>
      <c r="I44" s="46" t="s">
        <v>1057</v>
      </c>
      <c r="J44" s="47">
        <v>1</v>
      </c>
      <c r="K44" s="47">
        <v>2</v>
      </c>
      <c r="L44" s="130">
        <v>5371.9435489999996</v>
      </c>
      <c r="M44" s="131">
        <v>450</v>
      </c>
      <c r="N44" s="132"/>
      <c r="O44" s="37">
        <v>1114.8399999999999</v>
      </c>
      <c r="P44" s="133">
        <v>14620</v>
      </c>
      <c r="Q44" s="134">
        <v>518</v>
      </c>
      <c r="R44" s="131">
        <v>510</v>
      </c>
      <c r="S44" s="37">
        <v>17757.5</v>
      </c>
      <c r="T44" s="135">
        <f t="shared" si="0"/>
        <v>40342.283549</v>
      </c>
      <c r="U44" s="130">
        <v>5714.79</v>
      </c>
      <c r="V44" s="131">
        <v>143.35</v>
      </c>
      <c r="W44" s="136"/>
      <c r="X44" s="37">
        <v>1359.92</v>
      </c>
      <c r="Y44" s="133">
        <v>439.5</v>
      </c>
      <c r="Z44" s="134">
        <v>185.45</v>
      </c>
      <c r="AA44" s="131">
        <v>1720.56</v>
      </c>
      <c r="AB44" s="37">
        <v>6378.1961052755614</v>
      </c>
      <c r="AC44" s="135">
        <f t="shared" si="1"/>
        <v>15941.766105275561</v>
      </c>
      <c r="AD44" s="47"/>
      <c r="AE44" s="47"/>
      <c r="AF44" s="130">
        <v>17480</v>
      </c>
      <c r="AG44" s="131">
        <v>0</v>
      </c>
      <c r="AH44" s="132"/>
      <c r="AI44" s="37"/>
      <c r="AJ44" s="133">
        <v>8740</v>
      </c>
      <c r="AK44" s="137">
        <v>8740</v>
      </c>
      <c r="AL44" s="131">
        <v>8740</v>
      </c>
      <c r="AM44" s="37">
        <v>6228.95</v>
      </c>
      <c r="AN44" s="135">
        <f t="shared" si="2"/>
        <v>49928.95</v>
      </c>
      <c r="AO44" s="130">
        <v>0</v>
      </c>
      <c r="AP44" s="131">
        <v>0</v>
      </c>
      <c r="AQ44" s="132"/>
      <c r="AR44" s="37"/>
      <c r="AS44" s="133"/>
      <c r="AT44" s="138"/>
      <c r="AU44" s="131"/>
      <c r="AV44" s="37">
        <v>0</v>
      </c>
      <c r="AW44" s="135">
        <f t="shared" si="3"/>
        <v>0</v>
      </c>
      <c r="AX44" s="47">
        <f t="shared" si="4"/>
        <v>28566.733549</v>
      </c>
      <c r="AY44" s="47">
        <f t="shared" si="5"/>
        <v>593.35</v>
      </c>
      <c r="AZ44" s="47">
        <f t="shared" si="6"/>
        <v>0</v>
      </c>
      <c r="BA44" s="47">
        <f t="shared" si="7"/>
        <v>2474.7600000000002</v>
      </c>
      <c r="BB44" s="47">
        <f t="shared" si="8"/>
        <v>23799.5</v>
      </c>
      <c r="BC44" s="47">
        <f t="shared" si="9"/>
        <v>9443.4500000000007</v>
      </c>
      <c r="BD44" s="47">
        <f t="shared" si="10"/>
        <v>10970.56</v>
      </c>
      <c r="BE44" s="47">
        <f t="shared" si="11"/>
        <v>30364.646105275562</v>
      </c>
      <c r="BF44" s="135">
        <f t="shared" si="12"/>
        <v>106212.99965427555</v>
      </c>
      <c r="BG44" s="139">
        <f t="shared" si="13"/>
        <v>9.1099579427288404</v>
      </c>
    </row>
    <row r="45" spans="1:59" ht="12.95" customHeight="1" x14ac:dyDescent="0.2">
      <c r="A45" s="32" t="s">
        <v>1132</v>
      </c>
      <c r="B45" s="33" t="s">
        <v>1133</v>
      </c>
      <c r="C45" s="43">
        <v>4763</v>
      </c>
      <c r="D45" s="45"/>
      <c r="E45" s="33"/>
      <c r="F45" s="46" t="s">
        <v>136</v>
      </c>
      <c r="G45" s="33" t="s">
        <v>137</v>
      </c>
      <c r="H45" s="46" t="s">
        <v>320</v>
      </c>
      <c r="I45" s="46" t="s">
        <v>321</v>
      </c>
      <c r="J45" s="47">
        <v>2</v>
      </c>
      <c r="K45" s="47">
        <v>1</v>
      </c>
      <c r="L45" s="130">
        <v>2490.6665349999998</v>
      </c>
      <c r="M45" s="131">
        <v>350</v>
      </c>
      <c r="N45" s="132"/>
      <c r="O45" s="37">
        <v>220</v>
      </c>
      <c r="P45" s="133">
        <v>3206</v>
      </c>
      <c r="Q45" s="134">
        <v>610</v>
      </c>
      <c r="R45" s="131">
        <v>2840</v>
      </c>
      <c r="S45" s="37">
        <v>6284</v>
      </c>
      <c r="T45" s="135">
        <f t="shared" si="0"/>
        <v>16000.666535</v>
      </c>
      <c r="U45" s="130">
        <v>9928.33</v>
      </c>
      <c r="V45" s="131">
        <v>748.82</v>
      </c>
      <c r="W45" s="136"/>
      <c r="X45" s="37">
        <v>507.4</v>
      </c>
      <c r="Y45" s="133">
        <v>2461.1799999999998</v>
      </c>
      <c r="Z45" s="134">
        <v>182.2</v>
      </c>
      <c r="AA45" s="131">
        <v>152.69999999999999</v>
      </c>
      <c r="AB45" s="37">
        <v>3637.7223727058727</v>
      </c>
      <c r="AC45" s="135">
        <f t="shared" si="1"/>
        <v>17618.352372705875</v>
      </c>
      <c r="AD45" s="47"/>
      <c r="AE45" s="47"/>
      <c r="AF45" s="130">
        <v>29820</v>
      </c>
      <c r="AG45" s="131">
        <v>100</v>
      </c>
      <c r="AH45" s="132"/>
      <c r="AI45" s="37">
        <v>100</v>
      </c>
      <c r="AJ45" s="133">
        <v>7500</v>
      </c>
      <c r="AK45" s="137">
        <v>100</v>
      </c>
      <c r="AL45" s="131">
        <v>100</v>
      </c>
      <c r="AM45" s="37">
        <v>1800</v>
      </c>
      <c r="AN45" s="135">
        <f t="shared" si="2"/>
        <v>39520</v>
      </c>
      <c r="AO45" s="130">
        <v>0</v>
      </c>
      <c r="AP45" s="131">
        <v>0</v>
      </c>
      <c r="AQ45" s="132"/>
      <c r="AR45" s="37"/>
      <c r="AS45" s="133"/>
      <c r="AT45" s="138"/>
      <c r="AU45" s="131"/>
      <c r="AV45" s="37">
        <v>0</v>
      </c>
      <c r="AW45" s="135">
        <f t="shared" si="3"/>
        <v>0</v>
      </c>
      <c r="AX45" s="47">
        <f t="shared" si="4"/>
        <v>42238.996534999998</v>
      </c>
      <c r="AY45" s="47">
        <f t="shared" si="5"/>
        <v>1198.8200000000002</v>
      </c>
      <c r="AZ45" s="47">
        <f t="shared" si="6"/>
        <v>0</v>
      </c>
      <c r="BA45" s="47">
        <f t="shared" si="7"/>
        <v>827.4</v>
      </c>
      <c r="BB45" s="47">
        <f t="shared" si="8"/>
        <v>13167.18</v>
      </c>
      <c r="BC45" s="47">
        <f t="shared" si="9"/>
        <v>892.2</v>
      </c>
      <c r="BD45" s="47">
        <f t="shared" si="10"/>
        <v>3092.7</v>
      </c>
      <c r="BE45" s="47">
        <f t="shared" si="11"/>
        <v>11721.722372705874</v>
      </c>
      <c r="BF45" s="135">
        <f t="shared" si="12"/>
        <v>73139.018907705875</v>
      </c>
      <c r="BG45" s="139">
        <f t="shared" si="13"/>
        <v>15.355662168319521</v>
      </c>
    </row>
    <row r="46" spans="1:59" ht="12.95" customHeight="1" x14ac:dyDescent="0.2">
      <c r="A46" s="32" t="s">
        <v>1152</v>
      </c>
      <c r="B46" s="33" t="s">
        <v>1153</v>
      </c>
      <c r="C46" s="43">
        <v>5121</v>
      </c>
      <c r="D46" s="45" t="s">
        <v>709</v>
      </c>
      <c r="E46" s="33" t="s">
        <v>710</v>
      </c>
      <c r="F46" s="46" t="s">
        <v>136</v>
      </c>
      <c r="G46" s="33" t="s">
        <v>137</v>
      </c>
      <c r="H46" s="46" t="s">
        <v>612</v>
      </c>
      <c r="I46" s="46" t="s">
        <v>613</v>
      </c>
      <c r="J46" s="47">
        <v>1</v>
      </c>
      <c r="K46" s="47">
        <v>2</v>
      </c>
      <c r="L46" s="130">
        <v>1155.401384</v>
      </c>
      <c r="M46" s="131">
        <v>1515</v>
      </c>
      <c r="N46" s="132"/>
      <c r="O46" s="37">
        <v>120</v>
      </c>
      <c r="P46" s="133">
        <v>1275.5</v>
      </c>
      <c r="Q46" s="134">
        <v>1930</v>
      </c>
      <c r="R46" s="131"/>
      <c r="S46" s="37">
        <v>5638</v>
      </c>
      <c r="T46" s="135">
        <f t="shared" si="0"/>
        <v>11633.901384000001</v>
      </c>
      <c r="U46" s="130">
        <v>1876.11</v>
      </c>
      <c r="V46" s="131">
        <v>4845.1099999999997</v>
      </c>
      <c r="W46" s="136"/>
      <c r="X46" s="37">
        <v>202.55</v>
      </c>
      <c r="Y46" s="133">
        <v>2331.6</v>
      </c>
      <c r="Z46" s="134">
        <v>961.53</v>
      </c>
      <c r="AA46" s="131">
        <v>299.10000000000002</v>
      </c>
      <c r="AB46" s="37">
        <v>3118.3702355375108</v>
      </c>
      <c r="AC46" s="135">
        <f t="shared" si="1"/>
        <v>13634.37023553751</v>
      </c>
      <c r="AD46" s="47"/>
      <c r="AE46" s="47"/>
      <c r="AF46" s="130">
        <v>8058.96</v>
      </c>
      <c r="AG46" s="131">
        <v>2325.64</v>
      </c>
      <c r="AH46" s="132"/>
      <c r="AI46" s="37">
        <v>1324.81</v>
      </c>
      <c r="AJ46" s="133">
        <v>8394.17</v>
      </c>
      <c r="AK46" s="137">
        <v>3083.31</v>
      </c>
      <c r="AL46" s="131">
        <v>1465.37</v>
      </c>
      <c r="AM46" s="37">
        <v>2296.9499999999998</v>
      </c>
      <c r="AN46" s="135">
        <f t="shared" si="2"/>
        <v>26949.210000000003</v>
      </c>
      <c r="AO46" s="130">
        <v>0</v>
      </c>
      <c r="AP46" s="131">
        <v>0</v>
      </c>
      <c r="AQ46" s="132"/>
      <c r="AR46" s="37"/>
      <c r="AS46" s="133"/>
      <c r="AT46" s="138"/>
      <c r="AU46" s="131"/>
      <c r="AV46" s="37">
        <v>0</v>
      </c>
      <c r="AW46" s="135">
        <f t="shared" si="3"/>
        <v>0</v>
      </c>
      <c r="AX46" s="47">
        <f t="shared" si="4"/>
        <v>11090.471384</v>
      </c>
      <c r="AY46" s="47">
        <f t="shared" si="5"/>
        <v>8685.75</v>
      </c>
      <c r="AZ46" s="47">
        <f t="shared" si="6"/>
        <v>0</v>
      </c>
      <c r="BA46" s="47">
        <f t="shared" si="7"/>
        <v>1647.36</v>
      </c>
      <c r="BB46" s="47">
        <f t="shared" si="8"/>
        <v>12001.27</v>
      </c>
      <c r="BC46" s="47">
        <f t="shared" si="9"/>
        <v>5974.84</v>
      </c>
      <c r="BD46" s="47">
        <f t="shared" si="10"/>
        <v>1764.4699999999998</v>
      </c>
      <c r="BE46" s="47">
        <f t="shared" si="11"/>
        <v>11053.320235537511</v>
      </c>
      <c r="BF46" s="135">
        <f t="shared" si="12"/>
        <v>52217.481619537517</v>
      </c>
      <c r="BG46" s="139">
        <f t="shared" si="13"/>
        <v>10.196735328946986</v>
      </c>
    </row>
    <row r="47" spans="1:59" ht="12.95" customHeight="1" x14ac:dyDescent="0.2">
      <c r="A47" s="32" t="s">
        <v>1156</v>
      </c>
      <c r="B47" s="33" t="s">
        <v>1157</v>
      </c>
      <c r="C47" s="43">
        <v>4048</v>
      </c>
      <c r="D47" s="45"/>
      <c r="E47" s="33"/>
      <c r="F47" s="46" t="s">
        <v>136</v>
      </c>
      <c r="G47" s="33" t="s">
        <v>137</v>
      </c>
      <c r="H47" s="46" t="s">
        <v>1056</v>
      </c>
      <c r="I47" s="46" t="s">
        <v>1057</v>
      </c>
      <c r="J47" s="47">
        <v>2</v>
      </c>
      <c r="K47" s="47">
        <v>1</v>
      </c>
      <c r="L47" s="130">
        <v>1908.8146509999999</v>
      </c>
      <c r="M47" s="131">
        <v>755.77</v>
      </c>
      <c r="N47" s="132"/>
      <c r="O47" s="37">
        <v>85</v>
      </c>
      <c r="P47" s="133">
        <v>190</v>
      </c>
      <c r="Q47" s="134">
        <v>0</v>
      </c>
      <c r="R47" s="131">
        <v>1010</v>
      </c>
      <c r="S47" s="37">
        <v>2016</v>
      </c>
      <c r="T47" s="135">
        <f t="shared" si="0"/>
        <v>5965.5846510000001</v>
      </c>
      <c r="U47" s="130">
        <v>3172.4000000000005</v>
      </c>
      <c r="V47" s="131">
        <v>5171.1000000000004</v>
      </c>
      <c r="W47" s="136"/>
      <c r="X47" s="37">
        <v>151.05000000000001</v>
      </c>
      <c r="Y47" s="133">
        <v>1113.1399999999999</v>
      </c>
      <c r="Z47" s="134">
        <v>228.7</v>
      </c>
      <c r="AA47" s="131">
        <v>64.3</v>
      </c>
      <c r="AB47" s="37">
        <v>1718.6855178210067</v>
      </c>
      <c r="AC47" s="135">
        <f t="shared" si="1"/>
        <v>11619.375517821005</v>
      </c>
      <c r="AD47" s="47"/>
      <c r="AE47" s="47"/>
      <c r="AF47" s="130">
        <v>11050</v>
      </c>
      <c r="AG47" s="131">
        <v>5200</v>
      </c>
      <c r="AH47" s="132"/>
      <c r="AI47" s="37"/>
      <c r="AJ47" s="133">
        <v>0</v>
      </c>
      <c r="AK47" s="137">
        <v>550</v>
      </c>
      <c r="AL47" s="131"/>
      <c r="AM47" s="37">
        <v>1690</v>
      </c>
      <c r="AN47" s="135">
        <f t="shared" si="2"/>
        <v>18490</v>
      </c>
      <c r="AO47" s="130">
        <v>0</v>
      </c>
      <c r="AP47" s="131">
        <v>0</v>
      </c>
      <c r="AQ47" s="132"/>
      <c r="AR47" s="37"/>
      <c r="AS47" s="133"/>
      <c r="AT47" s="138"/>
      <c r="AU47" s="131"/>
      <c r="AV47" s="37">
        <v>0</v>
      </c>
      <c r="AW47" s="135">
        <f t="shared" si="3"/>
        <v>0</v>
      </c>
      <c r="AX47" s="47">
        <f t="shared" si="4"/>
        <v>16131.214651</v>
      </c>
      <c r="AY47" s="47">
        <f t="shared" si="5"/>
        <v>11126.87</v>
      </c>
      <c r="AZ47" s="47">
        <f t="shared" si="6"/>
        <v>0</v>
      </c>
      <c r="BA47" s="47">
        <f t="shared" si="7"/>
        <v>236.05</v>
      </c>
      <c r="BB47" s="47">
        <f t="shared" si="8"/>
        <v>1303.1399999999999</v>
      </c>
      <c r="BC47" s="47">
        <f t="shared" si="9"/>
        <v>778.7</v>
      </c>
      <c r="BD47" s="47">
        <f t="shared" si="10"/>
        <v>1074.3</v>
      </c>
      <c r="BE47" s="47">
        <f t="shared" si="11"/>
        <v>5424.6855178210062</v>
      </c>
      <c r="BF47" s="135">
        <f t="shared" si="12"/>
        <v>36074.96016882101</v>
      </c>
      <c r="BG47" s="139">
        <f t="shared" si="13"/>
        <v>8.9117984606771277</v>
      </c>
    </row>
    <row r="48" spans="1:59" ht="12.95" customHeight="1" x14ac:dyDescent="0.2">
      <c r="A48" s="32" t="s">
        <v>1185</v>
      </c>
      <c r="B48" s="33" t="s">
        <v>1186</v>
      </c>
      <c r="C48" s="43">
        <v>1178</v>
      </c>
      <c r="D48" s="45"/>
      <c r="E48" s="33"/>
      <c r="F48" s="46" t="s">
        <v>136</v>
      </c>
      <c r="G48" s="33" t="s">
        <v>137</v>
      </c>
      <c r="H48" s="46" t="s">
        <v>793</v>
      </c>
      <c r="I48" s="46" t="s">
        <v>794</v>
      </c>
      <c r="J48" s="47">
        <v>2</v>
      </c>
      <c r="K48" s="47">
        <v>1</v>
      </c>
      <c r="L48" s="130">
        <v>1665.2784140000001</v>
      </c>
      <c r="M48" s="131">
        <v>247</v>
      </c>
      <c r="N48" s="132"/>
      <c r="O48" s="37">
        <v>95</v>
      </c>
      <c r="P48" s="133">
        <v>10</v>
      </c>
      <c r="Q48" s="134">
        <v>0</v>
      </c>
      <c r="R48" s="131"/>
      <c r="S48" s="37">
        <v>1230</v>
      </c>
      <c r="T48" s="135">
        <f t="shared" si="0"/>
        <v>3247.2784140000003</v>
      </c>
      <c r="U48" s="130">
        <v>700.4</v>
      </c>
      <c r="V48" s="131">
        <v>31</v>
      </c>
      <c r="W48" s="136"/>
      <c r="X48" s="37">
        <v>19.2</v>
      </c>
      <c r="Y48" s="133">
        <v>40.549999999999997</v>
      </c>
      <c r="Z48" s="134">
        <v>55.85</v>
      </c>
      <c r="AA48" s="131">
        <v>39.85</v>
      </c>
      <c r="AB48" s="37">
        <v>672.10731719741466</v>
      </c>
      <c r="AC48" s="135">
        <f t="shared" si="1"/>
        <v>1558.9573171974148</v>
      </c>
      <c r="AD48" s="47"/>
      <c r="AE48" s="47"/>
      <c r="AF48" s="130">
        <v>0</v>
      </c>
      <c r="AG48" s="131">
        <v>0</v>
      </c>
      <c r="AH48" s="132"/>
      <c r="AI48" s="37"/>
      <c r="AJ48" s="133">
        <v>0</v>
      </c>
      <c r="AK48" s="137">
        <v>0</v>
      </c>
      <c r="AL48" s="131"/>
      <c r="AM48" s="37">
        <v>0</v>
      </c>
      <c r="AN48" s="135">
        <f t="shared" si="2"/>
        <v>0</v>
      </c>
      <c r="AO48" s="130">
        <v>0</v>
      </c>
      <c r="AP48" s="131">
        <v>0</v>
      </c>
      <c r="AQ48" s="132"/>
      <c r="AR48" s="37"/>
      <c r="AS48" s="133"/>
      <c r="AT48" s="138"/>
      <c r="AU48" s="131"/>
      <c r="AV48" s="37">
        <v>0</v>
      </c>
      <c r="AW48" s="135">
        <f t="shared" si="3"/>
        <v>0</v>
      </c>
      <c r="AX48" s="47">
        <f t="shared" si="4"/>
        <v>2365.678414</v>
      </c>
      <c r="AY48" s="47">
        <f t="shared" si="5"/>
        <v>278</v>
      </c>
      <c r="AZ48" s="47">
        <f t="shared" si="6"/>
        <v>0</v>
      </c>
      <c r="BA48" s="47">
        <f t="shared" si="7"/>
        <v>114.2</v>
      </c>
      <c r="BB48" s="47">
        <f t="shared" si="8"/>
        <v>50.55</v>
      </c>
      <c r="BC48" s="47">
        <f t="shared" si="9"/>
        <v>55.85</v>
      </c>
      <c r="BD48" s="47">
        <f t="shared" si="10"/>
        <v>39.85</v>
      </c>
      <c r="BE48" s="47">
        <f t="shared" si="11"/>
        <v>1902.1073171974147</v>
      </c>
      <c r="BF48" s="135">
        <f t="shared" si="12"/>
        <v>4806.2357311974147</v>
      </c>
      <c r="BG48" s="139">
        <f t="shared" si="13"/>
        <v>4.0799963762287055</v>
      </c>
    </row>
    <row r="49" spans="1:59" ht="12.95" customHeight="1" x14ac:dyDescent="0.2">
      <c r="A49" s="32" t="s">
        <v>1214</v>
      </c>
      <c r="B49" s="33" t="s">
        <v>1215</v>
      </c>
      <c r="C49" s="43">
        <v>1755</v>
      </c>
      <c r="D49" s="45" t="s">
        <v>579</v>
      </c>
      <c r="E49" s="33" t="s">
        <v>580</v>
      </c>
      <c r="F49" s="46" t="s">
        <v>136</v>
      </c>
      <c r="G49" s="33" t="s">
        <v>137</v>
      </c>
      <c r="H49" s="46" t="s">
        <v>581</v>
      </c>
      <c r="I49" s="46" t="s">
        <v>582</v>
      </c>
      <c r="J49" s="47">
        <v>1</v>
      </c>
      <c r="K49" s="47">
        <v>2</v>
      </c>
      <c r="L49" s="130">
        <v>1321.2399379999999</v>
      </c>
      <c r="M49" s="131">
        <v>560</v>
      </c>
      <c r="N49" s="132"/>
      <c r="O49" s="37"/>
      <c r="P49" s="133">
        <v>0</v>
      </c>
      <c r="Q49" s="134">
        <v>0</v>
      </c>
      <c r="R49" s="131">
        <v>50</v>
      </c>
      <c r="S49" s="37">
        <v>1335</v>
      </c>
      <c r="T49" s="135">
        <f t="shared" si="0"/>
        <v>3266.2399379999997</v>
      </c>
      <c r="U49" s="130">
        <v>1692.44</v>
      </c>
      <c r="V49" s="131">
        <v>56.75</v>
      </c>
      <c r="W49" s="136"/>
      <c r="X49" s="37">
        <v>121.61</v>
      </c>
      <c r="Y49" s="133">
        <v>244.05</v>
      </c>
      <c r="Z49" s="134">
        <v>166.98</v>
      </c>
      <c r="AA49" s="131">
        <v>48.47</v>
      </c>
      <c r="AB49" s="37">
        <v>598.22363240414325</v>
      </c>
      <c r="AC49" s="135">
        <f t="shared" si="1"/>
        <v>2928.523632404143</v>
      </c>
      <c r="AD49" s="47"/>
      <c r="AE49" s="47"/>
      <c r="AF49" s="130">
        <v>2715.75</v>
      </c>
      <c r="AG49" s="131">
        <v>0</v>
      </c>
      <c r="AH49" s="132"/>
      <c r="AI49" s="37">
        <v>146.15</v>
      </c>
      <c r="AJ49" s="133">
        <v>438.34</v>
      </c>
      <c r="AK49" s="137">
        <v>255.68</v>
      </c>
      <c r="AL49" s="131">
        <v>252</v>
      </c>
      <c r="AM49" s="37">
        <v>1664</v>
      </c>
      <c r="AN49" s="135">
        <f t="shared" si="2"/>
        <v>5471.92</v>
      </c>
      <c r="AO49" s="130">
        <v>0</v>
      </c>
      <c r="AP49" s="131">
        <v>0</v>
      </c>
      <c r="AQ49" s="132"/>
      <c r="AR49" s="37"/>
      <c r="AS49" s="133"/>
      <c r="AT49" s="138"/>
      <c r="AU49" s="131"/>
      <c r="AV49" s="37">
        <v>0</v>
      </c>
      <c r="AW49" s="135">
        <f t="shared" si="3"/>
        <v>0</v>
      </c>
      <c r="AX49" s="47">
        <f t="shared" si="4"/>
        <v>5729.4299380000002</v>
      </c>
      <c r="AY49" s="47">
        <f t="shared" si="5"/>
        <v>616.75</v>
      </c>
      <c r="AZ49" s="47">
        <f t="shared" si="6"/>
        <v>0</v>
      </c>
      <c r="BA49" s="47">
        <f t="shared" si="7"/>
        <v>267.76</v>
      </c>
      <c r="BB49" s="47">
        <f t="shared" si="8"/>
        <v>682.39</v>
      </c>
      <c r="BC49" s="47">
        <f t="shared" si="9"/>
        <v>422.65999999999997</v>
      </c>
      <c r="BD49" s="47">
        <f t="shared" si="10"/>
        <v>350.47</v>
      </c>
      <c r="BE49" s="47">
        <f t="shared" si="11"/>
        <v>3597.2236324041432</v>
      </c>
      <c r="BF49" s="135">
        <f t="shared" si="12"/>
        <v>11666.683570404144</v>
      </c>
      <c r="BG49" s="139">
        <f t="shared" si="13"/>
        <v>6.6476829460992271</v>
      </c>
    </row>
    <row r="50" spans="1:59" ht="12.95" customHeight="1" x14ac:dyDescent="0.2">
      <c r="A50" s="32" t="s">
        <v>1224</v>
      </c>
      <c r="B50" s="33" t="s">
        <v>1225</v>
      </c>
      <c r="C50" s="43">
        <v>8911</v>
      </c>
      <c r="D50" s="45"/>
      <c r="E50" s="33"/>
      <c r="F50" s="46" t="s">
        <v>136</v>
      </c>
      <c r="G50" s="33" t="s">
        <v>137</v>
      </c>
      <c r="H50" s="46" t="s">
        <v>138</v>
      </c>
      <c r="I50" s="46" t="s">
        <v>139</v>
      </c>
      <c r="J50" s="47">
        <v>1</v>
      </c>
      <c r="K50" s="47">
        <v>1</v>
      </c>
      <c r="L50" s="130">
        <v>3444.5601149999998</v>
      </c>
      <c r="M50" s="131">
        <v>311</v>
      </c>
      <c r="N50" s="132"/>
      <c r="O50" s="37">
        <v>180</v>
      </c>
      <c r="P50" s="133">
        <v>2375</v>
      </c>
      <c r="Q50" s="134">
        <v>645</v>
      </c>
      <c r="R50" s="131">
        <v>6740</v>
      </c>
      <c r="S50" s="37">
        <v>8234</v>
      </c>
      <c r="T50" s="135">
        <f t="shared" si="0"/>
        <v>21929.560115</v>
      </c>
      <c r="U50" s="130">
        <v>3225.72</v>
      </c>
      <c r="V50" s="131">
        <v>330.51</v>
      </c>
      <c r="W50" s="136"/>
      <c r="X50" s="37">
        <v>84.1</v>
      </c>
      <c r="Y50" s="133">
        <v>95.710000000000008</v>
      </c>
      <c r="Z50" s="134">
        <v>269.8</v>
      </c>
      <c r="AA50" s="131">
        <v>67.349999999999994</v>
      </c>
      <c r="AB50" s="37">
        <v>4510.6140598243937</v>
      </c>
      <c r="AC50" s="135">
        <f t="shared" si="1"/>
        <v>8583.8040598243933</v>
      </c>
      <c r="AD50" s="47"/>
      <c r="AE50" s="47"/>
      <c r="AF50" s="130">
        <v>9000</v>
      </c>
      <c r="AG50" s="131">
        <v>4410</v>
      </c>
      <c r="AH50" s="132"/>
      <c r="AI50" s="37">
        <v>440</v>
      </c>
      <c r="AJ50" s="133">
        <v>3020</v>
      </c>
      <c r="AK50" s="137">
        <v>1000</v>
      </c>
      <c r="AL50" s="131">
        <v>950</v>
      </c>
      <c r="AM50" s="37">
        <v>3000</v>
      </c>
      <c r="AN50" s="135">
        <f t="shared" si="2"/>
        <v>21820</v>
      </c>
      <c r="AO50" s="130">
        <v>0</v>
      </c>
      <c r="AP50" s="131">
        <v>0</v>
      </c>
      <c r="AQ50" s="132"/>
      <c r="AR50" s="37"/>
      <c r="AS50" s="133"/>
      <c r="AT50" s="138"/>
      <c r="AU50" s="131"/>
      <c r="AV50" s="37">
        <v>0</v>
      </c>
      <c r="AW50" s="135">
        <f t="shared" si="3"/>
        <v>0</v>
      </c>
      <c r="AX50" s="47">
        <f t="shared" si="4"/>
        <v>15670.280115</v>
      </c>
      <c r="AY50" s="47">
        <f t="shared" si="5"/>
        <v>5051.51</v>
      </c>
      <c r="AZ50" s="47">
        <f t="shared" si="6"/>
        <v>0</v>
      </c>
      <c r="BA50" s="47">
        <f t="shared" si="7"/>
        <v>704.1</v>
      </c>
      <c r="BB50" s="47">
        <f t="shared" si="8"/>
        <v>5490.71</v>
      </c>
      <c r="BC50" s="47">
        <f t="shared" si="9"/>
        <v>1914.8</v>
      </c>
      <c r="BD50" s="47">
        <f t="shared" si="10"/>
        <v>7757.35</v>
      </c>
      <c r="BE50" s="47">
        <f t="shared" si="11"/>
        <v>15744.614059824395</v>
      </c>
      <c r="BF50" s="135">
        <f t="shared" si="12"/>
        <v>52333.36417482439</v>
      </c>
      <c r="BG50" s="139">
        <f t="shared" si="13"/>
        <v>5.8728946442401968</v>
      </c>
    </row>
    <row r="51" spans="1:59" ht="12.95" customHeight="1" x14ac:dyDescent="0.2">
      <c r="A51" s="32" t="s">
        <v>1294</v>
      </c>
      <c r="B51" s="33" t="s">
        <v>1295</v>
      </c>
      <c r="C51" s="43">
        <v>6146</v>
      </c>
      <c r="D51" s="45" t="s">
        <v>579</v>
      </c>
      <c r="E51" s="33" t="s">
        <v>580</v>
      </c>
      <c r="F51" s="46" t="s">
        <v>136</v>
      </c>
      <c r="G51" s="33" t="s">
        <v>137</v>
      </c>
      <c r="H51" s="46" t="s">
        <v>581</v>
      </c>
      <c r="I51" s="46" t="s">
        <v>582</v>
      </c>
      <c r="J51" s="47">
        <v>1</v>
      </c>
      <c r="K51" s="47">
        <v>2</v>
      </c>
      <c r="L51" s="130">
        <v>2263.0009419999997</v>
      </c>
      <c r="M51" s="131">
        <v>200</v>
      </c>
      <c r="N51" s="132"/>
      <c r="O51" s="37">
        <v>230</v>
      </c>
      <c r="P51" s="133">
        <v>560</v>
      </c>
      <c r="Q51" s="134">
        <v>100</v>
      </c>
      <c r="R51" s="131">
        <v>310</v>
      </c>
      <c r="S51" s="37">
        <v>5641</v>
      </c>
      <c r="T51" s="135">
        <f t="shared" si="0"/>
        <v>9304.0009419999988</v>
      </c>
      <c r="U51" s="130">
        <v>3026.3</v>
      </c>
      <c r="V51" s="131">
        <v>55.25</v>
      </c>
      <c r="W51" s="136"/>
      <c r="X51" s="37">
        <v>34.119999999999997</v>
      </c>
      <c r="Y51" s="133">
        <v>103.49</v>
      </c>
      <c r="Z51" s="134">
        <v>165.83</v>
      </c>
      <c r="AA51" s="131">
        <v>149.21</v>
      </c>
      <c r="AB51" s="37">
        <v>2794.5226731849361</v>
      </c>
      <c r="AC51" s="135">
        <f t="shared" si="1"/>
        <v>6328.722673184936</v>
      </c>
      <c r="AD51" s="47"/>
      <c r="AE51" s="47"/>
      <c r="AF51" s="130">
        <v>24515.61</v>
      </c>
      <c r="AG51" s="131">
        <v>0</v>
      </c>
      <c r="AH51" s="132"/>
      <c r="AI51" s="37">
        <v>584.6</v>
      </c>
      <c r="AJ51" s="133">
        <v>1753.36</v>
      </c>
      <c r="AK51" s="137">
        <v>1022.72</v>
      </c>
      <c r="AL51" s="131">
        <v>1008</v>
      </c>
      <c r="AM51" s="37">
        <v>6574</v>
      </c>
      <c r="AN51" s="135">
        <f t="shared" si="2"/>
        <v>35458.29</v>
      </c>
      <c r="AO51" s="130">
        <v>0</v>
      </c>
      <c r="AP51" s="131">
        <v>0</v>
      </c>
      <c r="AQ51" s="132"/>
      <c r="AR51" s="37"/>
      <c r="AS51" s="133"/>
      <c r="AT51" s="138"/>
      <c r="AU51" s="131"/>
      <c r="AV51" s="37">
        <v>0</v>
      </c>
      <c r="AW51" s="135">
        <f t="shared" si="3"/>
        <v>0</v>
      </c>
      <c r="AX51" s="47">
        <f t="shared" si="4"/>
        <v>29804.910942000002</v>
      </c>
      <c r="AY51" s="47">
        <f t="shared" si="5"/>
        <v>255.25</v>
      </c>
      <c r="AZ51" s="47">
        <f t="shared" si="6"/>
        <v>0</v>
      </c>
      <c r="BA51" s="47">
        <f t="shared" si="7"/>
        <v>848.72</v>
      </c>
      <c r="BB51" s="47">
        <f t="shared" si="8"/>
        <v>2416.85</v>
      </c>
      <c r="BC51" s="47">
        <f t="shared" si="9"/>
        <v>1288.5500000000002</v>
      </c>
      <c r="BD51" s="47">
        <f t="shared" si="10"/>
        <v>1467.21</v>
      </c>
      <c r="BE51" s="47">
        <f t="shared" si="11"/>
        <v>15009.522673184936</v>
      </c>
      <c r="BF51" s="135">
        <f t="shared" si="12"/>
        <v>51091.013615184944</v>
      </c>
      <c r="BG51" s="139">
        <f t="shared" si="13"/>
        <v>8.3128886454905544</v>
      </c>
    </row>
    <row r="52" spans="1:59" ht="12.95" customHeight="1" x14ac:dyDescent="0.2">
      <c r="A52" s="32" t="s">
        <v>1309</v>
      </c>
      <c r="B52" s="33" t="s">
        <v>1310</v>
      </c>
      <c r="C52" s="43">
        <v>1919</v>
      </c>
      <c r="D52" s="45"/>
      <c r="E52" s="33"/>
      <c r="F52" s="46" t="s">
        <v>136</v>
      </c>
      <c r="G52" s="33" t="s">
        <v>137</v>
      </c>
      <c r="H52" s="46" t="s">
        <v>612</v>
      </c>
      <c r="I52" s="46" t="s">
        <v>613</v>
      </c>
      <c r="J52" s="47">
        <v>2</v>
      </c>
      <c r="K52" s="47">
        <v>1</v>
      </c>
      <c r="L52" s="130">
        <v>404.44367499999998</v>
      </c>
      <c r="M52" s="131">
        <v>3790</v>
      </c>
      <c r="N52" s="132"/>
      <c r="O52" s="37">
        <v>470</v>
      </c>
      <c r="P52" s="133">
        <v>3086.6</v>
      </c>
      <c r="Q52" s="134">
        <v>1364.5</v>
      </c>
      <c r="R52" s="131">
        <v>2440</v>
      </c>
      <c r="S52" s="37">
        <v>2677</v>
      </c>
      <c r="T52" s="135">
        <f t="shared" si="0"/>
        <v>14232.543675000001</v>
      </c>
      <c r="U52" s="130">
        <v>1408.97</v>
      </c>
      <c r="V52" s="131">
        <v>4765.6899999999996</v>
      </c>
      <c r="W52" s="136"/>
      <c r="X52" s="37">
        <v>136.75</v>
      </c>
      <c r="Y52" s="133">
        <v>7678.18</v>
      </c>
      <c r="Z52" s="134">
        <v>1559.46</v>
      </c>
      <c r="AA52" s="131">
        <v>1281.77</v>
      </c>
      <c r="AB52" s="37">
        <v>3205.4375445878186</v>
      </c>
      <c r="AC52" s="135">
        <f t="shared" si="1"/>
        <v>20036.257544587817</v>
      </c>
      <c r="AD52" s="47"/>
      <c r="AE52" s="47"/>
      <c r="AF52" s="130">
        <v>510</v>
      </c>
      <c r="AG52" s="131">
        <v>1935</v>
      </c>
      <c r="AH52" s="132"/>
      <c r="AI52" s="37">
        <v>120</v>
      </c>
      <c r="AJ52" s="133">
        <v>2932.5</v>
      </c>
      <c r="AK52" s="137">
        <v>862.5</v>
      </c>
      <c r="AL52" s="131">
        <v>1140</v>
      </c>
      <c r="AM52" s="37">
        <v>0</v>
      </c>
      <c r="AN52" s="135">
        <f t="shared" si="2"/>
        <v>7500</v>
      </c>
      <c r="AO52" s="130">
        <v>0</v>
      </c>
      <c r="AP52" s="131">
        <v>0</v>
      </c>
      <c r="AQ52" s="132"/>
      <c r="AR52" s="37"/>
      <c r="AS52" s="133"/>
      <c r="AT52" s="138"/>
      <c r="AU52" s="131"/>
      <c r="AV52" s="37">
        <v>0</v>
      </c>
      <c r="AW52" s="135">
        <f t="shared" si="3"/>
        <v>0</v>
      </c>
      <c r="AX52" s="47">
        <f t="shared" si="4"/>
        <v>2323.4136749999998</v>
      </c>
      <c r="AY52" s="47">
        <f t="shared" si="5"/>
        <v>10490.689999999999</v>
      </c>
      <c r="AZ52" s="47">
        <f t="shared" si="6"/>
        <v>0</v>
      </c>
      <c r="BA52" s="47">
        <f t="shared" si="7"/>
        <v>726.75</v>
      </c>
      <c r="BB52" s="47">
        <f t="shared" si="8"/>
        <v>13697.28</v>
      </c>
      <c r="BC52" s="47">
        <f t="shared" si="9"/>
        <v>3786.46</v>
      </c>
      <c r="BD52" s="47">
        <f t="shared" si="10"/>
        <v>4861.7700000000004</v>
      </c>
      <c r="BE52" s="47">
        <f t="shared" si="11"/>
        <v>5882.4375445878186</v>
      </c>
      <c r="BF52" s="135">
        <f t="shared" si="12"/>
        <v>41768.801219587818</v>
      </c>
      <c r="BG52" s="139">
        <f t="shared" si="13"/>
        <v>21.765920385402719</v>
      </c>
    </row>
    <row r="53" spans="1:59" ht="12.95" customHeight="1" x14ac:dyDescent="0.2">
      <c r="A53" s="32" t="s">
        <v>705</v>
      </c>
      <c r="B53" s="33" t="s">
        <v>706</v>
      </c>
      <c r="C53" s="43">
        <v>19792</v>
      </c>
      <c r="D53" s="45" t="s">
        <v>709</v>
      </c>
      <c r="E53" s="33" t="s">
        <v>710</v>
      </c>
      <c r="F53" s="46" t="s">
        <v>136</v>
      </c>
      <c r="G53" s="33" t="s">
        <v>137</v>
      </c>
      <c r="H53" s="46" t="s">
        <v>612</v>
      </c>
      <c r="I53" s="46" t="s">
        <v>613</v>
      </c>
      <c r="J53" s="47">
        <v>1</v>
      </c>
      <c r="K53" s="47">
        <v>2</v>
      </c>
      <c r="L53" s="130">
        <v>14057.840967</v>
      </c>
      <c r="M53" s="131">
        <v>11843.15</v>
      </c>
      <c r="N53" s="132"/>
      <c r="O53" s="37">
        <v>3456</v>
      </c>
      <c r="P53" s="133">
        <v>22384.345000000001</v>
      </c>
      <c r="Q53" s="134">
        <v>3717</v>
      </c>
      <c r="R53" s="131">
        <v>3816.6</v>
      </c>
      <c r="S53" s="37">
        <v>36288.19</v>
      </c>
      <c r="T53" s="135">
        <f t="shared" si="0"/>
        <v>95563.125967</v>
      </c>
      <c r="U53" s="130">
        <v>13992.13</v>
      </c>
      <c r="V53" s="131">
        <v>546.15</v>
      </c>
      <c r="W53" s="136"/>
      <c r="X53" s="37">
        <v>586.72</v>
      </c>
      <c r="Y53" s="133">
        <v>1066.55</v>
      </c>
      <c r="Z53" s="134">
        <v>771.98</v>
      </c>
      <c r="AA53" s="131">
        <v>488.55</v>
      </c>
      <c r="AB53" s="37">
        <v>10212.370380694076</v>
      </c>
      <c r="AC53" s="135">
        <f t="shared" si="1"/>
        <v>27664.450380694074</v>
      </c>
      <c r="AD53" s="47"/>
      <c r="AE53" s="47"/>
      <c r="AF53" s="130">
        <v>30588.14</v>
      </c>
      <c r="AG53" s="131">
        <v>8827.0400000000009</v>
      </c>
      <c r="AH53" s="132"/>
      <c r="AI53" s="37">
        <v>5028.38</v>
      </c>
      <c r="AJ53" s="133">
        <v>31860.37</v>
      </c>
      <c r="AK53" s="137">
        <v>11702.81</v>
      </c>
      <c r="AL53" s="131">
        <v>5561.87</v>
      </c>
      <c r="AM53" s="37">
        <v>8718.14</v>
      </c>
      <c r="AN53" s="135">
        <f t="shared" si="2"/>
        <v>102286.74999999999</v>
      </c>
      <c r="AO53" s="130">
        <v>0</v>
      </c>
      <c r="AP53" s="131">
        <v>0</v>
      </c>
      <c r="AQ53" s="132"/>
      <c r="AR53" s="37"/>
      <c r="AS53" s="133"/>
      <c r="AT53" s="138"/>
      <c r="AU53" s="131"/>
      <c r="AV53" s="37">
        <v>0</v>
      </c>
      <c r="AW53" s="135">
        <f t="shared" si="3"/>
        <v>0</v>
      </c>
      <c r="AX53" s="47">
        <f t="shared" si="4"/>
        <v>58638.110967000001</v>
      </c>
      <c r="AY53" s="47">
        <f t="shared" si="5"/>
        <v>21216.34</v>
      </c>
      <c r="AZ53" s="47">
        <f t="shared" si="6"/>
        <v>0</v>
      </c>
      <c r="BA53" s="47">
        <f t="shared" si="7"/>
        <v>9071.1</v>
      </c>
      <c r="BB53" s="47">
        <f t="shared" si="8"/>
        <v>55311.264999999999</v>
      </c>
      <c r="BC53" s="47">
        <f t="shared" si="9"/>
        <v>16191.789999999999</v>
      </c>
      <c r="BD53" s="47">
        <f t="shared" si="10"/>
        <v>9867.02</v>
      </c>
      <c r="BE53" s="47">
        <f t="shared" si="11"/>
        <v>55218.700380694077</v>
      </c>
      <c r="BF53" s="135">
        <f t="shared" si="12"/>
        <v>225514.32634769409</v>
      </c>
      <c r="BG53" s="139">
        <f t="shared" si="13"/>
        <v>11.394216165505966</v>
      </c>
    </row>
    <row r="54" spans="1:59" ht="12.95" customHeight="1" x14ac:dyDescent="0.2">
      <c r="A54" s="32" t="s">
        <v>1020</v>
      </c>
      <c r="B54" s="33" t="s">
        <v>1021</v>
      </c>
      <c r="C54" s="43">
        <v>12297</v>
      </c>
      <c r="D54" s="45" t="s">
        <v>709</v>
      </c>
      <c r="E54" s="33" t="s">
        <v>710</v>
      </c>
      <c r="F54" s="46" t="s">
        <v>136</v>
      </c>
      <c r="G54" s="33" t="s">
        <v>137</v>
      </c>
      <c r="H54" s="46" t="s">
        <v>612</v>
      </c>
      <c r="I54" s="46" t="s">
        <v>613</v>
      </c>
      <c r="J54" s="47">
        <v>1</v>
      </c>
      <c r="K54" s="47">
        <v>2</v>
      </c>
      <c r="L54" s="130">
        <v>6519.6235029999998</v>
      </c>
      <c r="M54" s="131">
        <v>3715</v>
      </c>
      <c r="N54" s="132"/>
      <c r="O54" s="37">
        <v>506.84</v>
      </c>
      <c r="P54" s="133">
        <v>3839.3999999999996</v>
      </c>
      <c r="Q54" s="134">
        <v>12502.65</v>
      </c>
      <c r="R54" s="131">
        <v>2186</v>
      </c>
      <c r="S54" s="37">
        <v>12460.5</v>
      </c>
      <c r="T54" s="135">
        <f t="shared" si="0"/>
        <v>41730.013502999995</v>
      </c>
      <c r="U54" s="130">
        <v>4475.8100000000004</v>
      </c>
      <c r="V54" s="131">
        <v>94.1</v>
      </c>
      <c r="W54" s="136"/>
      <c r="X54" s="37">
        <v>93.4</v>
      </c>
      <c r="Y54" s="133">
        <v>4625.92</v>
      </c>
      <c r="Z54" s="134">
        <v>4056.92</v>
      </c>
      <c r="AA54" s="131">
        <v>235.55</v>
      </c>
      <c r="AB54" s="37">
        <v>3044.4213972980615</v>
      </c>
      <c r="AC54" s="135">
        <f t="shared" si="1"/>
        <v>16626.121397298062</v>
      </c>
      <c r="AD54" s="47"/>
      <c r="AE54" s="47"/>
      <c r="AF54" s="130">
        <v>19035.349999999999</v>
      </c>
      <c r="AG54" s="131">
        <v>5493.17</v>
      </c>
      <c r="AH54" s="132"/>
      <c r="AI54" s="37">
        <v>3129.22</v>
      </c>
      <c r="AJ54" s="133">
        <v>27627.08</v>
      </c>
      <c r="AK54" s="137">
        <v>7282.79</v>
      </c>
      <c r="AL54" s="131">
        <v>3461.21</v>
      </c>
      <c r="AM54" s="37">
        <v>5425.4</v>
      </c>
      <c r="AN54" s="135">
        <f t="shared" si="2"/>
        <v>71454.22</v>
      </c>
      <c r="AO54" s="130">
        <v>0</v>
      </c>
      <c r="AP54" s="131">
        <v>0</v>
      </c>
      <c r="AQ54" s="132"/>
      <c r="AR54" s="37"/>
      <c r="AS54" s="133"/>
      <c r="AT54" s="138"/>
      <c r="AU54" s="131"/>
      <c r="AV54" s="37">
        <v>0</v>
      </c>
      <c r="AW54" s="135">
        <f t="shared" si="3"/>
        <v>0</v>
      </c>
      <c r="AX54" s="47">
        <f t="shared" si="4"/>
        <v>30030.783502999999</v>
      </c>
      <c r="AY54" s="47">
        <f t="shared" si="5"/>
        <v>9302.27</v>
      </c>
      <c r="AZ54" s="47">
        <f t="shared" si="6"/>
        <v>0</v>
      </c>
      <c r="BA54" s="47">
        <f t="shared" si="7"/>
        <v>3729.46</v>
      </c>
      <c r="BB54" s="47">
        <f t="shared" si="8"/>
        <v>36092.400000000001</v>
      </c>
      <c r="BC54" s="47">
        <f t="shared" si="9"/>
        <v>23842.36</v>
      </c>
      <c r="BD54" s="47">
        <f t="shared" si="10"/>
        <v>5882.76</v>
      </c>
      <c r="BE54" s="47">
        <f t="shared" si="11"/>
        <v>20930.321397298059</v>
      </c>
      <c r="BF54" s="135">
        <f t="shared" si="12"/>
        <v>129810.35490029806</v>
      </c>
      <c r="BG54" s="139">
        <f t="shared" si="13"/>
        <v>10.556262088338462</v>
      </c>
    </row>
    <row r="55" spans="1:59" ht="12.95" customHeight="1" x14ac:dyDescent="0.2">
      <c r="A55" s="32" t="s">
        <v>1623</v>
      </c>
      <c r="B55" s="33" t="s">
        <v>1624</v>
      </c>
      <c r="C55" s="43">
        <v>18279</v>
      </c>
      <c r="D55" s="45" t="s">
        <v>709</v>
      </c>
      <c r="E55" s="33" t="s">
        <v>710</v>
      </c>
      <c r="F55" s="46" t="s">
        <v>136</v>
      </c>
      <c r="G55" s="33" t="s">
        <v>137</v>
      </c>
      <c r="H55" s="46" t="s">
        <v>612</v>
      </c>
      <c r="I55" s="46" t="s">
        <v>613</v>
      </c>
      <c r="J55" s="47">
        <v>1</v>
      </c>
      <c r="K55" s="47">
        <v>2</v>
      </c>
      <c r="L55" s="130">
        <v>10795.245078</v>
      </c>
      <c r="M55" s="131">
        <v>280</v>
      </c>
      <c r="N55" s="132"/>
      <c r="O55" s="37">
        <v>2285</v>
      </c>
      <c r="P55" s="133">
        <v>10147.630000000001</v>
      </c>
      <c r="Q55" s="134">
        <v>4011</v>
      </c>
      <c r="R55" s="131">
        <v>3873</v>
      </c>
      <c r="S55" s="37">
        <v>20511.769999999997</v>
      </c>
      <c r="T55" s="135">
        <f t="shared" si="0"/>
        <v>51903.645078000001</v>
      </c>
      <c r="U55" s="130">
        <v>10394.420000000002</v>
      </c>
      <c r="V55" s="131">
        <v>298.5</v>
      </c>
      <c r="W55" s="136"/>
      <c r="X55" s="37">
        <v>1659.95</v>
      </c>
      <c r="Y55" s="133">
        <v>2258.34</v>
      </c>
      <c r="Z55" s="134">
        <v>2415.13</v>
      </c>
      <c r="AA55" s="131">
        <v>2249.63</v>
      </c>
      <c r="AB55" s="37">
        <v>8073.5333028601526</v>
      </c>
      <c r="AC55" s="135">
        <f t="shared" si="1"/>
        <v>27349.503302860157</v>
      </c>
      <c r="AD55" s="47"/>
      <c r="AE55" s="47"/>
      <c r="AF55" s="130">
        <v>27959.71</v>
      </c>
      <c r="AG55" s="131">
        <v>8068.54</v>
      </c>
      <c r="AH55" s="132"/>
      <c r="AI55" s="37">
        <v>4596.29</v>
      </c>
      <c r="AJ55" s="133">
        <v>29122.62</v>
      </c>
      <c r="AK55" s="137">
        <v>10697.19</v>
      </c>
      <c r="AL55" s="131">
        <v>5083.9399999999996</v>
      </c>
      <c r="AM55" s="37">
        <v>7968.99</v>
      </c>
      <c r="AN55" s="135">
        <f t="shared" si="2"/>
        <v>93497.280000000013</v>
      </c>
      <c r="AO55" s="130">
        <v>0</v>
      </c>
      <c r="AP55" s="131">
        <v>0</v>
      </c>
      <c r="AQ55" s="132"/>
      <c r="AR55" s="37"/>
      <c r="AS55" s="133"/>
      <c r="AT55" s="138"/>
      <c r="AU55" s="131"/>
      <c r="AV55" s="37">
        <v>0</v>
      </c>
      <c r="AW55" s="135">
        <f t="shared" si="3"/>
        <v>0</v>
      </c>
      <c r="AX55" s="47">
        <f t="shared" si="4"/>
        <v>49149.375077999997</v>
      </c>
      <c r="AY55" s="47">
        <f t="shared" si="5"/>
        <v>8647.0400000000009</v>
      </c>
      <c r="AZ55" s="47">
        <f t="shared" si="6"/>
        <v>0</v>
      </c>
      <c r="BA55" s="47">
        <f t="shared" si="7"/>
        <v>8541.24</v>
      </c>
      <c r="BB55" s="47">
        <f t="shared" si="8"/>
        <v>41528.589999999997</v>
      </c>
      <c r="BC55" s="47">
        <f t="shared" si="9"/>
        <v>17123.32</v>
      </c>
      <c r="BD55" s="47">
        <f t="shared" si="10"/>
        <v>11206.57</v>
      </c>
      <c r="BE55" s="47">
        <f t="shared" si="11"/>
        <v>36554.293302860147</v>
      </c>
      <c r="BF55" s="135">
        <f t="shared" si="12"/>
        <v>172750.42838086013</v>
      </c>
      <c r="BG55" s="139">
        <f t="shared" si="13"/>
        <v>9.4507592527414044</v>
      </c>
    </row>
    <row r="56" spans="1:59" ht="12.95" customHeight="1" x14ac:dyDescent="0.2">
      <c r="A56" s="32" t="s">
        <v>1336</v>
      </c>
      <c r="B56" s="33" t="s">
        <v>1337</v>
      </c>
      <c r="C56" s="43">
        <v>2687</v>
      </c>
      <c r="D56" s="45"/>
      <c r="E56" s="33"/>
      <c r="F56" s="46" t="s">
        <v>136</v>
      </c>
      <c r="G56" s="33" t="s">
        <v>137</v>
      </c>
      <c r="H56" s="46" t="s">
        <v>404</v>
      </c>
      <c r="I56" s="46" t="s">
        <v>405</v>
      </c>
      <c r="J56" s="47">
        <v>2</v>
      </c>
      <c r="K56" s="47">
        <v>1</v>
      </c>
      <c r="L56" s="130">
        <v>793.927367</v>
      </c>
      <c r="M56" s="131">
        <v>0</v>
      </c>
      <c r="N56" s="132"/>
      <c r="O56" s="37">
        <v>5</v>
      </c>
      <c r="P56" s="133">
        <v>0</v>
      </c>
      <c r="Q56" s="134">
        <v>540</v>
      </c>
      <c r="R56" s="131"/>
      <c r="S56" s="37">
        <v>1396</v>
      </c>
      <c r="T56" s="135">
        <f t="shared" si="0"/>
        <v>2734.9273670000002</v>
      </c>
      <c r="U56" s="130">
        <v>1403.1100000000001</v>
      </c>
      <c r="V56" s="131">
        <v>356.37</v>
      </c>
      <c r="W56" s="136"/>
      <c r="X56" s="37">
        <v>594.20000000000005</v>
      </c>
      <c r="Y56" s="133">
        <v>511.32</v>
      </c>
      <c r="Z56" s="134">
        <v>170</v>
      </c>
      <c r="AA56" s="131">
        <v>122.8</v>
      </c>
      <c r="AB56" s="37">
        <v>3591.0325789763665</v>
      </c>
      <c r="AC56" s="135">
        <f t="shared" si="1"/>
        <v>6748.8325789763676</v>
      </c>
      <c r="AD56" s="47"/>
      <c r="AE56" s="47"/>
      <c r="AF56" s="130">
        <v>5930</v>
      </c>
      <c r="AG56" s="131">
        <v>570</v>
      </c>
      <c r="AH56" s="132"/>
      <c r="AI56" s="37"/>
      <c r="AJ56" s="133">
        <v>0</v>
      </c>
      <c r="AK56" s="137">
        <v>0</v>
      </c>
      <c r="AL56" s="131"/>
      <c r="AM56" s="37">
        <v>1000</v>
      </c>
      <c r="AN56" s="135">
        <f t="shared" si="2"/>
        <v>7500</v>
      </c>
      <c r="AO56" s="130">
        <v>0</v>
      </c>
      <c r="AP56" s="131">
        <v>0</v>
      </c>
      <c r="AQ56" s="132"/>
      <c r="AR56" s="37"/>
      <c r="AS56" s="133"/>
      <c r="AT56" s="138"/>
      <c r="AU56" s="131"/>
      <c r="AV56" s="37">
        <v>0</v>
      </c>
      <c r="AW56" s="135">
        <f t="shared" si="3"/>
        <v>0</v>
      </c>
      <c r="AX56" s="47">
        <f t="shared" si="4"/>
        <v>8127.0373669999999</v>
      </c>
      <c r="AY56" s="47">
        <f t="shared" si="5"/>
        <v>926.37</v>
      </c>
      <c r="AZ56" s="47">
        <f t="shared" si="6"/>
        <v>0</v>
      </c>
      <c r="BA56" s="47">
        <f t="shared" si="7"/>
        <v>599.20000000000005</v>
      </c>
      <c r="BB56" s="47">
        <f t="shared" si="8"/>
        <v>511.32</v>
      </c>
      <c r="BC56" s="47">
        <f t="shared" si="9"/>
        <v>710</v>
      </c>
      <c r="BD56" s="47">
        <f t="shared" si="10"/>
        <v>122.8</v>
      </c>
      <c r="BE56" s="47">
        <f t="shared" si="11"/>
        <v>5987.0325789763665</v>
      </c>
      <c r="BF56" s="135">
        <f t="shared" si="12"/>
        <v>16983.759945976366</v>
      </c>
      <c r="BG56" s="139">
        <f t="shared" si="13"/>
        <v>6.3207145314389157</v>
      </c>
    </row>
    <row r="57" spans="1:59" ht="12.95" customHeight="1" x14ac:dyDescent="0.2">
      <c r="A57" s="32" t="s">
        <v>1364</v>
      </c>
      <c r="B57" s="33" t="s">
        <v>1365</v>
      </c>
      <c r="C57" s="43">
        <v>1822</v>
      </c>
      <c r="D57" s="45"/>
      <c r="E57" s="33"/>
      <c r="F57" s="46" t="s">
        <v>136</v>
      </c>
      <c r="G57" s="33" t="s">
        <v>137</v>
      </c>
      <c r="H57" s="46" t="s">
        <v>845</v>
      </c>
      <c r="I57" s="46" t="s">
        <v>846</v>
      </c>
      <c r="J57" s="47">
        <v>2</v>
      </c>
      <c r="K57" s="47">
        <v>1</v>
      </c>
      <c r="L57" s="130">
        <v>1235.461558</v>
      </c>
      <c r="M57" s="131">
        <v>960</v>
      </c>
      <c r="N57" s="132"/>
      <c r="O57" s="37"/>
      <c r="P57" s="133">
        <v>2735</v>
      </c>
      <c r="Q57" s="134">
        <v>0</v>
      </c>
      <c r="R57" s="131">
        <v>1080</v>
      </c>
      <c r="S57" s="37">
        <v>639</v>
      </c>
      <c r="T57" s="135">
        <f t="shared" si="0"/>
        <v>6649.461558</v>
      </c>
      <c r="U57" s="130">
        <v>8807.82</v>
      </c>
      <c r="V57" s="131">
        <v>158.55000000000001</v>
      </c>
      <c r="W57" s="136"/>
      <c r="X57" s="37">
        <v>95.4</v>
      </c>
      <c r="Y57" s="133">
        <v>105.65</v>
      </c>
      <c r="Z57" s="134">
        <v>110.35</v>
      </c>
      <c r="AA57" s="131">
        <v>63.65</v>
      </c>
      <c r="AB57" s="37">
        <v>2109.6314021091189</v>
      </c>
      <c r="AC57" s="135">
        <f t="shared" si="1"/>
        <v>11451.051402109117</v>
      </c>
      <c r="AD57" s="47"/>
      <c r="AE57" s="47"/>
      <c r="AF57" s="130">
        <v>2500</v>
      </c>
      <c r="AG57" s="131">
        <v>0</v>
      </c>
      <c r="AH57" s="132"/>
      <c r="AI57" s="37"/>
      <c r="AJ57" s="133">
        <v>0</v>
      </c>
      <c r="AK57" s="137">
        <v>0</v>
      </c>
      <c r="AL57" s="131"/>
      <c r="AM57" s="37">
        <v>0</v>
      </c>
      <c r="AN57" s="135">
        <f t="shared" si="2"/>
        <v>2500</v>
      </c>
      <c r="AO57" s="130">
        <v>0</v>
      </c>
      <c r="AP57" s="131">
        <v>0</v>
      </c>
      <c r="AQ57" s="132"/>
      <c r="AR57" s="37"/>
      <c r="AS57" s="133"/>
      <c r="AT57" s="138"/>
      <c r="AU57" s="131"/>
      <c r="AV57" s="37">
        <v>0</v>
      </c>
      <c r="AW57" s="135">
        <f t="shared" si="3"/>
        <v>0</v>
      </c>
      <c r="AX57" s="47">
        <f t="shared" si="4"/>
        <v>12543.281557999999</v>
      </c>
      <c r="AY57" s="47">
        <f t="shared" si="5"/>
        <v>1118.55</v>
      </c>
      <c r="AZ57" s="47">
        <f t="shared" si="6"/>
        <v>0</v>
      </c>
      <c r="BA57" s="47">
        <f t="shared" si="7"/>
        <v>95.4</v>
      </c>
      <c r="BB57" s="47">
        <f t="shared" si="8"/>
        <v>2840.65</v>
      </c>
      <c r="BC57" s="47">
        <f t="shared" si="9"/>
        <v>110.35</v>
      </c>
      <c r="BD57" s="47">
        <f t="shared" si="10"/>
        <v>1143.6500000000001</v>
      </c>
      <c r="BE57" s="47">
        <f t="shared" si="11"/>
        <v>2748.6314021091189</v>
      </c>
      <c r="BF57" s="135">
        <f t="shared" si="12"/>
        <v>20600.512960109118</v>
      </c>
      <c r="BG57" s="139">
        <f t="shared" si="13"/>
        <v>11.306538397425422</v>
      </c>
    </row>
    <row r="58" spans="1:59" ht="12.95" customHeight="1" x14ac:dyDescent="0.2">
      <c r="A58" s="32" t="s">
        <v>1375</v>
      </c>
      <c r="B58" s="33" t="s">
        <v>1376</v>
      </c>
      <c r="C58" s="43">
        <v>7143</v>
      </c>
      <c r="D58" s="45"/>
      <c r="E58" s="33"/>
      <c r="F58" s="46" t="s">
        <v>136</v>
      </c>
      <c r="G58" s="33" t="s">
        <v>137</v>
      </c>
      <c r="H58" s="46" t="s">
        <v>793</v>
      </c>
      <c r="I58" s="46" t="s">
        <v>794</v>
      </c>
      <c r="J58" s="47">
        <v>2</v>
      </c>
      <c r="K58" s="47">
        <v>1</v>
      </c>
      <c r="L58" s="130">
        <v>6304.0902399999995</v>
      </c>
      <c r="M58" s="131">
        <v>3270.75</v>
      </c>
      <c r="N58" s="132"/>
      <c r="O58" s="37">
        <v>635</v>
      </c>
      <c r="P58" s="133">
        <v>60</v>
      </c>
      <c r="Q58" s="134">
        <v>5059</v>
      </c>
      <c r="R58" s="131">
        <v>400</v>
      </c>
      <c r="S58" s="37">
        <v>3248</v>
      </c>
      <c r="T58" s="135">
        <f t="shared" si="0"/>
        <v>18976.840239999998</v>
      </c>
      <c r="U58" s="130">
        <v>10389.799999999999</v>
      </c>
      <c r="V58" s="131">
        <v>1518.5</v>
      </c>
      <c r="W58" s="136"/>
      <c r="X58" s="37">
        <v>407.32</v>
      </c>
      <c r="Y58" s="133">
        <v>160</v>
      </c>
      <c r="Z58" s="134">
        <v>318.14999999999998</v>
      </c>
      <c r="AA58" s="131">
        <v>487.65</v>
      </c>
      <c r="AB58" s="37">
        <v>7301.5468867905911</v>
      </c>
      <c r="AC58" s="135">
        <f t="shared" si="1"/>
        <v>20582.966886790589</v>
      </c>
      <c r="AD58" s="47"/>
      <c r="AE58" s="47"/>
      <c r="AF58" s="130">
        <v>6130.82</v>
      </c>
      <c r="AG58" s="131">
        <v>1250</v>
      </c>
      <c r="AH58" s="132"/>
      <c r="AI58" s="37"/>
      <c r="AJ58" s="133">
        <v>0</v>
      </c>
      <c r="AK58" s="137">
        <v>1500</v>
      </c>
      <c r="AL58" s="131"/>
      <c r="AM58" s="37">
        <v>0</v>
      </c>
      <c r="AN58" s="135">
        <f t="shared" si="2"/>
        <v>8880.82</v>
      </c>
      <c r="AO58" s="130">
        <v>0</v>
      </c>
      <c r="AP58" s="131">
        <v>0</v>
      </c>
      <c r="AQ58" s="132"/>
      <c r="AR58" s="37"/>
      <c r="AS58" s="133"/>
      <c r="AT58" s="138"/>
      <c r="AU58" s="131"/>
      <c r="AV58" s="37">
        <v>0</v>
      </c>
      <c r="AW58" s="135">
        <f t="shared" si="3"/>
        <v>0</v>
      </c>
      <c r="AX58" s="47">
        <f t="shared" si="4"/>
        <v>22824.71024</v>
      </c>
      <c r="AY58" s="47">
        <f t="shared" si="5"/>
        <v>6039.25</v>
      </c>
      <c r="AZ58" s="47">
        <f t="shared" si="6"/>
        <v>0</v>
      </c>
      <c r="BA58" s="47">
        <f t="shared" si="7"/>
        <v>1042.32</v>
      </c>
      <c r="BB58" s="47">
        <f t="shared" si="8"/>
        <v>220</v>
      </c>
      <c r="BC58" s="47">
        <f t="shared" si="9"/>
        <v>6877.15</v>
      </c>
      <c r="BD58" s="47">
        <f t="shared" si="10"/>
        <v>887.65</v>
      </c>
      <c r="BE58" s="47">
        <f t="shared" si="11"/>
        <v>10549.546886790591</v>
      </c>
      <c r="BF58" s="135">
        <f t="shared" si="12"/>
        <v>48440.627126790598</v>
      </c>
      <c r="BG58" s="139">
        <f t="shared" si="13"/>
        <v>6.7815521667073497</v>
      </c>
    </row>
    <row r="59" spans="1:59" ht="12.95" customHeight="1" x14ac:dyDescent="0.2">
      <c r="A59" s="32" t="s">
        <v>1387</v>
      </c>
      <c r="B59" s="33" t="s">
        <v>1388</v>
      </c>
      <c r="C59" s="43">
        <v>17728</v>
      </c>
      <c r="D59" s="45"/>
      <c r="E59" s="33"/>
      <c r="F59" s="46" t="s">
        <v>136</v>
      </c>
      <c r="G59" s="33" t="s">
        <v>137</v>
      </c>
      <c r="H59" s="46" t="s">
        <v>1056</v>
      </c>
      <c r="I59" s="46" t="s">
        <v>1057</v>
      </c>
      <c r="J59" s="47">
        <v>1</v>
      </c>
      <c r="K59" s="47">
        <v>1</v>
      </c>
      <c r="L59" s="130">
        <v>8641.2014879999988</v>
      </c>
      <c r="M59" s="131">
        <v>1060</v>
      </c>
      <c r="N59" s="132"/>
      <c r="O59" s="37">
        <v>739</v>
      </c>
      <c r="P59" s="133">
        <v>2317.5</v>
      </c>
      <c r="Q59" s="134">
        <v>2120</v>
      </c>
      <c r="R59" s="131">
        <v>2838</v>
      </c>
      <c r="S59" s="37">
        <v>23109.75</v>
      </c>
      <c r="T59" s="135">
        <f t="shared" si="0"/>
        <v>40825.451487999999</v>
      </c>
      <c r="U59" s="130">
        <v>18958.59</v>
      </c>
      <c r="V59" s="131">
        <v>894.4</v>
      </c>
      <c r="W59" s="136"/>
      <c r="X59" s="37">
        <v>1773.36</v>
      </c>
      <c r="Y59" s="133">
        <v>322.35000000000002</v>
      </c>
      <c r="Z59" s="134">
        <v>376.17</v>
      </c>
      <c r="AA59" s="131">
        <v>235.95</v>
      </c>
      <c r="AB59" s="37">
        <v>8469.9520116526801</v>
      </c>
      <c r="AC59" s="135">
        <f t="shared" si="1"/>
        <v>31030.77201165268</v>
      </c>
      <c r="AD59" s="47"/>
      <c r="AE59" s="47"/>
      <c r="AF59" s="130">
        <v>44500</v>
      </c>
      <c r="AG59" s="131">
        <v>0</v>
      </c>
      <c r="AH59" s="132"/>
      <c r="AI59" s="37">
        <v>4500</v>
      </c>
      <c r="AJ59" s="133">
        <v>1400</v>
      </c>
      <c r="AK59" s="137">
        <v>4400</v>
      </c>
      <c r="AL59" s="131">
        <v>1500</v>
      </c>
      <c r="AM59" s="37">
        <v>12000</v>
      </c>
      <c r="AN59" s="135">
        <f t="shared" si="2"/>
        <v>68300</v>
      </c>
      <c r="AO59" s="130">
        <v>0</v>
      </c>
      <c r="AP59" s="131">
        <v>0</v>
      </c>
      <c r="AQ59" s="132"/>
      <c r="AR59" s="37"/>
      <c r="AS59" s="133"/>
      <c r="AT59" s="138"/>
      <c r="AU59" s="131"/>
      <c r="AV59" s="37">
        <v>0</v>
      </c>
      <c r="AW59" s="135">
        <f t="shared" si="3"/>
        <v>0</v>
      </c>
      <c r="AX59" s="47">
        <f t="shared" si="4"/>
        <v>72099.791488000003</v>
      </c>
      <c r="AY59" s="47">
        <f t="shared" si="5"/>
        <v>1954.4</v>
      </c>
      <c r="AZ59" s="47">
        <f t="shared" si="6"/>
        <v>0</v>
      </c>
      <c r="BA59" s="47">
        <f t="shared" si="7"/>
        <v>7012.36</v>
      </c>
      <c r="BB59" s="47">
        <f t="shared" si="8"/>
        <v>4039.85</v>
      </c>
      <c r="BC59" s="47">
        <f t="shared" si="9"/>
        <v>6896.17</v>
      </c>
      <c r="BD59" s="47">
        <f t="shared" si="10"/>
        <v>4573.95</v>
      </c>
      <c r="BE59" s="47">
        <f t="shared" si="11"/>
        <v>43579.702011652684</v>
      </c>
      <c r="BF59" s="135">
        <f t="shared" si="12"/>
        <v>140156.2234996527</v>
      </c>
      <c r="BG59" s="139">
        <f t="shared" si="13"/>
        <v>7.9059241595020699</v>
      </c>
    </row>
    <row r="60" spans="1:59" ht="12.95" customHeight="1" x14ac:dyDescent="0.25">
      <c r="A60" s="32" t="s">
        <v>1402</v>
      </c>
      <c r="B60" s="33" t="s">
        <v>1403</v>
      </c>
      <c r="C60" s="43">
        <v>31931</v>
      </c>
      <c r="D60" s="45"/>
      <c r="E60" s="33"/>
      <c r="F60" s="46" t="s">
        <v>136</v>
      </c>
      <c r="G60" s="33" t="s">
        <v>137</v>
      </c>
      <c r="H60" s="46" t="s">
        <v>227</v>
      </c>
      <c r="I60" s="46" t="s">
        <v>228</v>
      </c>
      <c r="J60" s="47">
        <v>1</v>
      </c>
      <c r="K60" s="47">
        <v>1</v>
      </c>
      <c r="L60" s="130">
        <v>24386.347086000002</v>
      </c>
      <c r="M60" s="131">
        <v>14438.5</v>
      </c>
      <c r="N60" s="132"/>
      <c r="O60" s="37">
        <v>3566.6</v>
      </c>
      <c r="P60" s="133">
        <v>27910.705000000002</v>
      </c>
      <c r="Q60" s="134">
        <v>5807</v>
      </c>
      <c r="R60" s="131">
        <v>6281.9</v>
      </c>
      <c r="S60" s="152">
        <v>49698.61</v>
      </c>
      <c r="T60" s="135">
        <f t="shared" si="0"/>
        <v>132089.662086</v>
      </c>
      <c r="U60" s="130">
        <v>17907.93</v>
      </c>
      <c r="V60" s="131">
        <v>7452.13</v>
      </c>
      <c r="W60" s="136"/>
      <c r="X60" s="37">
        <v>1988.02</v>
      </c>
      <c r="Y60" s="133">
        <v>3992.2400000000002</v>
      </c>
      <c r="Z60" s="134">
        <v>2289.23</v>
      </c>
      <c r="AA60" s="131">
        <v>7784.2</v>
      </c>
      <c r="AB60" s="37">
        <v>16078.901483707761</v>
      </c>
      <c r="AC60" s="135">
        <f t="shared" si="1"/>
        <v>57492.651483707763</v>
      </c>
      <c r="AD60" s="47"/>
      <c r="AE60" s="47"/>
      <c r="AF60" s="130">
        <v>66000</v>
      </c>
      <c r="AG60" s="131">
        <v>15000</v>
      </c>
      <c r="AH60" s="132"/>
      <c r="AI60" s="37">
        <v>5000</v>
      </c>
      <c r="AJ60" s="133">
        <v>20000</v>
      </c>
      <c r="AK60" s="137">
        <v>0</v>
      </c>
      <c r="AL60" s="131">
        <v>7000</v>
      </c>
      <c r="AM60" s="37">
        <v>13955</v>
      </c>
      <c r="AN60" s="135">
        <f t="shared" si="2"/>
        <v>126955</v>
      </c>
      <c r="AO60" s="130">
        <v>0</v>
      </c>
      <c r="AP60" s="131">
        <v>0</v>
      </c>
      <c r="AQ60" s="132"/>
      <c r="AR60" s="37"/>
      <c r="AS60" s="133"/>
      <c r="AT60" s="138"/>
      <c r="AU60" s="131"/>
      <c r="AV60" s="37">
        <v>2052</v>
      </c>
      <c r="AW60" s="135">
        <f t="shared" si="3"/>
        <v>2052</v>
      </c>
      <c r="AX60" s="47">
        <f t="shared" si="4"/>
        <v>108294.277086</v>
      </c>
      <c r="AY60" s="47">
        <f t="shared" si="5"/>
        <v>36890.630000000005</v>
      </c>
      <c r="AZ60" s="47">
        <f t="shared" si="6"/>
        <v>0</v>
      </c>
      <c r="BA60" s="47">
        <f t="shared" si="7"/>
        <v>10554.619999999999</v>
      </c>
      <c r="BB60" s="47">
        <f t="shared" si="8"/>
        <v>51902.945000000007</v>
      </c>
      <c r="BC60" s="47">
        <f t="shared" si="9"/>
        <v>8096.23</v>
      </c>
      <c r="BD60" s="47">
        <f t="shared" si="10"/>
        <v>21066.1</v>
      </c>
      <c r="BE60" s="47">
        <f t="shared" si="11"/>
        <v>81784.511483707756</v>
      </c>
      <c r="BF60" s="135">
        <f t="shared" si="12"/>
        <v>318589.3135697078</v>
      </c>
      <c r="BG60" s="139">
        <f t="shared" si="13"/>
        <v>9.977429882236942</v>
      </c>
    </row>
    <row r="61" spans="1:59" ht="12.95" customHeight="1" x14ac:dyDescent="0.2">
      <c r="A61" s="32" t="s">
        <v>1455</v>
      </c>
      <c r="B61" s="33" t="s">
        <v>1456</v>
      </c>
      <c r="C61" s="43">
        <v>5042</v>
      </c>
      <c r="D61" s="45"/>
      <c r="E61" s="33"/>
      <c r="F61" s="46" t="s">
        <v>136</v>
      </c>
      <c r="G61" s="33" t="s">
        <v>137</v>
      </c>
      <c r="H61" s="46" t="s">
        <v>1056</v>
      </c>
      <c r="I61" s="46" t="s">
        <v>1057</v>
      </c>
      <c r="J61" s="47">
        <v>2</v>
      </c>
      <c r="K61" s="47">
        <v>1</v>
      </c>
      <c r="L61" s="130">
        <v>1704.970585</v>
      </c>
      <c r="M61" s="131">
        <v>105.5</v>
      </c>
      <c r="N61" s="132"/>
      <c r="O61" s="37">
        <v>255</v>
      </c>
      <c r="P61" s="133">
        <v>600</v>
      </c>
      <c r="Q61" s="134">
        <v>20</v>
      </c>
      <c r="R61" s="131">
        <v>160</v>
      </c>
      <c r="S61" s="37">
        <v>3908</v>
      </c>
      <c r="T61" s="135">
        <f t="shared" si="0"/>
        <v>6753.470585</v>
      </c>
      <c r="U61" s="130">
        <v>6746.67</v>
      </c>
      <c r="V61" s="131">
        <v>2276.3200000000002</v>
      </c>
      <c r="W61" s="136"/>
      <c r="X61" s="37">
        <v>26.75</v>
      </c>
      <c r="Y61" s="133">
        <v>375.15</v>
      </c>
      <c r="Z61" s="134">
        <v>237.15</v>
      </c>
      <c r="AA61" s="131">
        <v>127.4</v>
      </c>
      <c r="AB61" s="37">
        <v>3550.9273870407069</v>
      </c>
      <c r="AC61" s="135">
        <f t="shared" si="1"/>
        <v>13340.367387040706</v>
      </c>
      <c r="AD61" s="47"/>
      <c r="AE61" s="47"/>
      <c r="AF61" s="130">
        <v>4000</v>
      </c>
      <c r="AG61" s="131">
        <v>2194.6999999999998</v>
      </c>
      <c r="AH61" s="132"/>
      <c r="AI61" s="37"/>
      <c r="AJ61" s="133">
        <v>0</v>
      </c>
      <c r="AK61" s="137">
        <v>0</v>
      </c>
      <c r="AL61" s="131"/>
      <c r="AM61" s="37">
        <v>2500</v>
      </c>
      <c r="AN61" s="135">
        <f t="shared" si="2"/>
        <v>8694.7000000000007</v>
      </c>
      <c r="AO61" s="130">
        <v>0</v>
      </c>
      <c r="AP61" s="131">
        <v>0</v>
      </c>
      <c r="AQ61" s="132"/>
      <c r="AR61" s="37"/>
      <c r="AS61" s="133"/>
      <c r="AT61" s="138"/>
      <c r="AU61" s="131"/>
      <c r="AV61" s="37">
        <v>0</v>
      </c>
      <c r="AW61" s="135">
        <f t="shared" si="3"/>
        <v>0</v>
      </c>
      <c r="AX61" s="47">
        <f t="shared" si="4"/>
        <v>12451.640585000001</v>
      </c>
      <c r="AY61" s="47">
        <f t="shared" si="5"/>
        <v>4576.5200000000004</v>
      </c>
      <c r="AZ61" s="47">
        <f t="shared" si="6"/>
        <v>0</v>
      </c>
      <c r="BA61" s="47">
        <f t="shared" si="7"/>
        <v>281.75</v>
      </c>
      <c r="BB61" s="47">
        <f t="shared" si="8"/>
        <v>975.15</v>
      </c>
      <c r="BC61" s="47">
        <f t="shared" si="9"/>
        <v>257.14999999999998</v>
      </c>
      <c r="BD61" s="47">
        <f t="shared" si="10"/>
        <v>287.39999999999998</v>
      </c>
      <c r="BE61" s="47">
        <f t="shared" si="11"/>
        <v>9958.9273870407069</v>
      </c>
      <c r="BF61" s="135">
        <f t="shared" si="12"/>
        <v>28788.537972040715</v>
      </c>
      <c r="BG61" s="139">
        <f t="shared" si="13"/>
        <v>5.709745730273843</v>
      </c>
    </row>
    <row r="62" spans="1:59" ht="12.95" customHeight="1" x14ac:dyDescent="0.2">
      <c r="A62" s="32" t="s">
        <v>1459</v>
      </c>
      <c r="B62" s="33" t="s">
        <v>1460</v>
      </c>
      <c r="C62" s="43">
        <v>1800</v>
      </c>
      <c r="D62" s="45" t="s">
        <v>1072</v>
      </c>
      <c r="E62" s="33" t="s">
        <v>1073</v>
      </c>
      <c r="F62" s="46" t="s">
        <v>136</v>
      </c>
      <c r="G62" s="33" t="s">
        <v>137</v>
      </c>
      <c r="H62" s="46" t="s">
        <v>1056</v>
      </c>
      <c r="I62" s="46" t="s">
        <v>1057</v>
      </c>
      <c r="J62" s="47">
        <v>1</v>
      </c>
      <c r="K62" s="47">
        <v>2</v>
      </c>
      <c r="L62" s="130">
        <v>2866.7246210000003</v>
      </c>
      <c r="M62" s="131">
        <v>1220</v>
      </c>
      <c r="N62" s="132"/>
      <c r="O62" s="37">
        <v>25</v>
      </c>
      <c r="P62" s="133">
        <v>330</v>
      </c>
      <c r="Q62" s="134">
        <v>50</v>
      </c>
      <c r="R62" s="131">
        <v>125</v>
      </c>
      <c r="S62" s="37">
        <v>2191</v>
      </c>
      <c r="T62" s="135">
        <f t="shared" si="0"/>
        <v>6807.7246210000003</v>
      </c>
      <c r="U62" s="130">
        <v>2882.17</v>
      </c>
      <c r="V62" s="131">
        <v>96.57</v>
      </c>
      <c r="W62" s="136"/>
      <c r="X62" s="37">
        <v>202.36</v>
      </c>
      <c r="Y62" s="133">
        <v>0</v>
      </c>
      <c r="Z62" s="134">
        <v>433.3</v>
      </c>
      <c r="AA62" s="131">
        <v>103.15</v>
      </c>
      <c r="AB62" s="37">
        <v>2867.206618871483</v>
      </c>
      <c r="AC62" s="135">
        <f t="shared" si="1"/>
        <v>6584.7566188714836</v>
      </c>
      <c r="AD62" s="47"/>
      <c r="AE62" s="47"/>
      <c r="AF62" s="130">
        <v>1500</v>
      </c>
      <c r="AG62" s="131">
        <v>0</v>
      </c>
      <c r="AH62" s="132"/>
      <c r="AI62" s="37">
        <v>845</v>
      </c>
      <c r="AJ62" s="133">
        <v>0</v>
      </c>
      <c r="AK62" s="137">
        <v>0</v>
      </c>
      <c r="AL62" s="131"/>
      <c r="AM62" s="37">
        <v>1474.8</v>
      </c>
      <c r="AN62" s="135">
        <f t="shared" si="2"/>
        <v>3819.8</v>
      </c>
      <c r="AO62" s="130">
        <v>0</v>
      </c>
      <c r="AP62" s="131">
        <v>0</v>
      </c>
      <c r="AQ62" s="132"/>
      <c r="AR62" s="37"/>
      <c r="AS62" s="133"/>
      <c r="AT62" s="138"/>
      <c r="AU62" s="131"/>
      <c r="AV62" s="37">
        <v>0</v>
      </c>
      <c r="AW62" s="135">
        <f t="shared" si="3"/>
        <v>0</v>
      </c>
      <c r="AX62" s="47">
        <f t="shared" si="4"/>
        <v>7248.8946210000004</v>
      </c>
      <c r="AY62" s="47">
        <f t="shared" si="5"/>
        <v>1316.57</v>
      </c>
      <c r="AZ62" s="47">
        <f t="shared" si="6"/>
        <v>0</v>
      </c>
      <c r="BA62" s="47">
        <f t="shared" si="7"/>
        <v>1072.3600000000001</v>
      </c>
      <c r="BB62" s="47">
        <f t="shared" si="8"/>
        <v>330</v>
      </c>
      <c r="BC62" s="47">
        <f t="shared" si="9"/>
        <v>483.3</v>
      </c>
      <c r="BD62" s="47">
        <f t="shared" si="10"/>
        <v>228.15</v>
      </c>
      <c r="BE62" s="47">
        <f t="shared" si="11"/>
        <v>6533.0066188714836</v>
      </c>
      <c r="BF62" s="135">
        <f t="shared" si="12"/>
        <v>17212.281239871485</v>
      </c>
      <c r="BG62" s="139">
        <f t="shared" si="13"/>
        <v>9.5623784665952698</v>
      </c>
    </row>
    <row r="63" spans="1:59" ht="12.95" customHeight="1" x14ac:dyDescent="0.2">
      <c r="A63" s="32" t="s">
        <v>1492</v>
      </c>
      <c r="B63" s="33" t="s">
        <v>1493</v>
      </c>
      <c r="C63" s="43">
        <v>2429</v>
      </c>
      <c r="D63" s="45"/>
      <c r="E63" s="33"/>
      <c r="F63" s="46" t="s">
        <v>136</v>
      </c>
      <c r="G63" s="33" t="s">
        <v>137</v>
      </c>
      <c r="H63" s="46" t="s">
        <v>138</v>
      </c>
      <c r="I63" s="46" t="s">
        <v>139</v>
      </c>
      <c r="J63" s="47">
        <v>2</v>
      </c>
      <c r="K63" s="47">
        <v>1</v>
      </c>
      <c r="L63" s="130">
        <v>3730.4370779999999</v>
      </c>
      <c r="M63" s="131">
        <v>98.25</v>
      </c>
      <c r="N63" s="132"/>
      <c r="O63" s="37">
        <v>120</v>
      </c>
      <c r="P63" s="133">
        <v>788</v>
      </c>
      <c r="Q63" s="134">
        <v>0</v>
      </c>
      <c r="R63" s="131">
        <v>50</v>
      </c>
      <c r="S63" s="37">
        <v>3064</v>
      </c>
      <c r="T63" s="135">
        <f t="shared" si="0"/>
        <v>7850.6870779999999</v>
      </c>
      <c r="U63" s="130">
        <v>4105.99</v>
      </c>
      <c r="V63" s="131">
        <v>82.15</v>
      </c>
      <c r="W63" s="136"/>
      <c r="X63" s="37">
        <v>81.400000000000006</v>
      </c>
      <c r="Y63" s="133">
        <v>136.46</v>
      </c>
      <c r="Z63" s="134">
        <v>173.07</v>
      </c>
      <c r="AA63" s="131">
        <v>90.65</v>
      </c>
      <c r="AB63" s="37">
        <v>3720.6624548607815</v>
      </c>
      <c r="AC63" s="135">
        <f t="shared" si="1"/>
        <v>8390.3824548607809</v>
      </c>
      <c r="AD63" s="47"/>
      <c r="AE63" s="47"/>
      <c r="AF63" s="130">
        <v>0</v>
      </c>
      <c r="AG63" s="131">
        <v>0</v>
      </c>
      <c r="AH63" s="132"/>
      <c r="AI63" s="37"/>
      <c r="AJ63" s="133">
        <v>0</v>
      </c>
      <c r="AK63" s="137">
        <v>0</v>
      </c>
      <c r="AL63" s="131"/>
      <c r="AM63" s="37">
        <v>0</v>
      </c>
      <c r="AN63" s="135">
        <f t="shared" si="2"/>
        <v>0</v>
      </c>
      <c r="AO63" s="130">
        <v>0</v>
      </c>
      <c r="AP63" s="131">
        <v>0</v>
      </c>
      <c r="AQ63" s="132"/>
      <c r="AR63" s="37"/>
      <c r="AS63" s="133"/>
      <c r="AT63" s="138"/>
      <c r="AU63" s="131"/>
      <c r="AV63" s="37">
        <v>0</v>
      </c>
      <c r="AW63" s="135">
        <f t="shared" si="3"/>
        <v>0</v>
      </c>
      <c r="AX63" s="47">
        <f t="shared" si="4"/>
        <v>7836.4270779999997</v>
      </c>
      <c r="AY63" s="47">
        <f t="shared" si="5"/>
        <v>180.4</v>
      </c>
      <c r="AZ63" s="47">
        <f t="shared" si="6"/>
        <v>0</v>
      </c>
      <c r="BA63" s="47">
        <f t="shared" si="7"/>
        <v>201.4</v>
      </c>
      <c r="BB63" s="47">
        <f t="shared" si="8"/>
        <v>924.46</v>
      </c>
      <c r="BC63" s="47">
        <f t="shared" si="9"/>
        <v>173.07</v>
      </c>
      <c r="BD63" s="47">
        <f t="shared" si="10"/>
        <v>140.65</v>
      </c>
      <c r="BE63" s="47">
        <f t="shared" si="11"/>
        <v>6784.6624548607815</v>
      </c>
      <c r="BF63" s="135">
        <f t="shared" si="12"/>
        <v>16241.06953286078</v>
      </c>
      <c r="BG63" s="139">
        <f t="shared" si="13"/>
        <v>6.6863192807166651</v>
      </c>
    </row>
    <row r="64" spans="1:59" ht="12.95" customHeight="1" x14ac:dyDescent="0.2">
      <c r="A64" s="32" t="s">
        <v>1518</v>
      </c>
      <c r="B64" s="33" t="s">
        <v>1519</v>
      </c>
      <c r="C64" s="43">
        <v>1319</v>
      </c>
      <c r="D64" s="45"/>
      <c r="E64" s="33"/>
      <c r="F64" s="46" t="s">
        <v>136</v>
      </c>
      <c r="G64" s="33" t="s">
        <v>137</v>
      </c>
      <c r="H64" s="46" t="s">
        <v>612</v>
      </c>
      <c r="I64" s="46" t="s">
        <v>613</v>
      </c>
      <c r="J64" s="47">
        <v>2</v>
      </c>
      <c r="K64" s="47">
        <v>1</v>
      </c>
      <c r="L64" s="130">
        <v>1539.4821529999999</v>
      </c>
      <c r="M64" s="131">
        <v>0</v>
      </c>
      <c r="N64" s="132"/>
      <c r="O64" s="37">
        <v>106</v>
      </c>
      <c r="P64" s="133">
        <v>2575.25</v>
      </c>
      <c r="Q64" s="134">
        <v>365</v>
      </c>
      <c r="R64" s="131"/>
      <c r="S64" s="37">
        <v>790</v>
      </c>
      <c r="T64" s="135">
        <f t="shared" si="0"/>
        <v>5375.7321529999999</v>
      </c>
      <c r="U64" s="130">
        <v>1804.0100000000002</v>
      </c>
      <c r="V64" s="131">
        <v>110.4</v>
      </c>
      <c r="W64" s="136"/>
      <c r="X64" s="37">
        <v>130.81</v>
      </c>
      <c r="Y64" s="133">
        <v>1123.3399999999999</v>
      </c>
      <c r="Z64" s="134">
        <v>150.6</v>
      </c>
      <c r="AA64" s="131">
        <v>593.15</v>
      </c>
      <c r="AB64" s="37">
        <v>1725.5761729957944</v>
      </c>
      <c r="AC64" s="135">
        <f t="shared" si="1"/>
        <v>5637.8861729957953</v>
      </c>
      <c r="AD64" s="47"/>
      <c r="AE64" s="47"/>
      <c r="AF64" s="130">
        <v>2000</v>
      </c>
      <c r="AG64" s="131">
        <v>0</v>
      </c>
      <c r="AH64" s="132"/>
      <c r="AI64" s="37">
        <v>333</v>
      </c>
      <c r="AJ64" s="133">
        <v>2000</v>
      </c>
      <c r="AK64" s="137">
        <v>0</v>
      </c>
      <c r="AL64" s="131">
        <v>1350</v>
      </c>
      <c r="AM64" s="37">
        <v>300</v>
      </c>
      <c r="AN64" s="135">
        <f t="shared" si="2"/>
        <v>5983</v>
      </c>
      <c r="AO64" s="130">
        <v>0</v>
      </c>
      <c r="AP64" s="131">
        <v>0</v>
      </c>
      <c r="AQ64" s="132"/>
      <c r="AR64" s="37"/>
      <c r="AS64" s="133"/>
      <c r="AT64" s="138"/>
      <c r="AU64" s="131"/>
      <c r="AV64" s="37">
        <v>0</v>
      </c>
      <c r="AW64" s="135">
        <f t="shared" si="3"/>
        <v>0</v>
      </c>
      <c r="AX64" s="47">
        <f t="shared" si="4"/>
        <v>5343.4921530000001</v>
      </c>
      <c r="AY64" s="47">
        <f t="shared" si="5"/>
        <v>110.4</v>
      </c>
      <c r="AZ64" s="47">
        <f t="shared" si="6"/>
        <v>0</v>
      </c>
      <c r="BA64" s="47">
        <f t="shared" si="7"/>
        <v>569.80999999999995</v>
      </c>
      <c r="BB64" s="47">
        <f t="shared" si="8"/>
        <v>5698.59</v>
      </c>
      <c r="BC64" s="47">
        <f t="shared" si="9"/>
        <v>515.6</v>
      </c>
      <c r="BD64" s="47">
        <f t="shared" si="10"/>
        <v>1943.15</v>
      </c>
      <c r="BE64" s="47">
        <f t="shared" si="11"/>
        <v>2815.5761729957944</v>
      </c>
      <c r="BF64" s="135">
        <f t="shared" si="12"/>
        <v>16996.618325995794</v>
      </c>
      <c r="BG64" s="139">
        <f t="shared" si="13"/>
        <v>12.885988116751928</v>
      </c>
    </row>
    <row r="65" spans="1:59" ht="12.95" customHeight="1" x14ac:dyDescent="0.2">
      <c r="A65" s="32" t="s">
        <v>1590</v>
      </c>
      <c r="B65" s="33" t="s">
        <v>1591</v>
      </c>
      <c r="C65" s="43">
        <v>3825</v>
      </c>
      <c r="D65" s="45"/>
      <c r="E65" s="33"/>
      <c r="F65" s="46" t="s">
        <v>136</v>
      </c>
      <c r="G65" s="33" t="s">
        <v>137</v>
      </c>
      <c r="H65" s="46" t="s">
        <v>320</v>
      </c>
      <c r="I65" s="46" t="s">
        <v>321</v>
      </c>
      <c r="J65" s="47">
        <v>2</v>
      </c>
      <c r="K65" s="47">
        <v>1</v>
      </c>
      <c r="L65" s="130">
        <v>1784.730663</v>
      </c>
      <c r="M65" s="131">
        <v>3411</v>
      </c>
      <c r="N65" s="132"/>
      <c r="O65" s="37">
        <v>150</v>
      </c>
      <c r="P65" s="133">
        <v>20</v>
      </c>
      <c r="Q65" s="134">
        <v>0</v>
      </c>
      <c r="R65" s="131">
        <v>400</v>
      </c>
      <c r="S65" s="37">
        <v>2708</v>
      </c>
      <c r="T65" s="135">
        <f t="shared" si="0"/>
        <v>8473.7306630000003</v>
      </c>
      <c r="U65" s="130">
        <v>1454.54</v>
      </c>
      <c r="V65" s="131">
        <v>339.17</v>
      </c>
      <c r="W65" s="136"/>
      <c r="X65" s="37">
        <v>14.7</v>
      </c>
      <c r="Y65" s="133">
        <v>68.8</v>
      </c>
      <c r="Z65" s="134">
        <v>74.66</v>
      </c>
      <c r="AA65" s="131">
        <v>198.72</v>
      </c>
      <c r="AB65" s="37">
        <v>2864.0127175157031</v>
      </c>
      <c r="AC65" s="135">
        <f t="shared" si="1"/>
        <v>5014.6027175157033</v>
      </c>
      <c r="AD65" s="47"/>
      <c r="AE65" s="47"/>
      <c r="AF65" s="130">
        <v>6099.5</v>
      </c>
      <c r="AG65" s="131">
        <v>3881.5</v>
      </c>
      <c r="AH65" s="132"/>
      <c r="AI65" s="37">
        <v>1211.9000000000001</v>
      </c>
      <c r="AJ65" s="133">
        <v>0</v>
      </c>
      <c r="AK65" s="137">
        <v>0</v>
      </c>
      <c r="AL65" s="131"/>
      <c r="AM65" s="37">
        <v>2000</v>
      </c>
      <c r="AN65" s="135">
        <f t="shared" si="2"/>
        <v>13192.9</v>
      </c>
      <c r="AO65" s="130">
        <v>0</v>
      </c>
      <c r="AP65" s="131">
        <v>0</v>
      </c>
      <c r="AQ65" s="132"/>
      <c r="AR65" s="37"/>
      <c r="AS65" s="133"/>
      <c r="AT65" s="138"/>
      <c r="AU65" s="131"/>
      <c r="AV65" s="37">
        <v>0</v>
      </c>
      <c r="AW65" s="135">
        <f t="shared" si="3"/>
        <v>0</v>
      </c>
      <c r="AX65" s="47">
        <f t="shared" si="4"/>
        <v>9338.7706629999993</v>
      </c>
      <c r="AY65" s="47">
        <f t="shared" si="5"/>
        <v>7631.67</v>
      </c>
      <c r="AZ65" s="47">
        <f t="shared" si="6"/>
        <v>0</v>
      </c>
      <c r="BA65" s="47">
        <f t="shared" si="7"/>
        <v>1376.6000000000001</v>
      </c>
      <c r="BB65" s="47">
        <f t="shared" si="8"/>
        <v>88.8</v>
      </c>
      <c r="BC65" s="47">
        <f t="shared" si="9"/>
        <v>74.66</v>
      </c>
      <c r="BD65" s="47">
        <f t="shared" si="10"/>
        <v>598.72</v>
      </c>
      <c r="BE65" s="47">
        <f t="shared" si="11"/>
        <v>7572.0127175157031</v>
      </c>
      <c r="BF65" s="135">
        <f t="shared" si="12"/>
        <v>26681.233380515703</v>
      </c>
      <c r="BG65" s="139">
        <f t="shared" si="13"/>
        <v>6.9754858511152165</v>
      </c>
    </row>
    <row r="66" spans="1:59" ht="12.95" customHeight="1" x14ac:dyDescent="0.2">
      <c r="A66" s="32" t="s">
        <v>1606</v>
      </c>
      <c r="B66" s="33" t="s">
        <v>1607</v>
      </c>
      <c r="C66" s="43">
        <v>1300</v>
      </c>
      <c r="D66" s="45"/>
      <c r="E66" s="33"/>
      <c r="F66" s="46" t="s">
        <v>136</v>
      </c>
      <c r="G66" s="33" t="s">
        <v>137</v>
      </c>
      <c r="H66" s="46" t="s">
        <v>845</v>
      </c>
      <c r="I66" s="46" t="s">
        <v>846</v>
      </c>
      <c r="J66" s="47">
        <v>2</v>
      </c>
      <c r="K66" s="47">
        <v>1</v>
      </c>
      <c r="L66" s="130">
        <v>507.45415600000001</v>
      </c>
      <c r="M66" s="131">
        <v>0</v>
      </c>
      <c r="N66" s="132"/>
      <c r="O66" s="37">
        <v>100</v>
      </c>
      <c r="P66" s="133">
        <v>410</v>
      </c>
      <c r="Q66" s="134">
        <v>30</v>
      </c>
      <c r="R66" s="131">
        <v>21</v>
      </c>
      <c r="S66" s="37">
        <v>1092</v>
      </c>
      <c r="T66" s="135">
        <f t="shared" ref="T66:T129" si="14">SUM(L66:S66)</f>
        <v>2160.4541559999998</v>
      </c>
      <c r="U66" s="130">
        <v>10451.249999999998</v>
      </c>
      <c r="V66" s="131">
        <v>7.15</v>
      </c>
      <c r="W66" s="136"/>
      <c r="X66" s="37">
        <v>66.650000000000006</v>
      </c>
      <c r="Y66" s="133">
        <v>70.75</v>
      </c>
      <c r="Z66" s="134">
        <v>12.1</v>
      </c>
      <c r="AA66" s="131">
        <v>90.8</v>
      </c>
      <c r="AB66" s="37">
        <v>1486.988946091702</v>
      </c>
      <c r="AC66" s="135">
        <f t="shared" ref="AC66:AC129" si="15">SUM(U66:AB66)</f>
        <v>12185.688946091699</v>
      </c>
      <c r="AD66" s="47"/>
      <c r="AE66" s="47"/>
      <c r="AF66" s="130">
        <v>1800</v>
      </c>
      <c r="AG66" s="131">
        <v>0</v>
      </c>
      <c r="AH66" s="132"/>
      <c r="AI66" s="37"/>
      <c r="AJ66" s="133">
        <v>0</v>
      </c>
      <c r="AK66" s="137">
        <v>0</v>
      </c>
      <c r="AL66" s="131"/>
      <c r="AM66" s="37">
        <v>900</v>
      </c>
      <c r="AN66" s="135">
        <f t="shared" ref="AN66:AN129" si="16">SUM(AF66:AM66)</f>
        <v>2700</v>
      </c>
      <c r="AO66" s="130">
        <v>20000</v>
      </c>
      <c r="AP66" s="131">
        <v>0</v>
      </c>
      <c r="AQ66" s="132"/>
      <c r="AR66" s="37"/>
      <c r="AS66" s="133"/>
      <c r="AT66" s="138"/>
      <c r="AU66" s="131"/>
      <c r="AV66" s="37">
        <v>0</v>
      </c>
      <c r="AW66" s="135">
        <f t="shared" ref="AW66:AW129" si="17">SUM(AO66:AV66)</f>
        <v>20000</v>
      </c>
      <c r="AX66" s="47">
        <f t="shared" ref="AX66:AX129" si="18">SUM(L66,U66,AF66,AO66)</f>
        <v>32758.704156</v>
      </c>
      <c r="AY66" s="47">
        <f t="shared" ref="AY66:AY129" si="19">SUM(M66,V66,AG66,AP66)</f>
        <v>7.15</v>
      </c>
      <c r="AZ66" s="47">
        <f t="shared" ref="AZ66:AZ129" si="20">SUM(N66,W66,AH66,AQ66)</f>
        <v>0</v>
      </c>
      <c r="BA66" s="47">
        <f t="shared" ref="BA66:BA129" si="21">SUM(O66,X66,AI66,AR66)</f>
        <v>166.65</v>
      </c>
      <c r="BB66" s="47">
        <f t="shared" ref="BB66:BB129" si="22">SUM(P66,Y66,AJ66,AS66)</f>
        <v>480.75</v>
      </c>
      <c r="BC66" s="47">
        <f t="shared" ref="BC66:BC129" si="23">SUM(Q66,Z66,AK66,AT66)</f>
        <v>42.1</v>
      </c>
      <c r="BD66" s="47">
        <f t="shared" ref="BD66:BD129" si="24">SUM(R66,AA66,AL66,AU66)</f>
        <v>111.8</v>
      </c>
      <c r="BE66" s="47">
        <f t="shared" ref="BE66:BE129" si="25">SUM(S66,AB66,AM66,AV66)</f>
        <v>3478.988946091702</v>
      </c>
      <c r="BF66" s="135">
        <f t="shared" ref="BF66:BF129" si="26">SUM(AX66:BE66)</f>
        <v>37046.143102091708</v>
      </c>
      <c r="BG66" s="139">
        <f t="shared" ref="BG66:BG129" si="27">(BF66/C66)</f>
        <v>28.49703315545516</v>
      </c>
    </row>
    <row r="67" spans="1:59" ht="12.95" customHeight="1" x14ac:dyDescent="0.2">
      <c r="A67" s="32" t="s">
        <v>1671</v>
      </c>
      <c r="B67" s="33" t="s">
        <v>1845</v>
      </c>
      <c r="C67" s="43">
        <v>13807</v>
      </c>
      <c r="D67" s="45" t="s">
        <v>579</v>
      </c>
      <c r="E67" s="33" t="s">
        <v>580</v>
      </c>
      <c r="F67" s="46" t="s">
        <v>136</v>
      </c>
      <c r="G67" s="33" t="s">
        <v>137</v>
      </c>
      <c r="H67" s="46" t="s">
        <v>581</v>
      </c>
      <c r="I67" s="46" t="s">
        <v>582</v>
      </c>
      <c r="J67" s="47">
        <v>1</v>
      </c>
      <c r="K67" s="47">
        <v>2</v>
      </c>
      <c r="L67" s="130">
        <v>42139.019416000003</v>
      </c>
      <c r="M67" s="131">
        <v>42344.89</v>
      </c>
      <c r="N67" s="132"/>
      <c r="O67" s="37">
        <v>2380</v>
      </c>
      <c r="P67" s="133">
        <v>16342.92</v>
      </c>
      <c r="Q67" s="134">
        <v>4015</v>
      </c>
      <c r="R67" s="131">
        <v>6534</v>
      </c>
      <c r="S67" s="37">
        <v>155357</v>
      </c>
      <c r="T67" s="135">
        <f t="shared" si="14"/>
        <v>269112.82941599999</v>
      </c>
      <c r="U67" s="130">
        <v>48516.67</v>
      </c>
      <c r="V67" s="131">
        <v>6461.76</v>
      </c>
      <c r="W67" s="136"/>
      <c r="X67" s="37">
        <v>8257.09</v>
      </c>
      <c r="Y67" s="133">
        <v>6268.6500000000005</v>
      </c>
      <c r="Z67" s="134">
        <v>382.19</v>
      </c>
      <c r="AA67" s="131">
        <v>2441.17</v>
      </c>
      <c r="AB67" s="37">
        <v>19411.262110120901</v>
      </c>
      <c r="AC67" s="135">
        <f t="shared" si="15"/>
        <v>91738.792110120907</v>
      </c>
      <c r="AD67" s="47"/>
      <c r="AE67" s="47"/>
      <c r="AF67" s="130">
        <v>23948.31</v>
      </c>
      <c r="AG67" s="131">
        <v>3100</v>
      </c>
      <c r="AH67" s="132"/>
      <c r="AI67" s="37">
        <v>1315.35</v>
      </c>
      <c r="AJ67" s="133">
        <v>6579.1</v>
      </c>
      <c r="AK67" s="137">
        <v>2301.12</v>
      </c>
      <c r="AL67" s="131">
        <v>1167.1199999999999</v>
      </c>
      <c r="AM67" s="37">
        <v>14792</v>
      </c>
      <c r="AN67" s="135">
        <f t="shared" si="16"/>
        <v>53203.000000000007</v>
      </c>
      <c r="AO67" s="130">
        <v>0</v>
      </c>
      <c r="AP67" s="131">
        <v>76125</v>
      </c>
      <c r="AQ67" s="132"/>
      <c r="AR67" s="37"/>
      <c r="AS67" s="133"/>
      <c r="AT67" s="138"/>
      <c r="AU67" s="131"/>
      <c r="AV67" s="37">
        <v>0</v>
      </c>
      <c r="AW67" s="135">
        <f t="shared" si="17"/>
        <v>76125</v>
      </c>
      <c r="AX67" s="47">
        <f t="shared" si="18"/>
        <v>114603.99941600001</v>
      </c>
      <c r="AY67" s="47">
        <f t="shared" si="19"/>
        <v>128031.65</v>
      </c>
      <c r="AZ67" s="47">
        <f t="shared" si="20"/>
        <v>0</v>
      </c>
      <c r="BA67" s="47">
        <f t="shared" si="21"/>
        <v>11952.44</v>
      </c>
      <c r="BB67" s="47">
        <f t="shared" si="22"/>
        <v>29190.67</v>
      </c>
      <c r="BC67" s="47">
        <f t="shared" si="23"/>
        <v>6698.3099999999995</v>
      </c>
      <c r="BD67" s="47">
        <f t="shared" si="24"/>
        <v>10142.290000000001</v>
      </c>
      <c r="BE67" s="47">
        <f t="shared" si="25"/>
        <v>189560.26211012091</v>
      </c>
      <c r="BF67" s="135">
        <f t="shared" si="26"/>
        <v>490179.62152612087</v>
      </c>
      <c r="BG67" s="139">
        <f t="shared" si="27"/>
        <v>35.502254039698769</v>
      </c>
    </row>
    <row r="68" spans="1:59" ht="12.95" customHeight="1" x14ac:dyDescent="0.2">
      <c r="A68" s="32" t="s">
        <v>1666</v>
      </c>
      <c r="B68" s="33" t="s">
        <v>1846</v>
      </c>
      <c r="C68" s="43">
        <v>19466</v>
      </c>
      <c r="D68" s="45" t="s">
        <v>579</v>
      </c>
      <c r="E68" s="33" t="s">
        <v>580</v>
      </c>
      <c r="F68" s="46" t="s">
        <v>136</v>
      </c>
      <c r="G68" s="33" t="s">
        <v>137</v>
      </c>
      <c r="H68" s="46" t="s">
        <v>581</v>
      </c>
      <c r="I68" s="46" t="s">
        <v>582</v>
      </c>
      <c r="J68" s="47">
        <v>1</v>
      </c>
      <c r="K68" s="47">
        <v>2</v>
      </c>
      <c r="L68" s="130">
        <v>15041.743589</v>
      </c>
      <c r="M68" s="131">
        <v>2122.5</v>
      </c>
      <c r="N68" s="132"/>
      <c r="O68" s="37">
        <v>3475</v>
      </c>
      <c r="P68" s="133">
        <v>3208.3</v>
      </c>
      <c r="Q68" s="134">
        <v>3093</v>
      </c>
      <c r="R68" s="131">
        <v>10679.6</v>
      </c>
      <c r="S68" s="37">
        <v>39152.69</v>
      </c>
      <c r="T68" s="135">
        <f t="shared" si="14"/>
        <v>76772.833589000002</v>
      </c>
      <c r="U68" s="130">
        <v>15850.429999999998</v>
      </c>
      <c r="V68" s="131">
        <v>161.69999999999999</v>
      </c>
      <c r="W68" s="136"/>
      <c r="X68" s="37">
        <v>252.58</v>
      </c>
      <c r="Y68" s="133">
        <v>7731.54</v>
      </c>
      <c r="Z68" s="134">
        <v>5923.88</v>
      </c>
      <c r="AA68" s="131">
        <v>9451.9699999999993</v>
      </c>
      <c r="AB68" s="37">
        <v>5500.5092569150429</v>
      </c>
      <c r="AC68" s="135">
        <f t="shared" si="15"/>
        <v>44872.609256915042</v>
      </c>
      <c r="AD68" s="47"/>
      <c r="AE68" s="47"/>
      <c r="AF68" s="130">
        <v>34553.94</v>
      </c>
      <c r="AG68" s="131">
        <v>0</v>
      </c>
      <c r="AH68" s="132"/>
      <c r="AI68" s="37">
        <v>1899.95</v>
      </c>
      <c r="AJ68" s="133">
        <v>5700.42</v>
      </c>
      <c r="AK68" s="137">
        <v>6675.84</v>
      </c>
      <c r="AL68" s="131">
        <v>1686.84</v>
      </c>
      <c r="AM68" s="37">
        <v>21323</v>
      </c>
      <c r="AN68" s="135">
        <f t="shared" si="16"/>
        <v>71839.989999999991</v>
      </c>
      <c r="AO68" s="130">
        <v>76125</v>
      </c>
      <c r="AP68" s="131">
        <v>0</v>
      </c>
      <c r="AQ68" s="132"/>
      <c r="AR68" s="37"/>
      <c r="AS68" s="133"/>
      <c r="AT68" s="138"/>
      <c r="AU68" s="131"/>
      <c r="AV68" s="37">
        <v>0</v>
      </c>
      <c r="AW68" s="135">
        <f t="shared" si="17"/>
        <v>76125</v>
      </c>
      <c r="AX68" s="47">
        <f t="shared" si="18"/>
        <v>141571.11358900002</v>
      </c>
      <c r="AY68" s="47">
        <f t="shared" si="19"/>
        <v>2284.1999999999998</v>
      </c>
      <c r="AZ68" s="47">
        <f t="shared" si="20"/>
        <v>0</v>
      </c>
      <c r="BA68" s="47">
        <f t="shared" si="21"/>
        <v>5627.53</v>
      </c>
      <c r="BB68" s="47">
        <f t="shared" si="22"/>
        <v>16640.260000000002</v>
      </c>
      <c r="BC68" s="47">
        <f t="shared" si="23"/>
        <v>15692.720000000001</v>
      </c>
      <c r="BD68" s="47">
        <f t="shared" si="24"/>
        <v>21818.41</v>
      </c>
      <c r="BE68" s="47">
        <f t="shared" si="25"/>
        <v>65976.199256915046</v>
      </c>
      <c r="BF68" s="135">
        <f t="shared" si="26"/>
        <v>269610.43284591509</v>
      </c>
      <c r="BG68" s="139">
        <f t="shared" si="27"/>
        <v>13.850325328568534</v>
      </c>
    </row>
    <row r="69" spans="1:59" ht="12.95" customHeight="1" x14ac:dyDescent="0.2">
      <c r="A69" s="32" t="s">
        <v>1669</v>
      </c>
      <c r="B69" s="33" t="s">
        <v>1847</v>
      </c>
      <c r="C69" s="43">
        <v>20306</v>
      </c>
      <c r="D69" s="45" t="s">
        <v>579</v>
      </c>
      <c r="E69" s="33" t="s">
        <v>580</v>
      </c>
      <c r="F69" s="46" t="s">
        <v>136</v>
      </c>
      <c r="G69" s="33" t="s">
        <v>137</v>
      </c>
      <c r="H69" s="46" t="s">
        <v>581</v>
      </c>
      <c r="I69" s="46" t="s">
        <v>582</v>
      </c>
      <c r="J69" s="47">
        <v>1</v>
      </c>
      <c r="K69" s="47">
        <v>2</v>
      </c>
      <c r="L69" s="130">
        <v>14765.376511</v>
      </c>
      <c r="M69" s="131">
        <v>291.92</v>
      </c>
      <c r="N69" s="132"/>
      <c r="O69" s="37">
        <v>1486.34</v>
      </c>
      <c r="P69" s="133">
        <v>48004.71</v>
      </c>
      <c r="Q69" s="134">
        <v>830.42</v>
      </c>
      <c r="R69" s="131">
        <v>4783.1499999999996</v>
      </c>
      <c r="S69" s="37">
        <v>79020.89</v>
      </c>
      <c r="T69" s="135">
        <f t="shared" si="14"/>
        <v>149182.80651099997</v>
      </c>
      <c r="U69" s="130">
        <v>10557.46</v>
      </c>
      <c r="V69" s="131">
        <v>1162.25</v>
      </c>
      <c r="W69" s="136"/>
      <c r="X69" s="37">
        <v>278.77999999999997</v>
      </c>
      <c r="Y69" s="133">
        <v>5125.07</v>
      </c>
      <c r="Z69" s="134">
        <v>1701.21</v>
      </c>
      <c r="AA69" s="131">
        <v>688.65</v>
      </c>
      <c r="AB69" s="37">
        <v>9505.1223917600637</v>
      </c>
      <c r="AC69" s="135">
        <f t="shared" si="15"/>
        <v>29018.542391760064</v>
      </c>
      <c r="AD69" s="47"/>
      <c r="AE69" s="47"/>
      <c r="AF69" s="130">
        <v>37185.94</v>
      </c>
      <c r="AG69" s="131">
        <v>0</v>
      </c>
      <c r="AH69" s="132"/>
      <c r="AI69" s="37">
        <v>2046.1</v>
      </c>
      <c r="AJ69" s="133">
        <v>6138.76</v>
      </c>
      <c r="AK69" s="137">
        <v>3581.52</v>
      </c>
      <c r="AL69" s="131">
        <v>3581.52</v>
      </c>
      <c r="AM69" s="37">
        <v>22980</v>
      </c>
      <c r="AN69" s="135">
        <f t="shared" si="16"/>
        <v>75513.84</v>
      </c>
      <c r="AO69" s="130">
        <v>225000</v>
      </c>
      <c r="AP69" s="131">
        <v>0</v>
      </c>
      <c r="AQ69" s="132"/>
      <c r="AR69" s="37"/>
      <c r="AS69" s="133"/>
      <c r="AT69" s="138"/>
      <c r="AU69" s="131"/>
      <c r="AV69" s="37">
        <v>0</v>
      </c>
      <c r="AW69" s="135">
        <f t="shared" si="17"/>
        <v>225000</v>
      </c>
      <c r="AX69" s="47">
        <f t="shared" si="18"/>
        <v>287508.776511</v>
      </c>
      <c r="AY69" s="47">
        <f t="shared" si="19"/>
        <v>1454.17</v>
      </c>
      <c r="AZ69" s="47">
        <f t="shared" si="20"/>
        <v>0</v>
      </c>
      <c r="BA69" s="47">
        <f t="shared" si="21"/>
        <v>3811.22</v>
      </c>
      <c r="BB69" s="47">
        <f t="shared" si="22"/>
        <v>59268.54</v>
      </c>
      <c r="BC69" s="47">
        <f t="shared" si="23"/>
        <v>6113.15</v>
      </c>
      <c r="BD69" s="47">
        <f t="shared" si="24"/>
        <v>9053.32</v>
      </c>
      <c r="BE69" s="47">
        <f t="shared" si="25"/>
        <v>111506.01239176006</v>
      </c>
      <c r="BF69" s="135">
        <f t="shared" si="26"/>
        <v>478715.18890276004</v>
      </c>
      <c r="BG69" s="139">
        <f t="shared" si="27"/>
        <v>23.57506101165961</v>
      </c>
    </row>
    <row r="70" spans="1:59" ht="12.95" customHeight="1" x14ac:dyDescent="0.2">
      <c r="A70" s="32" t="s">
        <v>1659</v>
      </c>
      <c r="B70" s="33" t="s">
        <v>1848</v>
      </c>
      <c r="C70" s="43">
        <v>15475</v>
      </c>
      <c r="D70" s="45" t="s">
        <v>579</v>
      </c>
      <c r="E70" s="33" t="s">
        <v>580</v>
      </c>
      <c r="F70" s="46" t="s">
        <v>136</v>
      </c>
      <c r="G70" s="33" t="s">
        <v>137</v>
      </c>
      <c r="H70" s="46" t="s">
        <v>581</v>
      </c>
      <c r="I70" s="46" t="s">
        <v>582</v>
      </c>
      <c r="J70" s="47">
        <v>1</v>
      </c>
      <c r="K70" s="47">
        <v>2</v>
      </c>
      <c r="L70" s="130">
        <v>7448.3658930000001</v>
      </c>
      <c r="M70" s="131">
        <v>4250</v>
      </c>
      <c r="N70" s="132"/>
      <c r="O70" s="37">
        <v>3093.6</v>
      </c>
      <c r="P70" s="133">
        <v>9378</v>
      </c>
      <c r="Q70" s="134">
        <v>4103</v>
      </c>
      <c r="R70" s="131">
        <v>2255</v>
      </c>
      <c r="S70" s="37">
        <v>34859.85</v>
      </c>
      <c r="T70" s="135">
        <f t="shared" si="14"/>
        <v>65387.815892999999</v>
      </c>
      <c r="U70" s="130">
        <v>11413.819999999998</v>
      </c>
      <c r="V70" s="131">
        <v>231.75</v>
      </c>
      <c r="W70" s="136"/>
      <c r="X70" s="37">
        <v>964.73</v>
      </c>
      <c r="Y70" s="133">
        <v>6092.45</v>
      </c>
      <c r="Z70" s="134">
        <v>1791.93</v>
      </c>
      <c r="AA70" s="131">
        <v>393.93</v>
      </c>
      <c r="AB70" s="37">
        <v>5420.8334666842429</v>
      </c>
      <c r="AC70" s="135">
        <f t="shared" si="15"/>
        <v>26309.443466684239</v>
      </c>
      <c r="AD70" s="47"/>
      <c r="AE70" s="47"/>
      <c r="AF70" s="130">
        <v>15339.48</v>
      </c>
      <c r="AG70" s="131">
        <v>0</v>
      </c>
      <c r="AH70" s="132"/>
      <c r="AI70" s="37">
        <v>1607.65</v>
      </c>
      <c r="AJ70" s="133">
        <v>4823.74</v>
      </c>
      <c r="AK70" s="137">
        <v>3142</v>
      </c>
      <c r="AL70" s="131">
        <v>2814.48</v>
      </c>
      <c r="AM70" s="37">
        <v>18121</v>
      </c>
      <c r="AN70" s="135">
        <f t="shared" si="16"/>
        <v>45848.350000000006</v>
      </c>
      <c r="AO70" s="130">
        <v>452.75</v>
      </c>
      <c r="AP70" s="131">
        <v>0</v>
      </c>
      <c r="AQ70" s="132"/>
      <c r="AR70" s="37"/>
      <c r="AS70" s="133"/>
      <c r="AT70" s="138"/>
      <c r="AU70" s="131"/>
      <c r="AV70" s="37">
        <v>0</v>
      </c>
      <c r="AW70" s="135">
        <f t="shared" si="17"/>
        <v>452.75</v>
      </c>
      <c r="AX70" s="47">
        <f t="shared" si="18"/>
        <v>34654.415892999998</v>
      </c>
      <c r="AY70" s="47">
        <f t="shared" si="19"/>
        <v>4481.75</v>
      </c>
      <c r="AZ70" s="47">
        <f t="shared" si="20"/>
        <v>0</v>
      </c>
      <c r="BA70" s="47">
        <f t="shared" si="21"/>
        <v>5665.98</v>
      </c>
      <c r="BB70" s="47">
        <f t="shared" si="22"/>
        <v>20294.190000000002</v>
      </c>
      <c r="BC70" s="47">
        <f t="shared" si="23"/>
        <v>9036.93</v>
      </c>
      <c r="BD70" s="47">
        <f t="shared" si="24"/>
        <v>5463.41</v>
      </c>
      <c r="BE70" s="47">
        <f t="shared" si="25"/>
        <v>58401.683466684241</v>
      </c>
      <c r="BF70" s="135">
        <f t="shared" si="26"/>
        <v>137998.35935968425</v>
      </c>
      <c r="BG70" s="139">
        <f t="shared" si="27"/>
        <v>8.9175030280894507</v>
      </c>
    </row>
    <row r="71" spans="1:59" ht="12.95" customHeight="1" x14ac:dyDescent="0.2">
      <c r="A71" s="32" t="s">
        <v>1663</v>
      </c>
      <c r="B71" s="33" t="s">
        <v>1849</v>
      </c>
      <c r="C71" s="43">
        <v>15678</v>
      </c>
      <c r="D71" s="45" t="s">
        <v>579</v>
      </c>
      <c r="E71" s="33" t="s">
        <v>580</v>
      </c>
      <c r="F71" s="46" t="s">
        <v>136</v>
      </c>
      <c r="G71" s="33" t="s">
        <v>137</v>
      </c>
      <c r="H71" s="46" t="s">
        <v>581</v>
      </c>
      <c r="I71" s="46" t="s">
        <v>582</v>
      </c>
      <c r="J71" s="47">
        <v>1</v>
      </c>
      <c r="K71" s="47">
        <v>2</v>
      </c>
      <c r="L71" s="130">
        <v>11321.437376999998</v>
      </c>
      <c r="M71" s="131">
        <v>4453.2</v>
      </c>
      <c r="N71" s="132"/>
      <c r="O71" s="37">
        <v>1254.78</v>
      </c>
      <c r="P71" s="133">
        <v>9355</v>
      </c>
      <c r="Q71" s="134">
        <v>1045</v>
      </c>
      <c r="R71" s="131">
        <v>7172.25</v>
      </c>
      <c r="S71" s="37">
        <v>28743</v>
      </c>
      <c r="T71" s="135">
        <f t="shared" si="14"/>
        <v>63344.667376999998</v>
      </c>
      <c r="U71" s="130">
        <v>4119.18</v>
      </c>
      <c r="V71" s="131">
        <v>1329.73</v>
      </c>
      <c r="W71" s="136"/>
      <c r="X71" s="37">
        <v>167.06</v>
      </c>
      <c r="Y71" s="133">
        <v>2260.67</v>
      </c>
      <c r="Z71" s="134">
        <v>154.65</v>
      </c>
      <c r="AA71" s="131">
        <v>1956.02</v>
      </c>
      <c r="AB71" s="37">
        <v>8139.3167334038735</v>
      </c>
      <c r="AC71" s="135">
        <f t="shared" si="15"/>
        <v>18126.626733403871</v>
      </c>
      <c r="AD71" s="47"/>
      <c r="AE71" s="47"/>
      <c r="AF71" s="130">
        <v>29605.25</v>
      </c>
      <c r="AG71" s="131">
        <v>0</v>
      </c>
      <c r="AH71" s="132"/>
      <c r="AI71" s="37">
        <v>1607.65</v>
      </c>
      <c r="AJ71" s="133">
        <v>4823.74</v>
      </c>
      <c r="AK71" s="137">
        <v>2814.48</v>
      </c>
      <c r="AL71" s="131">
        <v>3986.08</v>
      </c>
      <c r="AM71" s="37">
        <v>18133</v>
      </c>
      <c r="AN71" s="135">
        <f t="shared" si="16"/>
        <v>60970.200000000004</v>
      </c>
      <c r="AO71" s="130">
        <v>0</v>
      </c>
      <c r="AP71" s="131">
        <v>0</v>
      </c>
      <c r="AQ71" s="132"/>
      <c r="AR71" s="37"/>
      <c r="AS71" s="133"/>
      <c r="AT71" s="138"/>
      <c r="AU71" s="131"/>
      <c r="AV71" s="37">
        <v>0</v>
      </c>
      <c r="AW71" s="135">
        <f t="shared" si="17"/>
        <v>0</v>
      </c>
      <c r="AX71" s="47">
        <f t="shared" si="18"/>
        <v>45045.867377000002</v>
      </c>
      <c r="AY71" s="47">
        <f t="shared" si="19"/>
        <v>5782.93</v>
      </c>
      <c r="AZ71" s="47">
        <f t="shared" si="20"/>
        <v>0</v>
      </c>
      <c r="BA71" s="47">
        <f t="shared" si="21"/>
        <v>3029.49</v>
      </c>
      <c r="BB71" s="47">
        <f t="shared" si="22"/>
        <v>16439.41</v>
      </c>
      <c r="BC71" s="47">
        <f t="shared" si="23"/>
        <v>4014.13</v>
      </c>
      <c r="BD71" s="47">
        <f t="shared" si="24"/>
        <v>13114.35</v>
      </c>
      <c r="BE71" s="47">
        <f t="shared" si="25"/>
        <v>55015.316733403874</v>
      </c>
      <c r="BF71" s="135">
        <f t="shared" si="26"/>
        <v>142441.49411040387</v>
      </c>
      <c r="BG71" s="139">
        <f t="shared" si="27"/>
        <v>9.0854378179872359</v>
      </c>
    </row>
    <row r="72" spans="1:59" ht="12.95" customHeight="1" x14ac:dyDescent="0.2">
      <c r="A72" s="32" t="s">
        <v>1030</v>
      </c>
      <c r="B72" s="33" t="s">
        <v>1031</v>
      </c>
      <c r="C72" s="43">
        <v>27696</v>
      </c>
      <c r="D72" s="45" t="s">
        <v>579</v>
      </c>
      <c r="E72" s="33" t="s">
        <v>580</v>
      </c>
      <c r="F72" s="46" t="s">
        <v>136</v>
      </c>
      <c r="G72" s="33" t="s">
        <v>137</v>
      </c>
      <c r="H72" s="46" t="s">
        <v>581</v>
      </c>
      <c r="I72" s="46" t="s">
        <v>582</v>
      </c>
      <c r="J72" s="47">
        <v>1</v>
      </c>
      <c r="K72" s="47">
        <v>2</v>
      </c>
      <c r="L72" s="130">
        <v>15033.602095999999</v>
      </c>
      <c r="M72" s="131">
        <v>5255</v>
      </c>
      <c r="N72" s="132"/>
      <c r="O72" s="37">
        <v>670</v>
      </c>
      <c r="P72" s="133">
        <v>9249</v>
      </c>
      <c r="Q72" s="134">
        <v>4145</v>
      </c>
      <c r="R72" s="131">
        <v>2439</v>
      </c>
      <c r="S72" s="37">
        <v>48139.070000000007</v>
      </c>
      <c r="T72" s="135">
        <f t="shared" si="14"/>
        <v>84930.672096000009</v>
      </c>
      <c r="U72" s="130">
        <v>6187.19</v>
      </c>
      <c r="V72" s="131">
        <v>2339.85</v>
      </c>
      <c r="W72" s="136"/>
      <c r="X72" s="37">
        <v>642.97</v>
      </c>
      <c r="Y72" s="133">
        <v>1984.96</v>
      </c>
      <c r="Z72" s="134">
        <v>289.22000000000003</v>
      </c>
      <c r="AA72" s="131">
        <v>225.29</v>
      </c>
      <c r="AB72" s="37">
        <v>10085.496147716836</v>
      </c>
      <c r="AC72" s="135">
        <f t="shared" si="15"/>
        <v>21754.976147716836</v>
      </c>
      <c r="AD72" s="47"/>
      <c r="AE72" s="47"/>
      <c r="AF72" s="130">
        <v>50497.02</v>
      </c>
      <c r="AG72" s="131">
        <v>0</v>
      </c>
      <c r="AH72" s="132"/>
      <c r="AI72" s="37">
        <v>2779.08</v>
      </c>
      <c r="AJ72" s="133">
        <v>8332.4599999999991</v>
      </c>
      <c r="AK72" s="137">
        <v>4859.92</v>
      </c>
      <c r="AL72" s="131">
        <v>2464.92</v>
      </c>
      <c r="AM72" s="37">
        <v>31241</v>
      </c>
      <c r="AN72" s="135">
        <f t="shared" si="16"/>
        <v>100174.39999999999</v>
      </c>
      <c r="AO72" s="130">
        <v>0</v>
      </c>
      <c r="AP72" s="131">
        <v>0</v>
      </c>
      <c r="AQ72" s="132"/>
      <c r="AR72" s="37"/>
      <c r="AS72" s="133"/>
      <c r="AT72" s="138"/>
      <c r="AU72" s="131"/>
      <c r="AV72" s="37">
        <v>0</v>
      </c>
      <c r="AW72" s="135">
        <f t="shared" si="17"/>
        <v>0</v>
      </c>
      <c r="AX72" s="47">
        <f t="shared" si="18"/>
        <v>71717.812095999994</v>
      </c>
      <c r="AY72" s="47">
        <f t="shared" si="19"/>
        <v>7594.85</v>
      </c>
      <c r="AZ72" s="47">
        <f t="shared" si="20"/>
        <v>0</v>
      </c>
      <c r="BA72" s="47">
        <f t="shared" si="21"/>
        <v>4092.05</v>
      </c>
      <c r="BB72" s="47">
        <f t="shared" si="22"/>
        <v>19566.419999999998</v>
      </c>
      <c r="BC72" s="47">
        <f t="shared" si="23"/>
        <v>9294.14</v>
      </c>
      <c r="BD72" s="47">
        <f t="shared" si="24"/>
        <v>5129.21</v>
      </c>
      <c r="BE72" s="47">
        <f t="shared" si="25"/>
        <v>89465.566147716847</v>
      </c>
      <c r="BF72" s="135">
        <f t="shared" si="26"/>
        <v>206860.04824371685</v>
      </c>
      <c r="BG72" s="139">
        <f t="shared" si="27"/>
        <v>7.4689503265351265</v>
      </c>
    </row>
    <row r="73" spans="1:59" ht="12.95" customHeight="1" x14ac:dyDescent="0.2">
      <c r="A73" s="32" t="s">
        <v>1689</v>
      </c>
      <c r="B73" s="33" t="s">
        <v>1690</v>
      </c>
      <c r="C73" s="43">
        <v>10967</v>
      </c>
      <c r="D73" s="45"/>
      <c r="E73" s="33"/>
      <c r="F73" s="46" t="s">
        <v>136</v>
      </c>
      <c r="G73" s="33" t="s">
        <v>137</v>
      </c>
      <c r="H73" s="46" t="s">
        <v>320</v>
      </c>
      <c r="I73" s="46" t="s">
        <v>321</v>
      </c>
      <c r="J73" s="47">
        <v>1</v>
      </c>
      <c r="K73" s="47">
        <v>1</v>
      </c>
      <c r="L73" s="130">
        <v>10869.075535</v>
      </c>
      <c r="M73" s="131">
        <v>1785</v>
      </c>
      <c r="N73" s="132"/>
      <c r="O73" s="37">
        <v>880</v>
      </c>
      <c r="P73" s="133">
        <v>10892.344999999999</v>
      </c>
      <c r="Q73" s="134">
        <v>3451</v>
      </c>
      <c r="R73" s="131">
        <v>3165</v>
      </c>
      <c r="S73" s="37">
        <v>11068</v>
      </c>
      <c r="T73" s="135">
        <f t="shared" si="14"/>
        <v>42110.420534999997</v>
      </c>
      <c r="U73" s="130">
        <v>7718.72</v>
      </c>
      <c r="V73" s="131">
        <v>5278.23</v>
      </c>
      <c r="W73" s="136"/>
      <c r="X73" s="37">
        <v>239.02</v>
      </c>
      <c r="Y73" s="133">
        <v>6217.96</v>
      </c>
      <c r="Z73" s="134">
        <v>439.25</v>
      </c>
      <c r="AA73" s="131">
        <v>302.37</v>
      </c>
      <c r="AB73" s="37">
        <v>8736.4607116071948</v>
      </c>
      <c r="AC73" s="135">
        <f t="shared" si="15"/>
        <v>28932.010711607196</v>
      </c>
      <c r="AD73" s="47"/>
      <c r="AE73" s="47"/>
      <c r="AF73" s="130">
        <v>11560</v>
      </c>
      <c r="AG73" s="131">
        <v>4025.6</v>
      </c>
      <c r="AH73" s="132"/>
      <c r="AI73" s="37">
        <v>1164.07</v>
      </c>
      <c r="AJ73" s="133">
        <v>12610.6</v>
      </c>
      <c r="AK73" s="137">
        <v>3189.2</v>
      </c>
      <c r="AL73" s="131">
        <v>1649</v>
      </c>
      <c r="AM73" s="37">
        <v>22000</v>
      </c>
      <c r="AN73" s="135">
        <f t="shared" si="16"/>
        <v>56198.47</v>
      </c>
      <c r="AO73" s="130">
        <v>0</v>
      </c>
      <c r="AP73" s="131">
        <v>0</v>
      </c>
      <c r="AQ73" s="132"/>
      <c r="AR73" s="37"/>
      <c r="AS73" s="133"/>
      <c r="AT73" s="138"/>
      <c r="AU73" s="131"/>
      <c r="AV73" s="37">
        <v>0</v>
      </c>
      <c r="AW73" s="135">
        <f t="shared" si="17"/>
        <v>0</v>
      </c>
      <c r="AX73" s="47">
        <f t="shared" si="18"/>
        <v>30147.795535000001</v>
      </c>
      <c r="AY73" s="47">
        <f t="shared" si="19"/>
        <v>11088.83</v>
      </c>
      <c r="AZ73" s="47">
        <f t="shared" si="20"/>
        <v>0</v>
      </c>
      <c r="BA73" s="47">
        <f t="shared" si="21"/>
        <v>2283.09</v>
      </c>
      <c r="BB73" s="47">
        <f t="shared" si="22"/>
        <v>29720.904999999999</v>
      </c>
      <c r="BC73" s="47">
        <f t="shared" si="23"/>
        <v>7079.45</v>
      </c>
      <c r="BD73" s="47">
        <f t="shared" si="24"/>
        <v>5116.37</v>
      </c>
      <c r="BE73" s="47">
        <f t="shared" si="25"/>
        <v>41804.460711607193</v>
      </c>
      <c r="BF73" s="135">
        <f t="shared" si="26"/>
        <v>127240.90124660719</v>
      </c>
      <c r="BG73" s="139">
        <f t="shared" si="27"/>
        <v>11.602161142209098</v>
      </c>
    </row>
    <row r="74" spans="1:59" ht="12.95" customHeight="1" x14ac:dyDescent="0.2">
      <c r="A74" s="32" t="s">
        <v>1709</v>
      </c>
      <c r="B74" s="33" t="s">
        <v>1710</v>
      </c>
      <c r="C74" s="43">
        <v>12519</v>
      </c>
      <c r="D74" s="45"/>
      <c r="E74" s="33"/>
      <c r="F74" s="46" t="s">
        <v>136</v>
      </c>
      <c r="G74" s="33" t="s">
        <v>137</v>
      </c>
      <c r="H74" s="46" t="s">
        <v>845</v>
      </c>
      <c r="I74" s="46" t="s">
        <v>846</v>
      </c>
      <c r="J74" s="47">
        <v>1</v>
      </c>
      <c r="K74" s="47">
        <v>1</v>
      </c>
      <c r="L74" s="130">
        <v>14190.360167000001</v>
      </c>
      <c r="M74" s="131">
        <v>50</v>
      </c>
      <c r="N74" s="132"/>
      <c r="O74" s="37">
        <v>1790</v>
      </c>
      <c r="P74" s="133">
        <v>6763.2</v>
      </c>
      <c r="Q74" s="134">
        <v>2285</v>
      </c>
      <c r="R74" s="131">
        <v>4469.25</v>
      </c>
      <c r="S74" s="37">
        <v>22245</v>
      </c>
      <c r="T74" s="135">
        <f t="shared" si="14"/>
        <v>51792.810167000003</v>
      </c>
      <c r="U74" s="130">
        <v>34951.870000000003</v>
      </c>
      <c r="V74" s="131">
        <v>3335.77</v>
      </c>
      <c r="W74" s="136"/>
      <c r="X74" s="37">
        <v>477.61</v>
      </c>
      <c r="Y74" s="133">
        <v>1082.95</v>
      </c>
      <c r="Z74" s="134">
        <v>615.11</v>
      </c>
      <c r="AA74" s="131">
        <v>2500.96</v>
      </c>
      <c r="AB74" s="37">
        <v>8628.7197498715086</v>
      </c>
      <c r="AC74" s="135">
        <f t="shared" si="15"/>
        <v>51592.989749871507</v>
      </c>
      <c r="AD74" s="47"/>
      <c r="AE74" s="47"/>
      <c r="AF74" s="130">
        <v>10500</v>
      </c>
      <c r="AG74" s="131">
        <v>2000</v>
      </c>
      <c r="AH74" s="132"/>
      <c r="AI74" s="37">
        <v>1097</v>
      </c>
      <c r="AJ74" s="133">
        <v>0</v>
      </c>
      <c r="AK74" s="137">
        <v>0</v>
      </c>
      <c r="AL74" s="131">
        <v>4000</v>
      </c>
      <c r="AM74" s="37">
        <v>6000</v>
      </c>
      <c r="AN74" s="135">
        <f t="shared" si="16"/>
        <v>23597</v>
      </c>
      <c r="AO74" s="130">
        <v>0</v>
      </c>
      <c r="AP74" s="131">
        <v>0</v>
      </c>
      <c r="AQ74" s="132"/>
      <c r="AR74" s="37">
        <v>10125</v>
      </c>
      <c r="AS74" s="133"/>
      <c r="AT74" s="138"/>
      <c r="AU74" s="131"/>
      <c r="AV74" s="37">
        <v>0</v>
      </c>
      <c r="AW74" s="135">
        <f t="shared" si="17"/>
        <v>10125</v>
      </c>
      <c r="AX74" s="47">
        <f t="shared" si="18"/>
        <v>59642.230167000002</v>
      </c>
      <c r="AY74" s="47">
        <f t="shared" si="19"/>
        <v>5385.77</v>
      </c>
      <c r="AZ74" s="47">
        <f t="shared" si="20"/>
        <v>0</v>
      </c>
      <c r="BA74" s="47">
        <f t="shared" si="21"/>
        <v>13489.61</v>
      </c>
      <c r="BB74" s="47">
        <f t="shared" si="22"/>
        <v>7846.15</v>
      </c>
      <c r="BC74" s="47">
        <f t="shared" si="23"/>
        <v>2900.11</v>
      </c>
      <c r="BD74" s="47">
        <f t="shared" si="24"/>
        <v>10970.21</v>
      </c>
      <c r="BE74" s="47">
        <f t="shared" si="25"/>
        <v>36873.71974987151</v>
      </c>
      <c r="BF74" s="135">
        <f t="shared" si="26"/>
        <v>137107.79991687153</v>
      </c>
      <c r="BG74" s="139">
        <f t="shared" si="27"/>
        <v>10.951976988327464</v>
      </c>
    </row>
    <row r="75" spans="1:59" ht="12.95" customHeight="1" x14ac:dyDescent="0.2">
      <c r="A75" s="32" t="s">
        <v>1756</v>
      </c>
      <c r="B75" s="33" t="s">
        <v>1757</v>
      </c>
      <c r="C75" s="43">
        <v>1960</v>
      </c>
      <c r="D75" s="45"/>
      <c r="E75" s="33"/>
      <c r="F75" s="46" t="s">
        <v>136</v>
      </c>
      <c r="G75" s="33" t="s">
        <v>137</v>
      </c>
      <c r="H75" s="46" t="s">
        <v>845</v>
      </c>
      <c r="I75" s="46" t="s">
        <v>846</v>
      </c>
      <c r="J75" s="47">
        <v>2</v>
      </c>
      <c r="K75" s="47">
        <v>1</v>
      </c>
      <c r="L75" s="130">
        <v>1773.2321689999999</v>
      </c>
      <c r="M75" s="131">
        <v>0</v>
      </c>
      <c r="N75" s="132"/>
      <c r="O75" s="37">
        <v>265</v>
      </c>
      <c r="P75" s="133">
        <v>50</v>
      </c>
      <c r="Q75" s="134">
        <v>2000</v>
      </c>
      <c r="R75" s="131">
        <v>260</v>
      </c>
      <c r="S75" s="37">
        <v>1361.55</v>
      </c>
      <c r="T75" s="135">
        <f t="shared" si="14"/>
        <v>5709.7821690000001</v>
      </c>
      <c r="U75" s="130">
        <v>1404.48</v>
      </c>
      <c r="V75" s="131">
        <v>87.55</v>
      </c>
      <c r="W75" s="136"/>
      <c r="X75" s="37">
        <v>120.2</v>
      </c>
      <c r="Y75" s="133">
        <v>15428.029999999999</v>
      </c>
      <c r="Z75" s="134">
        <v>173.15</v>
      </c>
      <c r="AA75" s="131">
        <v>258.3</v>
      </c>
      <c r="AB75" s="37">
        <v>1930.8198657441494</v>
      </c>
      <c r="AC75" s="135">
        <f t="shared" si="15"/>
        <v>19402.529865744149</v>
      </c>
      <c r="AD75" s="47"/>
      <c r="AE75" s="47"/>
      <c r="AF75" s="130">
        <v>1000</v>
      </c>
      <c r="AG75" s="131">
        <v>500</v>
      </c>
      <c r="AH75" s="132"/>
      <c r="AI75" s="37"/>
      <c r="AJ75" s="133">
        <v>3500</v>
      </c>
      <c r="AK75" s="137">
        <v>0</v>
      </c>
      <c r="AL75" s="131"/>
      <c r="AM75" s="37">
        <v>0</v>
      </c>
      <c r="AN75" s="135">
        <f t="shared" si="16"/>
        <v>5000</v>
      </c>
      <c r="AO75" s="130">
        <v>0</v>
      </c>
      <c r="AP75" s="131">
        <v>0</v>
      </c>
      <c r="AQ75" s="132"/>
      <c r="AR75" s="37"/>
      <c r="AS75" s="133"/>
      <c r="AT75" s="138"/>
      <c r="AU75" s="131"/>
      <c r="AV75" s="37">
        <v>0</v>
      </c>
      <c r="AW75" s="135">
        <f t="shared" si="17"/>
        <v>0</v>
      </c>
      <c r="AX75" s="47">
        <f t="shared" si="18"/>
        <v>4177.7121690000004</v>
      </c>
      <c r="AY75" s="47">
        <f t="shared" si="19"/>
        <v>587.54999999999995</v>
      </c>
      <c r="AZ75" s="47">
        <f t="shared" si="20"/>
        <v>0</v>
      </c>
      <c r="BA75" s="47">
        <f t="shared" si="21"/>
        <v>385.2</v>
      </c>
      <c r="BB75" s="47">
        <f t="shared" si="22"/>
        <v>18978.03</v>
      </c>
      <c r="BC75" s="47">
        <f t="shared" si="23"/>
        <v>2173.15</v>
      </c>
      <c r="BD75" s="47">
        <f t="shared" si="24"/>
        <v>518.29999999999995</v>
      </c>
      <c r="BE75" s="47">
        <f t="shared" si="25"/>
        <v>3292.3698657441491</v>
      </c>
      <c r="BF75" s="135">
        <f t="shared" si="26"/>
        <v>30112.312034744147</v>
      </c>
      <c r="BG75" s="139">
        <f t="shared" si="27"/>
        <v>15.363424507522524</v>
      </c>
    </row>
    <row r="76" spans="1:59" ht="12.95" customHeight="1" x14ac:dyDescent="0.2">
      <c r="A76" s="32" t="s">
        <v>68</v>
      </c>
      <c r="B76" s="33" t="s">
        <v>69</v>
      </c>
      <c r="C76" s="43">
        <v>12933</v>
      </c>
      <c r="D76" s="45"/>
      <c r="E76" s="33"/>
      <c r="F76" s="46" t="s">
        <v>72</v>
      </c>
      <c r="G76" s="33" t="s">
        <v>73</v>
      </c>
      <c r="H76" s="46" t="s">
        <v>74</v>
      </c>
      <c r="I76" s="46" t="s">
        <v>75</v>
      </c>
      <c r="J76" s="47">
        <v>1</v>
      </c>
      <c r="K76" s="47">
        <v>1</v>
      </c>
      <c r="L76" s="130">
        <v>11544.554392</v>
      </c>
      <c r="M76" s="131">
        <v>2930</v>
      </c>
      <c r="N76" s="132"/>
      <c r="O76" s="37">
        <v>985</v>
      </c>
      <c r="P76" s="133">
        <v>4902.76</v>
      </c>
      <c r="Q76" s="134">
        <v>3480</v>
      </c>
      <c r="R76" s="131">
        <v>3068.04</v>
      </c>
      <c r="S76" s="37">
        <v>12593</v>
      </c>
      <c r="T76" s="135">
        <f t="shared" si="14"/>
        <v>39503.354392000001</v>
      </c>
      <c r="U76" s="130">
        <v>13509.429999999998</v>
      </c>
      <c r="V76" s="131">
        <v>1158.23</v>
      </c>
      <c r="W76" s="136"/>
      <c r="X76" s="37">
        <v>1140.33</v>
      </c>
      <c r="Y76" s="133">
        <v>3920.7400000000002</v>
      </c>
      <c r="Z76" s="134">
        <v>2827.89</v>
      </c>
      <c r="AA76" s="131">
        <v>1930.83</v>
      </c>
      <c r="AB76" s="37">
        <v>8106.795787814608</v>
      </c>
      <c r="AC76" s="135">
        <f t="shared" si="15"/>
        <v>32594.245787814605</v>
      </c>
      <c r="AD76" s="47"/>
      <c r="AE76" s="47"/>
      <c r="AF76" s="130">
        <v>20000</v>
      </c>
      <c r="AG76" s="131">
        <v>0</v>
      </c>
      <c r="AH76" s="132"/>
      <c r="AI76" s="37">
        <v>1000</v>
      </c>
      <c r="AJ76" s="133">
        <v>4000</v>
      </c>
      <c r="AK76" s="137">
        <v>1000</v>
      </c>
      <c r="AL76" s="131">
        <v>10000</v>
      </c>
      <c r="AM76" s="37">
        <v>12000</v>
      </c>
      <c r="AN76" s="135">
        <f t="shared" si="16"/>
        <v>48000</v>
      </c>
      <c r="AO76" s="130">
        <v>0</v>
      </c>
      <c r="AP76" s="131">
        <v>0</v>
      </c>
      <c r="AQ76" s="132"/>
      <c r="AR76" s="37"/>
      <c r="AS76" s="133"/>
      <c r="AT76" s="138"/>
      <c r="AU76" s="131"/>
      <c r="AV76" s="37">
        <v>0</v>
      </c>
      <c r="AW76" s="135">
        <f t="shared" si="17"/>
        <v>0</v>
      </c>
      <c r="AX76" s="47">
        <f t="shared" si="18"/>
        <v>45053.984391999998</v>
      </c>
      <c r="AY76" s="47">
        <f t="shared" si="19"/>
        <v>4088.23</v>
      </c>
      <c r="AZ76" s="47">
        <f t="shared" si="20"/>
        <v>0</v>
      </c>
      <c r="BA76" s="47">
        <f t="shared" si="21"/>
        <v>3125.33</v>
      </c>
      <c r="BB76" s="47">
        <f t="shared" si="22"/>
        <v>12823.5</v>
      </c>
      <c r="BC76" s="47">
        <f t="shared" si="23"/>
        <v>7307.8899999999994</v>
      </c>
      <c r="BD76" s="47">
        <f t="shared" si="24"/>
        <v>14998.869999999999</v>
      </c>
      <c r="BE76" s="47">
        <f t="shared" si="25"/>
        <v>32699.795787814608</v>
      </c>
      <c r="BF76" s="135">
        <f t="shared" si="26"/>
        <v>120097.6001798146</v>
      </c>
      <c r="BG76" s="139">
        <f t="shared" si="27"/>
        <v>9.2861362545283068</v>
      </c>
    </row>
    <row r="77" spans="1:59" ht="12.95" customHeight="1" x14ac:dyDescent="0.2">
      <c r="A77" s="32" t="s">
        <v>118</v>
      </c>
      <c r="B77" s="33" t="s">
        <v>119</v>
      </c>
      <c r="C77" s="43">
        <v>6303</v>
      </c>
      <c r="D77" s="45"/>
      <c r="E77" s="33"/>
      <c r="F77" s="46" t="s">
        <v>72</v>
      </c>
      <c r="G77" s="33" t="s">
        <v>73</v>
      </c>
      <c r="H77" s="46" t="s">
        <v>122</v>
      </c>
      <c r="I77" s="46" t="s">
        <v>123</v>
      </c>
      <c r="J77" s="47">
        <v>2</v>
      </c>
      <c r="K77" s="47">
        <v>1</v>
      </c>
      <c r="L77" s="130">
        <v>3509.4877319999996</v>
      </c>
      <c r="M77" s="131">
        <v>1380</v>
      </c>
      <c r="N77" s="132"/>
      <c r="O77" s="37">
        <v>1140.2</v>
      </c>
      <c r="P77" s="133">
        <v>1372.5</v>
      </c>
      <c r="Q77" s="134">
        <v>830</v>
      </c>
      <c r="R77" s="131">
        <v>2700</v>
      </c>
      <c r="S77" s="37">
        <v>11015</v>
      </c>
      <c r="T77" s="135">
        <f t="shared" si="14"/>
        <v>21947.187731999999</v>
      </c>
      <c r="U77" s="130">
        <v>4275.01</v>
      </c>
      <c r="V77" s="131">
        <v>313.45999999999998</v>
      </c>
      <c r="W77" s="136"/>
      <c r="X77" s="37">
        <v>1239.3599999999999</v>
      </c>
      <c r="Y77" s="133">
        <v>3114.81</v>
      </c>
      <c r="Z77" s="134">
        <v>605.45000000000005</v>
      </c>
      <c r="AA77" s="131">
        <v>359.3</v>
      </c>
      <c r="AB77" s="37">
        <v>4227.3401101158779</v>
      </c>
      <c r="AC77" s="135">
        <f t="shared" si="15"/>
        <v>14134.730110115877</v>
      </c>
      <c r="AD77" s="47"/>
      <c r="AE77" s="47"/>
      <c r="AF77" s="130">
        <v>6000</v>
      </c>
      <c r="AG77" s="131">
        <v>0</v>
      </c>
      <c r="AH77" s="132"/>
      <c r="AI77" s="37">
        <v>1500</v>
      </c>
      <c r="AJ77" s="133">
        <v>6000</v>
      </c>
      <c r="AK77" s="137">
        <v>6000</v>
      </c>
      <c r="AL77" s="131">
        <v>1500</v>
      </c>
      <c r="AM77" s="37">
        <v>1700</v>
      </c>
      <c r="AN77" s="135">
        <f t="shared" si="16"/>
        <v>22700</v>
      </c>
      <c r="AO77" s="130">
        <v>0</v>
      </c>
      <c r="AP77" s="131">
        <v>0</v>
      </c>
      <c r="AQ77" s="132"/>
      <c r="AR77" s="37"/>
      <c r="AS77" s="133">
        <v>0</v>
      </c>
      <c r="AT77" s="138"/>
      <c r="AU77" s="131"/>
      <c r="AV77" s="37">
        <v>0</v>
      </c>
      <c r="AW77" s="135">
        <f t="shared" si="17"/>
        <v>0</v>
      </c>
      <c r="AX77" s="47">
        <f t="shared" si="18"/>
        <v>13784.497732</v>
      </c>
      <c r="AY77" s="47">
        <f t="shared" si="19"/>
        <v>1693.46</v>
      </c>
      <c r="AZ77" s="47">
        <f t="shared" si="20"/>
        <v>0</v>
      </c>
      <c r="BA77" s="47">
        <f t="shared" si="21"/>
        <v>3879.56</v>
      </c>
      <c r="BB77" s="47">
        <f t="shared" si="22"/>
        <v>10487.31</v>
      </c>
      <c r="BC77" s="47">
        <f t="shared" si="23"/>
        <v>7435.45</v>
      </c>
      <c r="BD77" s="47">
        <f t="shared" si="24"/>
        <v>4559.3</v>
      </c>
      <c r="BE77" s="47">
        <f t="shared" si="25"/>
        <v>16942.340110115878</v>
      </c>
      <c r="BF77" s="135">
        <f t="shared" si="26"/>
        <v>58781.917842115872</v>
      </c>
      <c r="BG77" s="139">
        <f t="shared" si="27"/>
        <v>9.3260221865962034</v>
      </c>
    </row>
    <row r="78" spans="1:59" ht="12.95" customHeight="1" x14ac:dyDescent="0.2">
      <c r="A78" s="32" t="s">
        <v>241</v>
      </c>
      <c r="B78" s="33" t="s">
        <v>242</v>
      </c>
      <c r="C78" s="43">
        <v>13701</v>
      </c>
      <c r="D78" s="45"/>
      <c r="E78" s="33"/>
      <c r="F78" s="46" t="s">
        <v>72</v>
      </c>
      <c r="G78" s="33" t="s">
        <v>73</v>
      </c>
      <c r="H78" s="46" t="s">
        <v>245</v>
      </c>
      <c r="I78" s="46" t="s">
        <v>246</v>
      </c>
      <c r="J78" s="47">
        <v>1</v>
      </c>
      <c r="K78" s="47">
        <v>1</v>
      </c>
      <c r="L78" s="130">
        <v>5458.2084580000001</v>
      </c>
      <c r="M78" s="131">
        <v>5825.9</v>
      </c>
      <c r="N78" s="132"/>
      <c r="O78" s="37">
        <v>5585</v>
      </c>
      <c r="P78" s="133">
        <v>3916.44</v>
      </c>
      <c r="Q78" s="134">
        <v>545</v>
      </c>
      <c r="R78" s="131">
        <v>8938.15</v>
      </c>
      <c r="S78" s="37">
        <v>15639</v>
      </c>
      <c r="T78" s="135">
        <f t="shared" si="14"/>
        <v>45907.698457999999</v>
      </c>
      <c r="U78" s="130">
        <v>7448.2300000000005</v>
      </c>
      <c r="V78" s="131">
        <v>4072.65</v>
      </c>
      <c r="W78" s="136"/>
      <c r="X78" s="37">
        <v>1071.3</v>
      </c>
      <c r="Y78" s="133">
        <v>7581.45</v>
      </c>
      <c r="Z78" s="134">
        <v>4064.1</v>
      </c>
      <c r="AA78" s="131">
        <v>2198.25</v>
      </c>
      <c r="AB78" s="37">
        <v>7340.6206366559536</v>
      </c>
      <c r="AC78" s="135">
        <f t="shared" si="15"/>
        <v>33776.600636655952</v>
      </c>
      <c r="AD78" s="47"/>
      <c r="AE78" s="47"/>
      <c r="AF78" s="130">
        <v>21280</v>
      </c>
      <c r="AG78" s="131">
        <v>16720</v>
      </c>
      <c r="AH78" s="132"/>
      <c r="AI78" s="37">
        <v>6840</v>
      </c>
      <c r="AJ78" s="133">
        <v>15960</v>
      </c>
      <c r="AK78" s="137">
        <v>6080</v>
      </c>
      <c r="AL78" s="131">
        <v>9120</v>
      </c>
      <c r="AM78" s="37">
        <v>3300</v>
      </c>
      <c r="AN78" s="135">
        <f t="shared" si="16"/>
        <v>79300</v>
      </c>
      <c r="AO78" s="130">
        <v>0</v>
      </c>
      <c r="AP78" s="131">
        <v>0</v>
      </c>
      <c r="AQ78" s="132"/>
      <c r="AR78" s="37"/>
      <c r="AS78" s="133"/>
      <c r="AT78" s="138"/>
      <c r="AU78" s="131"/>
      <c r="AV78" s="37">
        <v>0</v>
      </c>
      <c r="AW78" s="135">
        <f t="shared" si="17"/>
        <v>0</v>
      </c>
      <c r="AX78" s="47">
        <f t="shared" si="18"/>
        <v>34186.438458000004</v>
      </c>
      <c r="AY78" s="47">
        <f t="shared" si="19"/>
        <v>26618.55</v>
      </c>
      <c r="AZ78" s="47">
        <f t="shared" si="20"/>
        <v>0</v>
      </c>
      <c r="BA78" s="47">
        <f t="shared" si="21"/>
        <v>13496.3</v>
      </c>
      <c r="BB78" s="47">
        <f t="shared" si="22"/>
        <v>27457.89</v>
      </c>
      <c r="BC78" s="47">
        <f t="shared" si="23"/>
        <v>10689.1</v>
      </c>
      <c r="BD78" s="47">
        <f t="shared" si="24"/>
        <v>20256.400000000001</v>
      </c>
      <c r="BE78" s="47">
        <f t="shared" si="25"/>
        <v>26279.620636655953</v>
      </c>
      <c r="BF78" s="135">
        <f t="shared" si="26"/>
        <v>158984.29909465596</v>
      </c>
      <c r="BG78" s="139">
        <f t="shared" si="27"/>
        <v>11.603846368488137</v>
      </c>
    </row>
    <row r="79" spans="1:59" ht="12.95" customHeight="1" x14ac:dyDescent="0.2">
      <c r="A79" s="32" t="s">
        <v>336</v>
      </c>
      <c r="B79" s="33" t="s">
        <v>337</v>
      </c>
      <c r="C79" s="43">
        <v>7959</v>
      </c>
      <c r="D79" s="45"/>
      <c r="E79" s="33"/>
      <c r="F79" s="46" t="s">
        <v>72</v>
      </c>
      <c r="G79" s="33" t="s">
        <v>73</v>
      </c>
      <c r="H79" s="46" t="s">
        <v>340</v>
      </c>
      <c r="I79" s="46" t="s">
        <v>341</v>
      </c>
      <c r="J79" s="47">
        <v>2</v>
      </c>
      <c r="K79" s="47">
        <v>1</v>
      </c>
      <c r="L79" s="130">
        <v>5258.0097480000004</v>
      </c>
      <c r="M79" s="131">
        <v>280</v>
      </c>
      <c r="N79" s="132"/>
      <c r="O79" s="37">
        <v>300.92</v>
      </c>
      <c r="P79" s="133">
        <v>1899</v>
      </c>
      <c r="Q79" s="134">
        <v>585</v>
      </c>
      <c r="R79" s="131">
        <v>25</v>
      </c>
      <c r="S79" s="37">
        <v>8001</v>
      </c>
      <c r="T79" s="135">
        <f t="shared" si="14"/>
        <v>16348.929748</v>
      </c>
      <c r="U79" s="130">
        <v>6473.7699999999995</v>
      </c>
      <c r="V79" s="131">
        <v>248.8</v>
      </c>
      <c r="W79" s="136"/>
      <c r="X79" s="37">
        <v>525.16</v>
      </c>
      <c r="Y79" s="133">
        <v>351.54999999999995</v>
      </c>
      <c r="Z79" s="134">
        <v>245.84</v>
      </c>
      <c r="AA79" s="131">
        <v>137.05000000000001</v>
      </c>
      <c r="AB79" s="37">
        <v>3524.1855367328799</v>
      </c>
      <c r="AC79" s="135">
        <f t="shared" si="15"/>
        <v>11506.355536732881</v>
      </c>
      <c r="AD79" s="47"/>
      <c r="AE79" s="47"/>
      <c r="AF79" s="130">
        <v>26800</v>
      </c>
      <c r="AG79" s="131">
        <v>0</v>
      </c>
      <c r="AH79" s="132"/>
      <c r="AI79" s="37">
        <v>2300</v>
      </c>
      <c r="AJ79" s="133">
        <v>5100</v>
      </c>
      <c r="AK79" s="137">
        <v>1500</v>
      </c>
      <c r="AL79" s="131">
        <v>800</v>
      </c>
      <c r="AM79" s="37">
        <v>10000</v>
      </c>
      <c r="AN79" s="135">
        <f t="shared" si="16"/>
        <v>46500</v>
      </c>
      <c r="AO79" s="130">
        <v>0</v>
      </c>
      <c r="AP79" s="131">
        <v>0</v>
      </c>
      <c r="AQ79" s="132"/>
      <c r="AR79" s="37"/>
      <c r="AS79" s="133"/>
      <c r="AT79" s="138"/>
      <c r="AU79" s="131"/>
      <c r="AV79" s="37">
        <v>0</v>
      </c>
      <c r="AW79" s="135">
        <f t="shared" si="17"/>
        <v>0</v>
      </c>
      <c r="AX79" s="47">
        <f t="shared" si="18"/>
        <v>38531.779748000001</v>
      </c>
      <c r="AY79" s="47">
        <f t="shared" si="19"/>
        <v>528.79999999999995</v>
      </c>
      <c r="AZ79" s="47">
        <f t="shared" si="20"/>
        <v>0</v>
      </c>
      <c r="BA79" s="47">
        <f t="shared" si="21"/>
        <v>3126.08</v>
      </c>
      <c r="BB79" s="47">
        <f t="shared" si="22"/>
        <v>7350.55</v>
      </c>
      <c r="BC79" s="47">
        <f t="shared" si="23"/>
        <v>2330.84</v>
      </c>
      <c r="BD79" s="47">
        <f t="shared" si="24"/>
        <v>962.05</v>
      </c>
      <c r="BE79" s="47">
        <f t="shared" si="25"/>
        <v>21525.185536732879</v>
      </c>
      <c r="BF79" s="135">
        <f t="shared" si="26"/>
        <v>74355.28528473289</v>
      </c>
      <c r="BG79" s="139">
        <f t="shared" si="27"/>
        <v>9.3422898963102003</v>
      </c>
    </row>
    <row r="80" spans="1:59" ht="12.95" customHeight="1" x14ac:dyDescent="0.2">
      <c r="A80" s="32" t="s">
        <v>342</v>
      </c>
      <c r="B80" s="33" t="s">
        <v>343</v>
      </c>
      <c r="C80" s="43">
        <v>3174</v>
      </c>
      <c r="D80" s="45" t="s">
        <v>346</v>
      </c>
      <c r="E80" s="33" t="s">
        <v>347</v>
      </c>
      <c r="F80" s="46" t="s">
        <v>72</v>
      </c>
      <c r="G80" s="33" t="s">
        <v>73</v>
      </c>
      <c r="H80" s="46" t="s">
        <v>340</v>
      </c>
      <c r="I80" s="46" t="s">
        <v>341</v>
      </c>
      <c r="J80" s="47">
        <v>1</v>
      </c>
      <c r="K80" s="47">
        <v>2</v>
      </c>
      <c r="L80" s="130">
        <v>1349.8328999999999</v>
      </c>
      <c r="M80" s="131">
        <v>140</v>
      </c>
      <c r="N80" s="132"/>
      <c r="O80" s="37">
        <v>525</v>
      </c>
      <c r="P80" s="133">
        <v>0</v>
      </c>
      <c r="Q80" s="134">
        <v>0</v>
      </c>
      <c r="R80" s="131">
        <v>230</v>
      </c>
      <c r="S80" s="37">
        <v>3190</v>
      </c>
      <c r="T80" s="135">
        <f t="shared" si="14"/>
        <v>5434.8328999999994</v>
      </c>
      <c r="U80" s="130">
        <v>5794.130000000001</v>
      </c>
      <c r="V80" s="131">
        <v>1800.75</v>
      </c>
      <c r="W80" s="136"/>
      <c r="X80" s="37">
        <v>1125.8900000000001</v>
      </c>
      <c r="Y80" s="133">
        <v>457.34</v>
      </c>
      <c r="Z80" s="134">
        <v>545.35</v>
      </c>
      <c r="AA80" s="131">
        <v>325.41000000000003</v>
      </c>
      <c r="AB80" s="37">
        <v>4393.5609535431677</v>
      </c>
      <c r="AC80" s="135">
        <f t="shared" si="15"/>
        <v>14442.430953543168</v>
      </c>
      <c r="AD80" s="47"/>
      <c r="AE80" s="47"/>
      <c r="AF80" s="130">
        <v>9000</v>
      </c>
      <c r="AG80" s="131">
        <v>1700</v>
      </c>
      <c r="AH80" s="132"/>
      <c r="AI80" s="37"/>
      <c r="AJ80" s="133">
        <v>0</v>
      </c>
      <c r="AK80" s="137">
        <v>0</v>
      </c>
      <c r="AL80" s="131"/>
      <c r="AM80" s="37">
        <v>4299.8</v>
      </c>
      <c r="AN80" s="135">
        <f t="shared" si="16"/>
        <v>14999.8</v>
      </c>
      <c r="AO80" s="130">
        <v>0</v>
      </c>
      <c r="AP80" s="131">
        <v>0</v>
      </c>
      <c r="AQ80" s="132"/>
      <c r="AR80" s="37"/>
      <c r="AS80" s="133"/>
      <c r="AT80" s="138"/>
      <c r="AU80" s="131"/>
      <c r="AV80" s="37">
        <v>0</v>
      </c>
      <c r="AW80" s="135">
        <f t="shared" si="17"/>
        <v>0</v>
      </c>
      <c r="AX80" s="47">
        <f t="shared" si="18"/>
        <v>16143.9629</v>
      </c>
      <c r="AY80" s="47">
        <f t="shared" si="19"/>
        <v>3640.75</v>
      </c>
      <c r="AZ80" s="47">
        <f t="shared" si="20"/>
        <v>0</v>
      </c>
      <c r="BA80" s="47">
        <f t="shared" si="21"/>
        <v>1650.89</v>
      </c>
      <c r="BB80" s="47">
        <f t="shared" si="22"/>
        <v>457.34</v>
      </c>
      <c r="BC80" s="47">
        <f t="shared" si="23"/>
        <v>545.35</v>
      </c>
      <c r="BD80" s="47">
        <f t="shared" si="24"/>
        <v>555.41000000000008</v>
      </c>
      <c r="BE80" s="47">
        <f t="shared" si="25"/>
        <v>11883.360953543168</v>
      </c>
      <c r="BF80" s="135">
        <f t="shared" si="26"/>
        <v>34877.063853543164</v>
      </c>
      <c r="BG80" s="139">
        <f t="shared" si="27"/>
        <v>10.988362902817633</v>
      </c>
    </row>
    <row r="81" spans="1:59" ht="12.95" customHeight="1" x14ac:dyDescent="0.2">
      <c r="A81" s="32" t="s">
        <v>356</v>
      </c>
      <c r="B81" s="33" t="s">
        <v>357</v>
      </c>
      <c r="C81" s="43">
        <v>6632</v>
      </c>
      <c r="D81" s="45"/>
      <c r="E81" s="33"/>
      <c r="F81" s="46" t="s">
        <v>72</v>
      </c>
      <c r="G81" s="33" t="s">
        <v>73</v>
      </c>
      <c r="H81" s="46" t="s">
        <v>360</v>
      </c>
      <c r="I81" s="46" t="s">
        <v>361</v>
      </c>
      <c r="J81" s="47">
        <v>2</v>
      </c>
      <c r="K81" s="47">
        <v>1</v>
      </c>
      <c r="L81" s="130">
        <v>4068.9580189999997</v>
      </c>
      <c r="M81" s="131">
        <v>4635</v>
      </c>
      <c r="N81" s="132"/>
      <c r="O81" s="37">
        <v>390</v>
      </c>
      <c r="P81" s="133">
        <v>38902.759999999995</v>
      </c>
      <c r="Q81" s="134">
        <v>550</v>
      </c>
      <c r="R81" s="131">
        <v>2150</v>
      </c>
      <c r="S81" s="37">
        <v>9668</v>
      </c>
      <c r="T81" s="135">
        <f t="shared" si="14"/>
        <v>60364.718018999993</v>
      </c>
      <c r="U81" s="130">
        <v>4010.7799999999997</v>
      </c>
      <c r="V81" s="131">
        <v>2827.52</v>
      </c>
      <c r="W81" s="136"/>
      <c r="X81" s="37">
        <v>106.3</v>
      </c>
      <c r="Y81" s="133">
        <v>2634.25</v>
      </c>
      <c r="Z81" s="134">
        <v>120</v>
      </c>
      <c r="AA81" s="131">
        <v>212.05</v>
      </c>
      <c r="AB81" s="37">
        <v>3322.7147144988503</v>
      </c>
      <c r="AC81" s="135">
        <f t="shared" si="15"/>
        <v>13233.614714498848</v>
      </c>
      <c r="AD81" s="47"/>
      <c r="AE81" s="47"/>
      <c r="AF81" s="130">
        <v>11260</v>
      </c>
      <c r="AG81" s="131">
        <v>5210</v>
      </c>
      <c r="AH81" s="132"/>
      <c r="AI81" s="37">
        <v>260</v>
      </c>
      <c r="AJ81" s="133">
        <v>15160</v>
      </c>
      <c r="AK81" s="137">
        <v>650</v>
      </c>
      <c r="AL81" s="131">
        <v>970</v>
      </c>
      <c r="AM81" s="37">
        <v>1590</v>
      </c>
      <c r="AN81" s="135">
        <f t="shared" si="16"/>
        <v>35100</v>
      </c>
      <c r="AO81" s="130">
        <v>0</v>
      </c>
      <c r="AP81" s="131">
        <v>0</v>
      </c>
      <c r="AQ81" s="132"/>
      <c r="AR81" s="37"/>
      <c r="AS81" s="133">
        <v>3132.38</v>
      </c>
      <c r="AT81" s="138"/>
      <c r="AU81" s="131"/>
      <c r="AV81" s="37">
        <v>0</v>
      </c>
      <c r="AW81" s="135">
        <f t="shared" si="17"/>
        <v>3132.38</v>
      </c>
      <c r="AX81" s="47">
        <f t="shared" si="18"/>
        <v>19339.738019</v>
      </c>
      <c r="AY81" s="47">
        <f t="shared" si="19"/>
        <v>12672.52</v>
      </c>
      <c r="AZ81" s="47">
        <f t="shared" si="20"/>
        <v>0</v>
      </c>
      <c r="BA81" s="47">
        <f t="shared" si="21"/>
        <v>756.3</v>
      </c>
      <c r="BB81" s="47">
        <f t="shared" si="22"/>
        <v>59829.389999999992</v>
      </c>
      <c r="BC81" s="47">
        <f t="shared" si="23"/>
        <v>1320</v>
      </c>
      <c r="BD81" s="47">
        <f t="shared" si="24"/>
        <v>3332.05</v>
      </c>
      <c r="BE81" s="47">
        <f t="shared" si="25"/>
        <v>14580.71471449885</v>
      </c>
      <c r="BF81" s="135">
        <f t="shared" si="26"/>
        <v>111830.71273349886</v>
      </c>
      <c r="BG81" s="139">
        <f t="shared" si="27"/>
        <v>16.862290822300793</v>
      </c>
    </row>
    <row r="82" spans="1:59" ht="12.95" customHeight="1" x14ac:dyDescent="0.2">
      <c r="A82" s="32" t="s">
        <v>390</v>
      </c>
      <c r="B82" s="33" t="s">
        <v>391</v>
      </c>
      <c r="C82" s="43">
        <v>18319</v>
      </c>
      <c r="D82" s="45"/>
      <c r="E82" s="33"/>
      <c r="F82" s="46" t="s">
        <v>72</v>
      </c>
      <c r="G82" s="33" t="s">
        <v>73</v>
      </c>
      <c r="H82" s="46" t="s">
        <v>122</v>
      </c>
      <c r="I82" s="46" t="s">
        <v>123</v>
      </c>
      <c r="J82" s="47">
        <v>2</v>
      </c>
      <c r="K82" s="47">
        <v>1</v>
      </c>
      <c r="L82" s="130">
        <v>14164.128130000001</v>
      </c>
      <c r="M82" s="131">
        <v>26756.080000000002</v>
      </c>
      <c r="N82" s="132"/>
      <c r="O82" s="37">
        <v>3945</v>
      </c>
      <c r="P82" s="133">
        <v>9802.25</v>
      </c>
      <c r="Q82" s="134">
        <v>3905</v>
      </c>
      <c r="R82" s="131">
        <v>7615.45</v>
      </c>
      <c r="S82" s="37">
        <v>24552.5</v>
      </c>
      <c r="T82" s="135">
        <f t="shared" si="14"/>
        <v>90740.408129999996</v>
      </c>
      <c r="U82" s="130">
        <v>18213.349999999999</v>
      </c>
      <c r="V82" s="131">
        <v>4979.3500000000004</v>
      </c>
      <c r="W82" s="136"/>
      <c r="X82" s="37">
        <v>2554.4299999999998</v>
      </c>
      <c r="Y82" s="133">
        <v>5613.3600000000006</v>
      </c>
      <c r="Z82" s="134">
        <v>3781.19</v>
      </c>
      <c r="AA82" s="131">
        <v>4568.28</v>
      </c>
      <c r="AB82" s="37">
        <v>19426.905008210473</v>
      </c>
      <c r="AC82" s="135">
        <f t="shared" si="15"/>
        <v>59136.865008210472</v>
      </c>
      <c r="AD82" s="47"/>
      <c r="AE82" s="47"/>
      <c r="AF82" s="130">
        <v>29887.809999999998</v>
      </c>
      <c r="AG82" s="131">
        <v>8745</v>
      </c>
      <c r="AH82" s="132"/>
      <c r="AI82" s="37">
        <v>2465</v>
      </c>
      <c r="AJ82" s="133">
        <v>13354</v>
      </c>
      <c r="AK82" s="137">
        <v>9427</v>
      </c>
      <c r="AL82" s="131">
        <v>7998</v>
      </c>
      <c r="AM82" s="37">
        <v>30000</v>
      </c>
      <c r="AN82" s="135">
        <f t="shared" si="16"/>
        <v>101876.81</v>
      </c>
      <c r="AO82" s="130">
        <v>0</v>
      </c>
      <c r="AP82" s="131">
        <v>0</v>
      </c>
      <c r="AQ82" s="132"/>
      <c r="AR82" s="37"/>
      <c r="AS82" s="133"/>
      <c r="AT82" s="138"/>
      <c r="AU82" s="131"/>
      <c r="AV82" s="37">
        <v>0</v>
      </c>
      <c r="AW82" s="135">
        <f t="shared" si="17"/>
        <v>0</v>
      </c>
      <c r="AX82" s="47">
        <f t="shared" si="18"/>
        <v>62265.288130000001</v>
      </c>
      <c r="AY82" s="47">
        <f t="shared" si="19"/>
        <v>40480.43</v>
      </c>
      <c r="AZ82" s="47">
        <f t="shared" si="20"/>
        <v>0</v>
      </c>
      <c r="BA82" s="47">
        <f t="shared" si="21"/>
        <v>8964.43</v>
      </c>
      <c r="BB82" s="47">
        <f t="shared" si="22"/>
        <v>28769.61</v>
      </c>
      <c r="BC82" s="47">
        <f t="shared" si="23"/>
        <v>17113.190000000002</v>
      </c>
      <c r="BD82" s="47">
        <f t="shared" si="24"/>
        <v>20181.73</v>
      </c>
      <c r="BE82" s="47">
        <f t="shared" si="25"/>
        <v>73979.40500821048</v>
      </c>
      <c r="BF82" s="135">
        <f t="shared" si="26"/>
        <v>251754.08313821047</v>
      </c>
      <c r="BG82" s="139">
        <f t="shared" si="27"/>
        <v>13.742785257831239</v>
      </c>
    </row>
    <row r="83" spans="1:59" ht="12.95" customHeight="1" x14ac:dyDescent="0.2">
      <c r="A83" s="32" t="s">
        <v>406</v>
      </c>
      <c r="B83" s="33" t="s">
        <v>407</v>
      </c>
      <c r="C83" s="43">
        <v>2052</v>
      </c>
      <c r="D83" s="45"/>
      <c r="E83" s="33"/>
      <c r="F83" s="46" t="s">
        <v>72</v>
      </c>
      <c r="G83" s="33" t="s">
        <v>73</v>
      </c>
      <c r="H83" s="46" t="s">
        <v>245</v>
      </c>
      <c r="I83" s="46" t="s">
        <v>246</v>
      </c>
      <c r="J83" s="47">
        <v>2</v>
      </c>
      <c r="K83" s="47">
        <v>1</v>
      </c>
      <c r="L83" s="130">
        <v>799.35697700000003</v>
      </c>
      <c r="M83" s="131">
        <v>0</v>
      </c>
      <c r="N83" s="132"/>
      <c r="O83" s="37">
        <v>200</v>
      </c>
      <c r="P83" s="133">
        <v>1120</v>
      </c>
      <c r="Q83" s="134">
        <v>0</v>
      </c>
      <c r="R83" s="131">
        <v>170</v>
      </c>
      <c r="S83" s="37">
        <v>628</v>
      </c>
      <c r="T83" s="135">
        <f t="shared" si="14"/>
        <v>2917.3569769999999</v>
      </c>
      <c r="U83" s="130">
        <v>1948.62</v>
      </c>
      <c r="V83" s="131">
        <v>59.6</v>
      </c>
      <c r="W83" s="136"/>
      <c r="X83" s="37">
        <v>135.85</v>
      </c>
      <c r="Y83" s="133">
        <v>918.02</v>
      </c>
      <c r="Z83" s="134">
        <v>67.900000000000006</v>
      </c>
      <c r="AA83" s="131">
        <v>1081.93</v>
      </c>
      <c r="AB83" s="37">
        <v>2052.8926681836183</v>
      </c>
      <c r="AC83" s="135">
        <f t="shared" si="15"/>
        <v>6264.8126681836184</v>
      </c>
      <c r="AD83" s="47"/>
      <c r="AE83" s="47"/>
      <c r="AF83" s="130">
        <v>3500</v>
      </c>
      <c r="AG83" s="131">
        <v>0</v>
      </c>
      <c r="AH83" s="132"/>
      <c r="AI83" s="37"/>
      <c r="AJ83" s="133">
        <v>1000</v>
      </c>
      <c r="AK83" s="137">
        <v>0</v>
      </c>
      <c r="AL83" s="131">
        <v>1200</v>
      </c>
      <c r="AM83" s="37">
        <v>800</v>
      </c>
      <c r="AN83" s="135">
        <f t="shared" si="16"/>
        <v>6500</v>
      </c>
      <c r="AO83" s="130">
        <v>0</v>
      </c>
      <c r="AP83" s="131">
        <v>0</v>
      </c>
      <c r="AQ83" s="132"/>
      <c r="AR83" s="37"/>
      <c r="AS83" s="133"/>
      <c r="AT83" s="138"/>
      <c r="AU83" s="131"/>
      <c r="AV83" s="37">
        <v>0</v>
      </c>
      <c r="AW83" s="135">
        <f t="shared" si="17"/>
        <v>0</v>
      </c>
      <c r="AX83" s="47">
        <f t="shared" si="18"/>
        <v>6247.9769770000003</v>
      </c>
      <c r="AY83" s="47">
        <f t="shared" si="19"/>
        <v>59.6</v>
      </c>
      <c r="AZ83" s="47">
        <f t="shared" si="20"/>
        <v>0</v>
      </c>
      <c r="BA83" s="47">
        <f t="shared" si="21"/>
        <v>335.85</v>
      </c>
      <c r="BB83" s="47">
        <f t="shared" si="22"/>
        <v>3038.02</v>
      </c>
      <c r="BC83" s="47">
        <f t="shared" si="23"/>
        <v>67.900000000000006</v>
      </c>
      <c r="BD83" s="47">
        <f t="shared" si="24"/>
        <v>2451.9300000000003</v>
      </c>
      <c r="BE83" s="47">
        <f t="shared" si="25"/>
        <v>3480.8926681836183</v>
      </c>
      <c r="BF83" s="135">
        <f t="shared" si="26"/>
        <v>15682.16964518362</v>
      </c>
      <c r="BG83" s="139">
        <f t="shared" si="27"/>
        <v>7.6423828680232067</v>
      </c>
    </row>
    <row r="84" spans="1:59" ht="12.95" customHeight="1" x14ac:dyDescent="0.2">
      <c r="A84" s="32" t="s">
        <v>425</v>
      </c>
      <c r="B84" s="33" t="s">
        <v>426</v>
      </c>
      <c r="C84" s="43">
        <v>8299</v>
      </c>
      <c r="D84" s="45"/>
      <c r="E84" s="33"/>
      <c r="F84" s="46" t="s">
        <v>72</v>
      </c>
      <c r="G84" s="33" t="s">
        <v>73</v>
      </c>
      <c r="H84" s="46" t="s">
        <v>429</v>
      </c>
      <c r="I84" s="46" t="s">
        <v>430</v>
      </c>
      <c r="J84" s="47">
        <v>2</v>
      </c>
      <c r="K84" s="47">
        <v>1</v>
      </c>
      <c r="L84" s="130">
        <v>3280.2202860000002</v>
      </c>
      <c r="M84" s="131">
        <v>5910</v>
      </c>
      <c r="N84" s="132"/>
      <c r="O84" s="37">
        <v>5096</v>
      </c>
      <c r="P84" s="133">
        <v>13229.28</v>
      </c>
      <c r="Q84" s="134">
        <v>4723</v>
      </c>
      <c r="R84" s="131">
        <v>12297</v>
      </c>
      <c r="S84" s="37">
        <v>12626.18</v>
      </c>
      <c r="T84" s="135">
        <f t="shared" si="14"/>
        <v>57161.680286000003</v>
      </c>
      <c r="U84" s="130">
        <v>7158.08</v>
      </c>
      <c r="V84" s="131">
        <v>3664.06</v>
      </c>
      <c r="W84" s="136"/>
      <c r="X84" s="37">
        <v>457.33</v>
      </c>
      <c r="Y84" s="133">
        <v>1408.99</v>
      </c>
      <c r="Z84" s="134">
        <v>696.3</v>
      </c>
      <c r="AA84" s="131">
        <v>1976.65</v>
      </c>
      <c r="AB84" s="37">
        <v>3797.981858079931</v>
      </c>
      <c r="AC84" s="135">
        <f t="shared" si="15"/>
        <v>19159.391858079929</v>
      </c>
      <c r="AD84" s="47"/>
      <c r="AE84" s="47"/>
      <c r="AF84" s="130">
        <v>8200</v>
      </c>
      <c r="AG84" s="131">
        <v>6600</v>
      </c>
      <c r="AH84" s="132"/>
      <c r="AI84" s="37"/>
      <c r="AJ84" s="133">
        <v>10000</v>
      </c>
      <c r="AK84" s="137">
        <v>5000</v>
      </c>
      <c r="AL84" s="131">
        <v>5000</v>
      </c>
      <c r="AM84" s="37">
        <v>0</v>
      </c>
      <c r="AN84" s="135">
        <f t="shared" si="16"/>
        <v>34800</v>
      </c>
      <c r="AO84" s="130">
        <v>40000</v>
      </c>
      <c r="AP84" s="131">
        <v>0</v>
      </c>
      <c r="AQ84" s="132"/>
      <c r="AR84" s="37"/>
      <c r="AS84" s="133"/>
      <c r="AT84" s="138"/>
      <c r="AU84" s="131"/>
      <c r="AV84" s="37">
        <v>0</v>
      </c>
      <c r="AW84" s="135">
        <f t="shared" si="17"/>
        <v>40000</v>
      </c>
      <c r="AX84" s="47">
        <f t="shared" si="18"/>
        <v>58638.300285999998</v>
      </c>
      <c r="AY84" s="47">
        <f t="shared" si="19"/>
        <v>16174.06</v>
      </c>
      <c r="AZ84" s="47">
        <f t="shared" si="20"/>
        <v>0</v>
      </c>
      <c r="BA84" s="47">
        <f t="shared" si="21"/>
        <v>5553.33</v>
      </c>
      <c r="BB84" s="47">
        <f t="shared" si="22"/>
        <v>24638.27</v>
      </c>
      <c r="BC84" s="47">
        <f t="shared" si="23"/>
        <v>10419.299999999999</v>
      </c>
      <c r="BD84" s="47">
        <f t="shared" si="24"/>
        <v>19273.650000000001</v>
      </c>
      <c r="BE84" s="47">
        <f t="shared" si="25"/>
        <v>16424.161858079933</v>
      </c>
      <c r="BF84" s="135">
        <f t="shared" si="26"/>
        <v>151121.07214407992</v>
      </c>
      <c r="BG84" s="139">
        <f t="shared" si="27"/>
        <v>18.209552011577291</v>
      </c>
    </row>
    <row r="85" spans="1:59" ht="12.95" customHeight="1" x14ac:dyDescent="0.2">
      <c r="A85" s="32" t="s">
        <v>452</v>
      </c>
      <c r="B85" s="33" t="s">
        <v>453</v>
      </c>
      <c r="C85" s="43">
        <v>5860</v>
      </c>
      <c r="D85" s="45"/>
      <c r="E85" s="33"/>
      <c r="F85" s="46" t="s">
        <v>72</v>
      </c>
      <c r="G85" s="33" t="s">
        <v>73</v>
      </c>
      <c r="H85" s="46" t="s">
        <v>429</v>
      </c>
      <c r="I85" s="46" t="s">
        <v>430</v>
      </c>
      <c r="J85" s="47">
        <v>1</v>
      </c>
      <c r="K85" s="47">
        <v>1</v>
      </c>
      <c r="L85" s="130">
        <v>2864.774265</v>
      </c>
      <c r="M85" s="131">
        <v>845</v>
      </c>
      <c r="N85" s="132"/>
      <c r="O85" s="37">
        <v>880</v>
      </c>
      <c r="P85" s="133">
        <v>1735</v>
      </c>
      <c r="Q85" s="134">
        <v>6730.3</v>
      </c>
      <c r="R85" s="131">
        <v>5987.55</v>
      </c>
      <c r="S85" s="37">
        <v>26913</v>
      </c>
      <c r="T85" s="135">
        <f t="shared" si="14"/>
        <v>45955.624264999999</v>
      </c>
      <c r="U85" s="130">
        <v>5510.3200000000006</v>
      </c>
      <c r="V85" s="131">
        <v>3946.96</v>
      </c>
      <c r="W85" s="136"/>
      <c r="X85" s="37">
        <v>417.65</v>
      </c>
      <c r="Y85" s="133">
        <v>4052.11</v>
      </c>
      <c r="Z85" s="134">
        <v>5608.63</v>
      </c>
      <c r="AA85" s="131">
        <v>2523.11</v>
      </c>
      <c r="AB85" s="37">
        <v>5098.5473442409202</v>
      </c>
      <c r="AC85" s="135">
        <f t="shared" si="15"/>
        <v>27157.327344240923</v>
      </c>
      <c r="AD85" s="47"/>
      <c r="AE85" s="47"/>
      <c r="AF85" s="130">
        <v>2000</v>
      </c>
      <c r="AG85" s="131">
        <v>1500</v>
      </c>
      <c r="AH85" s="132"/>
      <c r="AI85" s="37">
        <v>1000</v>
      </c>
      <c r="AJ85" s="133">
        <v>5350</v>
      </c>
      <c r="AK85" s="137">
        <v>5500</v>
      </c>
      <c r="AL85" s="131">
        <v>3400</v>
      </c>
      <c r="AM85" s="37">
        <v>0</v>
      </c>
      <c r="AN85" s="135">
        <f t="shared" si="16"/>
        <v>18750</v>
      </c>
      <c r="AO85" s="130">
        <v>0</v>
      </c>
      <c r="AP85" s="131">
        <v>0</v>
      </c>
      <c r="AQ85" s="132"/>
      <c r="AR85" s="37"/>
      <c r="AS85" s="133"/>
      <c r="AT85" s="138"/>
      <c r="AU85" s="131"/>
      <c r="AV85" s="37">
        <v>0</v>
      </c>
      <c r="AW85" s="135">
        <f t="shared" si="17"/>
        <v>0</v>
      </c>
      <c r="AX85" s="47">
        <f t="shared" si="18"/>
        <v>10375.094265</v>
      </c>
      <c r="AY85" s="47">
        <f t="shared" si="19"/>
        <v>6291.96</v>
      </c>
      <c r="AZ85" s="47">
        <f t="shared" si="20"/>
        <v>0</v>
      </c>
      <c r="BA85" s="47">
        <f t="shared" si="21"/>
        <v>2297.65</v>
      </c>
      <c r="BB85" s="47">
        <f t="shared" si="22"/>
        <v>11137.11</v>
      </c>
      <c r="BC85" s="47">
        <f t="shared" si="23"/>
        <v>17838.93</v>
      </c>
      <c r="BD85" s="47">
        <f t="shared" si="24"/>
        <v>11910.66</v>
      </c>
      <c r="BE85" s="47">
        <f t="shared" si="25"/>
        <v>32011.54734424092</v>
      </c>
      <c r="BF85" s="135">
        <f t="shared" si="26"/>
        <v>91862.951609240932</v>
      </c>
      <c r="BG85" s="139">
        <f t="shared" si="27"/>
        <v>15.676271605672515</v>
      </c>
    </row>
    <row r="86" spans="1:59" ht="12.95" customHeight="1" x14ac:dyDescent="0.2">
      <c r="A86" s="32" t="s">
        <v>498</v>
      </c>
      <c r="B86" s="33" t="s">
        <v>499</v>
      </c>
      <c r="C86" s="43">
        <v>13271</v>
      </c>
      <c r="D86" s="45"/>
      <c r="E86" s="33"/>
      <c r="F86" s="46" t="s">
        <v>72</v>
      </c>
      <c r="G86" s="33" t="s">
        <v>73</v>
      </c>
      <c r="H86" s="46" t="s">
        <v>360</v>
      </c>
      <c r="I86" s="46" t="s">
        <v>361</v>
      </c>
      <c r="J86" s="47">
        <v>2</v>
      </c>
      <c r="K86" s="47">
        <v>1</v>
      </c>
      <c r="L86" s="130">
        <v>8035.6016790000003</v>
      </c>
      <c r="M86" s="131">
        <v>4307.6000000000004</v>
      </c>
      <c r="N86" s="132"/>
      <c r="O86" s="37">
        <v>463</v>
      </c>
      <c r="P86" s="133">
        <v>9121.5400000000009</v>
      </c>
      <c r="Q86" s="134">
        <v>390</v>
      </c>
      <c r="R86" s="131">
        <v>2114</v>
      </c>
      <c r="S86" s="37">
        <v>7871</v>
      </c>
      <c r="T86" s="135">
        <f t="shared" si="14"/>
        <v>32302.741679000002</v>
      </c>
      <c r="U86" s="130">
        <v>11784.68</v>
      </c>
      <c r="V86" s="131">
        <v>583.62</v>
      </c>
      <c r="W86" s="136"/>
      <c r="X86" s="37">
        <v>995.09</v>
      </c>
      <c r="Y86" s="133">
        <v>5682.75</v>
      </c>
      <c r="Z86" s="134">
        <v>354.82</v>
      </c>
      <c r="AA86" s="131">
        <v>1222.54</v>
      </c>
      <c r="AB86" s="37">
        <v>3862.5962725444742</v>
      </c>
      <c r="AC86" s="135">
        <f t="shared" si="15"/>
        <v>24486.096272544473</v>
      </c>
      <c r="AD86" s="47"/>
      <c r="AE86" s="47"/>
      <c r="AF86" s="130">
        <v>23331</v>
      </c>
      <c r="AG86" s="131">
        <v>5311</v>
      </c>
      <c r="AH86" s="132"/>
      <c r="AI86" s="37">
        <v>4294</v>
      </c>
      <c r="AJ86" s="133">
        <v>18000</v>
      </c>
      <c r="AK86" s="137">
        <v>1812</v>
      </c>
      <c r="AL86" s="131">
        <v>4588</v>
      </c>
      <c r="AM86" s="37">
        <v>4500</v>
      </c>
      <c r="AN86" s="135">
        <f t="shared" si="16"/>
        <v>61836</v>
      </c>
      <c r="AO86" s="130">
        <v>0</v>
      </c>
      <c r="AP86" s="131">
        <v>0</v>
      </c>
      <c r="AQ86" s="132"/>
      <c r="AR86" s="37"/>
      <c r="AS86" s="133"/>
      <c r="AT86" s="138"/>
      <c r="AU86" s="131"/>
      <c r="AV86" s="37">
        <v>0</v>
      </c>
      <c r="AW86" s="135">
        <f t="shared" si="17"/>
        <v>0</v>
      </c>
      <c r="AX86" s="47">
        <f t="shared" si="18"/>
        <v>43151.281679</v>
      </c>
      <c r="AY86" s="47">
        <f t="shared" si="19"/>
        <v>10202.220000000001</v>
      </c>
      <c r="AZ86" s="47">
        <f t="shared" si="20"/>
        <v>0</v>
      </c>
      <c r="BA86" s="47">
        <f t="shared" si="21"/>
        <v>5752.09</v>
      </c>
      <c r="BB86" s="47">
        <f t="shared" si="22"/>
        <v>32804.29</v>
      </c>
      <c r="BC86" s="47">
        <f t="shared" si="23"/>
        <v>2556.8199999999997</v>
      </c>
      <c r="BD86" s="47">
        <f t="shared" si="24"/>
        <v>7924.54</v>
      </c>
      <c r="BE86" s="47">
        <f t="shared" si="25"/>
        <v>16233.596272544473</v>
      </c>
      <c r="BF86" s="135">
        <f t="shared" si="26"/>
        <v>118624.83795154448</v>
      </c>
      <c r="BG86" s="139">
        <f t="shared" si="27"/>
        <v>8.9386510399777315</v>
      </c>
    </row>
    <row r="87" spans="1:59" ht="12.95" customHeight="1" x14ac:dyDescent="0.2">
      <c r="A87" s="32" t="s">
        <v>511</v>
      </c>
      <c r="B87" s="33" t="s">
        <v>512</v>
      </c>
      <c r="C87" s="43">
        <v>4621</v>
      </c>
      <c r="D87" s="45"/>
      <c r="E87" s="33"/>
      <c r="F87" s="46" t="s">
        <v>72</v>
      </c>
      <c r="G87" s="33" t="s">
        <v>73</v>
      </c>
      <c r="H87" s="46" t="s">
        <v>245</v>
      </c>
      <c r="I87" s="46" t="s">
        <v>246</v>
      </c>
      <c r="J87" s="47">
        <v>2</v>
      </c>
      <c r="K87" s="47">
        <v>1</v>
      </c>
      <c r="L87" s="130">
        <v>3717.1315410000002</v>
      </c>
      <c r="M87" s="131">
        <v>620</v>
      </c>
      <c r="N87" s="132"/>
      <c r="O87" s="37">
        <v>160</v>
      </c>
      <c r="P87" s="133">
        <v>80</v>
      </c>
      <c r="Q87" s="134">
        <v>0</v>
      </c>
      <c r="R87" s="131">
        <v>424</v>
      </c>
      <c r="S87" s="37">
        <v>5009</v>
      </c>
      <c r="T87" s="135">
        <f t="shared" si="14"/>
        <v>10010.131541000001</v>
      </c>
      <c r="U87" s="130">
        <v>7632.49</v>
      </c>
      <c r="V87" s="131">
        <v>1448.08</v>
      </c>
      <c r="W87" s="136"/>
      <c r="X87" s="37">
        <v>455.63</v>
      </c>
      <c r="Y87" s="133">
        <v>842.72</v>
      </c>
      <c r="Z87" s="134">
        <v>362</v>
      </c>
      <c r="AA87" s="131">
        <v>3551.38</v>
      </c>
      <c r="AB87" s="37">
        <v>4077.3428560500006</v>
      </c>
      <c r="AC87" s="135">
        <f t="shared" si="15"/>
        <v>18369.642856049999</v>
      </c>
      <c r="AD87" s="47"/>
      <c r="AE87" s="47"/>
      <c r="AF87" s="130">
        <v>5300</v>
      </c>
      <c r="AG87" s="131">
        <v>9300</v>
      </c>
      <c r="AH87" s="132"/>
      <c r="AI87" s="37">
        <v>1000</v>
      </c>
      <c r="AJ87" s="133">
        <v>1000</v>
      </c>
      <c r="AK87" s="137">
        <v>700</v>
      </c>
      <c r="AL87" s="131">
        <v>5300</v>
      </c>
      <c r="AM87" s="37">
        <v>0</v>
      </c>
      <c r="AN87" s="135">
        <f t="shared" si="16"/>
        <v>22600</v>
      </c>
      <c r="AO87" s="130">
        <v>0</v>
      </c>
      <c r="AP87" s="131">
        <v>0</v>
      </c>
      <c r="AQ87" s="132"/>
      <c r="AR87" s="37"/>
      <c r="AS87" s="133"/>
      <c r="AT87" s="138"/>
      <c r="AU87" s="131"/>
      <c r="AV87" s="37">
        <v>0</v>
      </c>
      <c r="AW87" s="135">
        <f t="shared" si="17"/>
        <v>0</v>
      </c>
      <c r="AX87" s="47">
        <f t="shared" si="18"/>
        <v>16649.621541</v>
      </c>
      <c r="AY87" s="47">
        <f t="shared" si="19"/>
        <v>11368.08</v>
      </c>
      <c r="AZ87" s="47">
        <f t="shared" si="20"/>
        <v>0</v>
      </c>
      <c r="BA87" s="47">
        <f t="shared" si="21"/>
        <v>1615.63</v>
      </c>
      <c r="BB87" s="47">
        <f t="shared" si="22"/>
        <v>1922.72</v>
      </c>
      <c r="BC87" s="47">
        <f t="shared" si="23"/>
        <v>1062</v>
      </c>
      <c r="BD87" s="47">
        <f t="shared" si="24"/>
        <v>9275.380000000001</v>
      </c>
      <c r="BE87" s="47">
        <f t="shared" si="25"/>
        <v>9086.3428560499997</v>
      </c>
      <c r="BF87" s="135">
        <f t="shared" si="26"/>
        <v>50979.774397050001</v>
      </c>
      <c r="BG87" s="139">
        <f t="shared" si="27"/>
        <v>11.032195281768017</v>
      </c>
    </row>
    <row r="88" spans="1:59" ht="12.95" customHeight="1" x14ac:dyDescent="0.2">
      <c r="A88" s="32" t="s">
        <v>555</v>
      </c>
      <c r="B88" s="33" t="s">
        <v>556</v>
      </c>
      <c r="C88" s="43">
        <v>1733</v>
      </c>
      <c r="D88" s="45"/>
      <c r="E88" s="33"/>
      <c r="F88" s="46" t="s">
        <v>72</v>
      </c>
      <c r="G88" s="33" t="s">
        <v>73</v>
      </c>
      <c r="H88" s="46" t="s">
        <v>429</v>
      </c>
      <c r="I88" s="46" t="s">
        <v>430</v>
      </c>
      <c r="J88" s="47">
        <v>2</v>
      </c>
      <c r="K88" s="47">
        <v>1</v>
      </c>
      <c r="L88" s="130">
        <v>910.31381199999998</v>
      </c>
      <c r="M88" s="131">
        <v>565</v>
      </c>
      <c r="N88" s="132"/>
      <c r="O88" s="37">
        <v>310</v>
      </c>
      <c r="P88" s="133">
        <v>2137.5</v>
      </c>
      <c r="Q88" s="134">
        <v>100</v>
      </c>
      <c r="R88" s="131">
        <v>11700</v>
      </c>
      <c r="S88" s="37">
        <v>1968</v>
      </c>
      <c r="T88" s="135">
        <f t="shared" si="14"/>
        <v>17690.813812</v>
      </c>
      <c r="U88" s="130">
        <v>1394.9</v>
      </c>
      <c r="V88" s="131">
        <v>2033.69</v>
      </c>
      <c r="W88" s="136"/>
      <c r="X88" s="37"/>
      <c r="Y88" s="133">
        <v>1123.1400000000001</v>
      </c>
      <c r="Z88" s="134">
        <v>1667.05</v>
      </c>
      <c r="AA88" s="131">
        <v>855.3</v>
      </c>
      <c r="AB88" s="37">
        <v>2354.7070025203157</v>
      </c>
      <c r="AC88" s="135">
        <f t="shared" si="15"/>
        <v>9428.7870025203156</v>
      </c>
      <c r="AD88" s="47"/>
      <c r="AE88" s="47"/>
      <c r="AF88" s="130">
        <v>7049.7</v>
      </c>
      <c r="AG88" s="131">
        <v>0</v>
      </c>
      <c r="AH88" s="132"/>
      <c r="AI88" s="37">
        <v>744.58</v>
      </c>
      <c r="AJ88" s="133">
        <v>3000</v>
      </c>
      <c r="AK88" s="137">
        <v>0</v>
      </c>
      <c r="AL88" s="131"/>
      <c r="AM88" s="37">
        <v>0</v>
      </c>
      <c r="AN88" s="135">
        <f t="shared" si="16"/>
        <v>10794.279999999999</v>
      </c>
      <c r="AO88" s="130">
        <v>0</v>
      </c>
      <c r="AP88" s="131">
        <v>0</v>
      </c>
      <c r="AQ88" s="132"/>
      <c r="AR88" s="37"/>
      <c r="AS88" s="133"/>
      <c r="AT88" s="138"/>
      <c r="AU88" s="131"/>
      <c r="AV88" s="37">
        <v>0</v>
      </c>
      <c r="AW88" s="135">
        <f t="shared" si="17"/>
        <v>0</v>
      </c>
      <c r="AX88" s="47">
        <f t="shared" si="18"/>
        <v>9354.9138119999989</v>
      </c>
      <c r="AY88" s="47">
        <f t="shared" si="19"/>
        <v>2598.69</v>
      </c>
      <c r="AZ88" s="47">
        <f t="shared" si="20"/>
        <v>0</v>
      </c>
      <c r="BA88" s="47">
        <f t="shared" si="21"/>
        <v>1054.58</v>
      </c>
      <c r="BB88" s="47">
        <f t="shared" si="22"/>
        <v>6260.64</v>
      </c>
      <c r="BC88" s="47">
        <f t="shared" si="23"/>
        <v>1767.05</v>
      </c>
      <c r="BD88" s="47">
        <f t="shared" si="24"/>
        <v>12555.3</v>
      </c>
      <c r="BE88" s="47">
        <f t="shared" si="25"/>
        <v>4322.7070025203157</v>
      </c>
      <c r="BF88" s="135">
        <f t="shared" si="26"/>
        <v>37913.880814520307</v>
      </c>
      <c r="BG88" s="139">
        <f t="shared" si="27"/>
        <v>21.87760000837871</v>
      </c>
    </row>
    <row r="89" spans="1:59" ht="12.95" customHeight="1" x14ac:dyDescent="0.2">
      <c r="A89" s="32" t="s">
        <v>559</v>
      </c>
      <c r="B89" s="33" t="s">
        <v>560</v>
      </c>
      <c r="C89" s="43">
        <v>16655</v>
      </c>
      <c r="D89" s="45"/>
      <c r="E89" s="33"/>
      <c r="F89" s="46" t="s">
        <v>72</v>
      </c>
      <c r="G89" s="33" t="s">
        <v>73</v>
      </c>
      <c r="H89" s="46" t="s">
        <v>563</v>
      </c>
      <c r="I89" s="46" t="s">
        <v>564</v>
      </c>
      <c r="J89" s="47">
        <v>1</v>
      </c>
      <c r="K89" s="47">
        <v>1</v>
      </c>
      <c r="L89" s="130">
        <v>14129.801866</v>
      </c>
      <c r="M89" s="131">
        <v>2925</v>
      </c>
      <c r="N89" s="132"/>
      <c r="O89" s="37">
        <v>3425</v>
      </c>
      <c r="P89" s="133">
        <v>2161.4</v>
      </c>
      <c r="Q89" s="134">
        <v>10303</v>
      </c>
      <c r="R89" s="131">
        <v>3769</v>
      </c>
      <c r="S89" s="37">
        <v>19657.689999999999</v>
      </c>
      <c r="T89" s="135">
        <f t="shared" si="14"/>
        <v>56370.891866000005</v>
      </c>
      <c r="U89" s="130">
        <v>10360.810000000001</v>
      </c>
      <c r="V89" s="131">
        <v>2697.84</v>
      </c>
      <c r="W89" s="136"/>
      <c r="X89" s="37">
        <v>2689.59</v>
      </c>
      <c r="Y89" s="133">
        <v>3483.72</v>
      </c>
      <c r="Z89" s="134">
        <v>2719.16</v>
      </c>
      <c r="AA89" s="131">
        <v>5576.98</v>
      </c>
      <c r="AB89" s="37">
        <v>9038.4724646470804</v>
      </c>
      <c r="AC89" s="135">
        <f t="shared" si="15"/>
        <v>36566.572464647084</v>
      </c>
      <c r="AD89" s="47"/>
      <c r="AE89" s="47"/>
      <c r="AF89" s="130">
        <v>4875</v>
      </c>
      <c r="AG89" s="131">
        <v>9500</v>
      </c>
      <c r="AH89" s="132"/>
      <c r="AI89" s="37">
        <v>6900</v>
      </c>
      <c r="AJ89" s="133">
        <v>8000</v>
      </c>
      <c r="AK89" s="137">
        <v>6000</v>
      </c>
      <c r="AL89" s="131">
        <v>6300</v>
      </c>
      <c r="AM89" s="37">
        <v>2829</v>
      </c>
      <c r="AN89" s="135">
        <f t="shared" si="16"/>
        <v>44404</v>
      </c>
      <c r="AO89" s="130">
        <v>0</v>
      </c>
      <c r="AP89" s="131">
        <v>0</v>
      </c>
      <c r="AQ89" s="132"/>
      <c r="AR89" s="37"/>
      <c r="AS89" s="133"/>
      <c r="AT89" s="138"/>
      <c r="AU89" s="131">
        <v>1300</v>
      </c>
      <c r="AV89" s="37">
        <v>0</v>
      </c>
      <c r="AW89" s="135">
        <f t="shared" si="17"/>
        <v>1300</v>
      </c>
      <c r="AX89" s="47">
        <f t="shared" si="18"/>
        <v>29365.611865999999</v>
      </c>
      <c r="AY89" s="47">
        <f t="shared" si="19"/>
        <v>15122.84</v>
      </c>
      <c r="AZ89" s="47">
        <f t="shared" si="20"/>
        <v>0</v>
      </c>
      <c r="BA89" s="47">
        <f t="shared" si="21"/>
        <v>13014.59</v>
      </c>
      <c r="BB89" s="47">
        <f t="shared" si="22"/>
        <v>13645.119999999999</v>
      </c>
      <c r="BC89" s="47">
        <f t="shared" si="23"/>
        <v>19022.16</v>
      </c>
      <c r="BD89" s="47">
        <f t="shared" si="24"/>
        <v>16945.98</v>
      </c>
      <c r="BE89" s="47">
        <f t="shared" si="25"/>
        <v>31525.162464647081</v>
      </c>
      <c r="BF89" s="135">
        <f t="shared" si="26"/>
        <v>138641.46433064708</v>
      </c>
      <c r="BG89" s="139">
        <f t="shared" si="27"/>
        <v>8.3243148802550042</v>
      </c>
    </row>
    <row r="90" spans="1:59" ht="12.95" customHeight="1" x14ac:dyDescent="0.2">
      <c r="A90" s="32" t="s">
        <v>596</v>
      </c>
      <c r="B90" s="33" t="s">
        <v>597</v>
      </c>
      <c r="C90" s="43">
        <v>2832</v>
      </c>
      <c r="D90" s="45" t="s">
        <v>346</v>
      </c>
      <c r="E90" s="33" t="s">
        <v>347</v>
      </c>
      <c r="F90" s="46" t="s">
        <v>72</v>
      </c>
      <c r="G90" s="33" t="s">
        <v>73</v>
      </c>
      <c r="H90" s="46" t="s">
        <v>340</v>
      </c>
      <c r="I90" s="46" t="s">
        <v>341</v>
      </c>
      <c r="J90" s="47">
        <v>1</v>
      </c>
      <c r="K90" s="47">
        <v>2</v>
      </c>
      <c r="L90" s="130">
        <v>669.06617200000005</v>
      </c>
      <c r="M90" s="131">
        <v>4000</v>
      </c>
      <c r="N90" s="132"/>
      <c r="O90" s="37">
        <v>150</v>
      </c>
      <c r="P90" s="133">
        <v>1060</v>
      </c>
      <c r="Q90" s="134">
        <v>1260</v>
      </c>
      <c r="R90" s="131">
        <v>3649</v>
      </c>
      <c r="S90" s="37">
        <v>3352</v>
      </c>
      <c r="T90" s="135">
        <f t="shared" si="14"/>
        <v>14140.066171999999</v>
      </c>
      <c r="U90" s="130">
        <v>1651.17</v>
      </c>
      <c r="V90" s="131">
        <v>2643.63</v>
      </c>
      <c r="W90" s="136"/>
      <c r="X90" s="37">
        <v>173.4</v>
      </c>
      <c r="Y90" s="133">
        <v>2192.67</v>
      </c>
      <c r="Z90" s="134">
        <v>1872.06</v>
      </c>
      <c r="AA90" s="131">
        <v>2181.75</v>
      </c>
      <c r="AB90" s="37">
        <v>3543.0926002372889</v>
      </c>
      <c r="AC90" s="135">
        <f t="shared" si="15"/>
        <v>14257.772600237289</v>
      </c>
      <c r="AD90" s="47"/>
      <c r="AE90" s="47"/>
      <c r="AF90" s="130">
        <v>0</v>
      </c>
      <c r="AG90" s="131">
        <v>2000</v>
      </c>
      <c r="AH90" s="132"/>
      <c r="AI90" s="37"/>
      <c r="AJ90" s="133">
        <v>2000</v>
      </c>
      <c r="AK90" s="137">
        <v>2000</v>
      </c>
      <c r="AL90" s="131">
        <v>2000</v>
      </c>
      <c r="AM90" s="37">
        <v>3529.3</v>
      </c>
      <c r="AN90" s="135">
        <f t="shared" si="16"/>
        <v>11529.3</v>
      </c>
      <c r="AO90" s="130">
        <v>0</v>
      </c>
      <c r="AP90" s="131">
        <v>0</v>
      </c>
      <c r="AQ90" s="132"/>
      <c r="AR90" s="37"/>
      <c r="AS90" s="133"/>
      <c r="AT90" s="138"/>
      <c r="AU90" s="131"/>
      <c r="AV90" s="37">
        <v>0</v>
      </c>
      <c r="AW90" s="135">
        <f t="shared" si="17"/>
        <v>0</v>
      </c>
      <c r="AX90" s="47">
        <f t="shared" si="18"/>
        <v>2320.2361719999999</v>
      </c>
      <c r="AY90" s="47">
        <f t="shared" si="19"/>
        <v>8643.630000000001</v>
      </c>
      <c r="AZ90" s="47">
        <f t="shared" si="20"/>
        <v>0</v>
      </c>
      <c r="BA90" s="47">
        <f t="shared" si="21"/>
        <v>323.39999999999998</v>
      </c>
      <c r="BB90" s="47">
        <f t="shared" si="22"/>
        <v>5252.67</v>
      </c>
      <c r="BC90" s="47">
        <f t="shared" si="23"/>
        <v>5132.0599999999995</v>
      </c>
      <c r="BD90" s="47">
        <f t="shared" si="24"/>
        <v>7830.75</v>
      </c>
      <c r="BE90" s="47">
        <f t="shared" si="25"/>
        <v>10424.39260023729</v>
      </c>
      <c r="BF90" s="135">
        <f t="shared" si="26"/>
        <v>39927.138772237289</v>
      </c>
      <c r="BG90" s="139">
        <f t="shared" si="27"/>
        <v>14.09856595064876</v>
      </c>
    </row>
    <row r="91" spans="1:59" ht="12.95" customHeight="1" x14ac:dyDescent="0.2">
      <c r="A91" s="32" t="s">
        <v>600</v>
      </c>
      <c r="B91" s="33" t="s">
        <v>601</v>
      </c>
      <c r="C91" s="43">
        <v>23687</v>
      </c>
      <c r="D91" s="45"/>
      <c r="E91" s="33"/>
      <c r="F91" s="46" t="s">
        <v>72</v>
      </c>
      <c r="G91" s="33" t="s">
        <v>73</v>
      </c>
      <c r="H91" s="46" t="s">
        <v>74</v>
      </c>
      <c r="I91" s="46" t="s">
        <v>75</v>
      </c>
      <c r="J91" s="47">
        <v>2</v>
      </c>
      <c r="K91" s="47">
        <v>1</v>
      </c>
      <c r="L91" s="130">
        <v>13870.936635</v>
      </c>
      <c r="M91" s="131">
        <v>5805</v>
      </c>
      <c r="N91" s="132"/>
      <c r="O91" s="37">
        <v>5835</v>
      </c>
      <c r="P91" s="133">
        <v>6751.8879999999999</v>
      </c>
      <c r="Q91" s="134">
        <v>7375</v>
      </c>
      <c r="R91" s="131">
        <v>9351</v>
      </c>
      <c r="S91" s="37">
        <v>42980.229999999996</v>
      </c>
      <c r="T91" s="135">
        <f t="shared" si="14"/>
        <v>91969.054634999993</v>
      </c>
      <c r="U91" s="130">
        <v>22237.949999999997</v>
      </c>
      <c r="V91" s="131">
        <v>4401.55</v>
      </c>
      <c r="W91" s="136"/>
      <c r="X91" s="37">
        <v>1810.94</v>
      </c>
      <c r="Y91" s="133">
        <v>5268.47</v>
      </c>
      <c r="Z91" s="134">
        <v>2736.13</v>
      </c>
      <c r="AA91" s="131">
        <v>2342.98</v>
      </c>
      <c r="AB91" s="37">
        <v>10011.677550109016</v>
      </c>
      <c r="AC91" s="135">
        <f t="shared" si="15"/>
        <v>48809.697550109013</v>
      </c>
      <c r="AD91" s="47"/>
      <c r="AE91" s="47"/>
      <c r="AF91" s="130">
        <v>44000</v>
      </c>
      <c r="AG91" s="131">
        <v>17000</v>
      </c>
      <c r="AH91" s="132"/>
      <c r="AI91" s="37">
        <v>7000</v>
      </c>
      <c r="AJ91" s="133">
        <v>17000</v>
      </c>
      <c r="AK91" s="137">
        <v>32000</v>
      </c>
      <c r="AL91" s="131">
        <v>14000</v>
      </c>
      <c r="AM91" s="37">
        <v>24000</v>
      </c>
      <c r="AN91" s="135">
        <f t="shared" si="16"/>
        <v>155000</v>
      </c>
      <c r="AO91" s="130">
        <v>0</v>
      </c>
      <c r="AP91" s="131">
        <v>0</v>
      </c>
      <c r="AQ91" s="132"/>
      <c r="AR91" s="37"/>
      <c r="AS91" s="133"/>
      <c r="AT91" s="138"/>
      <c r="AU91" s="131"/>
      <c r="AV91" s="37">
        <v>0</v>
      </c>
      <c r="AW91" s="135">
        <f t="shared" si="17"/>
        <v>0</v>
      </c>
      <c r="AX91" s="47">
        <f t="shared" si="18"/>
        <v>80108.886635000003</v>
      </c>
      <c r="AY91" s="47">
        <f t="shared" si="19"/>
        <v>27206.55</v>
      </c>
      <c r="AZ91" s="47">
        <f t="shared" si="20"/>
        <v>0</v>
      </c>
      <c r="BA91" s="47">
        <f t="shared" si="21"/>
        <v>14645.94</v>
      </c>
      <c r="BB91" s="47">
        <f t="shared" si="22"/>
        <v>29020.358</v>
      </c>
      <c r="BC91" s="47">
        <f t="shared" si="23"/>
        <v>42111.130000000005</v>
      </c>
      <c r="BD91" s="47">
        <f t="shared" si="24"/>
        <v>25693.98</v>
      </c>
      <c r="BE91" s="47">
        <f t="shared" si="25"/>
        <v>76991.907550109012</v>
      </c>
      <c r="BF91" s="135">
        <f t="shared" si="26"/>
        <v>295778.75218510901</v>
      </c>
      <c r="BG91" s="139">
        <f t="shared" si="27"/>
        <v>12.48696551632157</v>
      </c>
    </row>
    <row r="92" spans="1:59" ht="12.95" customHeight="1" x14ac:dyDescent="0.2">
      <c r="A92" s="32" t="s">
        <v>826</v>
      </c>
      <c r="B92" s="33" t="s">
        <v>827</v>
      </c>
      <c r="C92" s="43">
        <v>2009</v>
      </c>
      <c r="D92" s="45"/>
      <c r="E92" s="33"/>
      <c r="F92" s="46" t="s">
        <v>72</v>
      </c>
      <c r="G92" s="33" t="s">
        <v>73</v>
      </c>
      <c r="H92" s="46" t="s">
        <v>563</v>
      </c>
      <c r="I92" s="46" t="s">
        <v>564</v>
      </c>
      <c r="J92" s="47">
        <v>2</v>
      </c>
      <c r="K92" s="47">
        <v>1</v>
      </c>
      <c r="L92" s="130">
        <v>895.58248100000003</v>
      </c>
      <c r="M92" s="131">
        <v>0</v>
      </c>
      <c r="N92" s="132"/>
      <c r="O92" s="37">
        <v>40</v>
      </c>
      <c r="P92" s="133">
        <v>2590</v>
      </c>
      <c r="Q92" s="134">
        <v>280</v>
      </c>
      <c r="R92" s="131">
        <v>250</v>
      </c>
      <c r="S92" s="37">
        <v>5097.8999999999996</v>
      </c>
      <c r="T92" s="135">
        <f t="shared" si="14"/>
        <v>9153.4824809999991</v>
      </c>
      <c r="U92" s="130">
        <v>3200.67</v>
      </c>
      <c r="V92" s="131">
        <v>76.97</v>
      </c>
      <c r="W92" s="136"/>
      <c r="X92" s="37">
        <v>233.1</v>
      </c>
      <c r="Y92" s="133">
        <v>1081.95</v>
      </c>
      <c r="Z92" s="134">
        <v>95.09</v>
      </c>
      <c r="AA92" s="131">
        <v>125.1</v>
      </c>
      <c r="AB92" s="37">
        <v>2116.7558867264561</v>
      </c>
      <c r="AC92" s="135">
        <f t="shared" si="15"/>
        <v>6929.6358867264562</v>
      </c>
      <c r="AD92" s="47"/>
      <c r="AE92" s="47"/>
      <c r="AF92" s="130">
        <v>0</v>
      </c>
      <c r="AG92" s="131">
        <v>0</v>
      </c>
      <c r="AH92" s="132"/>
      <c r="AI92" s="37"/>
      <c r="AJ92" s="133">
        <v>3500</v>
      </c>
      <c r="AK92" s="137">
        <v>0</v>
      </c>
      <c r="AL92" s="131"/>
      <c r="AM92" s="37">
        <v>3000</v>
      </c>
      <c r="AN92" s="135">
        <f t="shared" si="16"/>
        <v>6500</v>
      </c>
      <c r="AO92" s="130">
        <v>0</v>
      </c>
      <c r="AP92" s="131">
        <v>0</v>
      </c>
      <c r="AQ92" s="132"/>
      <c r="AR92" s="37"/>
      <c r="AS92" s="133"/>
      <c r="AT92" s="138"/>
      <c r="AU92" s="131"/>
      <c r="AV92" s="37">
        <v>0</v>
      </c>
      <c r="AW92" s="135">
        <f t="shared" si="17"/>
        <v>0</v>
      </c>
      <c r="AX92" s="47">
        <f t="shared" si="18"/>
        <v>4096.2524810000004</v>
      </c>
      <c r="AY92" s="47">
        <f t="shared" si="19"/>
        <v>76.97</v>
      </c>
      <c r="AZ92" s="47">
        <f t="shared" si="20"/>
        <v>0</v>
      </c>
      <c r="BA92" s="47">
        <f t="shared" si="21"/>
        <v>273.10000000000002</v>
      </c>
      <c r="BB92" s="47">
        <f t="shared" si="22"/>
        <v>7171.95</v>
      </c>
      <c r="BC92" s="47">
        <f t="shared" si="23"/>
        <v>375.09000000000003</v>
      </c>
      <c r="BD92" s="47">
        <f t="shared" si="24"/>
        <v>375.1</v>
      </c>
      <c r="BE92" s="47">
        <f t="shared" si="25"/>
        <v>10214.655886726456</v>
      </c>
      <c r="BF92" s="135">
        <f t="shared" si="26"/>
        <v>22583.118367726456</v>
      </c>
      <c r="BG92" s="139">
        <f t="shared" si="27"/>
        <v>11.240974797275488</v>
      </c>
    </row>
    <row r="93" spans="1:59" ht="12.95" customHeight="1" x14ac:dyDescent="0.2">
      <c r="A93" s="32" t="s">
        <v>873</v>
      </c>
      <c r="B93" s="33" t="s">
        <v>874</v>
      </c>
      <c r="C93" s="43">
        <v>3474</v>
      </c>
      <c r="D93" s="45"/>
      <c r="E93" s="33"/>
      <c r="F93" s="46" t="s">
        <v>72</v>
      </c>
      <c r="G93" s="33" t="s">
        <v>73</v>
      </c>
      <c r="H93" s="46" t="s">
        <v>122</v>
      </c>
      <c r="I93" s="46" t="s">
        <v>123</v>
      </c>
      <c r="J93" s="47">
        <v>2</v>
      </c>
      <c r="K93" s="47">
        <v>1</v>
      </c>
      <c r="L93" s="130">
        <v>1126.9269999999999</v>
      </c>
      <c r="M93" s="131">
        <v>0</v>
      </c>
      <c r="N93" s="132"/>
      <c r="O93" s="37">
        <v>305</v>
      </c>
      <c r="P93" s="133">
        <v>1422</v>
      </c>
      <c r="Q93" s="134">
        <v>0</v>
      </c>
      <c r="R93" s="131">
        <v>330</v>
      </c>
      <c r="S93" s="37">
        <v>2961</v>
      </c>
      <c r="T93" s="135">
        <f t="shared" si="14"/>
        <v>6144.9269999999997</v>
      </c>
      <c r="U93" s="130">
        <v>2781.26</v>
      </c>
      <c r="V93" s="131">
        <v>1034.3</v>
      </c>
      <c r="W93" s="136"/>
      <c r="X93" s="37">
        <v>156.65</v>
      </c>
      <c r="Y93" s="133">
        <v>2039.1699999999998</v>
      </c>
      <c r="Z93" s="134">
        <v>91.3</v>
      </c>
      <c r="AA93" s="131">
        <v>89.97</v>
      </c>
      <c r="AB93" s="37">
        <v>2686.4331707178226</v>
      </c>
      <c r="AC93" s="135">
        <f t="shared" si="15"/>
        <v>8879.0831707178222</v>
      </c>
      <c r="AD93" s="47"/>
      <c r="AE93" s="47"/>
      <c r="AF93" s="130">
        <v>3825</v>
      </c>
      <c r="AG93" s="131">
        <v>3825</v>
      </c>
      <c r="AH93" s="132"/>
      <c r="AI93" s="37">
        <v>675</v>
      </c>
      <c r="AJ93" s="133">
        <v>3825</v>
      </c>
      <c r="AK93" s="137">
        <v>675</v>
      </c>
      <c r="AL93" s="131">
        <v>675</v>
      </c>
      <c r="AM93" s="37">
        <v>2600</v>
      </c>
      <c r="AN93" s="135">
        <f t="shared" si="16"/>
        <v>16100</v>
      </c>
      <c r="AO93" s="130">
        <v>0</v>
      </c>
      <c r="AP93" s="131">
        <v>0</v>
      </c>
      <c r="AQ93" s="132"/>
      <c r="AR93" s="37"/>
      <c r="AS93" s="133"/>
      <c r="AT93" s="138"/>
      <c r="AU93" s="131"/>
      <c r="AV93" s="37">
        <v>0</v>
      </c>
      <c r="AW93" s="135">
        <f t="shared" si="17"/>
        <v>0</v>
      </c>
      <c r="AX93" s="47">
        <f t="shared" si="18"/>
        <v>7733.1869999999999</v>
      </c>
      <c r="AY93" s="47">
        <f t="shared" si="19"/>
        <v>4859.3</v>
      </c>
      <c r="AZ93" s="47">
        <f t="shared" si="20"/>
        <v>0</v>
      </c>
      <c r="BA93" s="47">
        <f t="shared" si="21"/>
        <v>1136.6500000000001</v>
      </c>
      <c r="BB93" s="47">
        <f t="shared" si="22"/>
        <v>7286.17</v>
      </c>
      <c r="BC93" s="47">
        <f t="shared" si="23"/>
        <v>766.3</v>
      </c>
      <c r="BD93" s="47">
        <f t="shared" si="24"/>
        <v>1094.97</v>
      </c>
      <c r="BE93" s="47">
        <f t="shared" si="25"/>
        <v>8247.4331707178226</v>
      </c>
      <c r="BF93" s="135">
        <f t="shared" si="26"/>
        <v>31124.010170717826</v>
      </c>
      <c r="BG93" s="139">
        <f t="shared" si="27"/>
        <v>8.9591278557046135</v>
      </c>
    </row>
    <row r="94" spans="1:59" ht="12.95" customHeight="1" x14ac:dyDescent="0.2">
      <c r="A94" s="32" t="s">
        <v>703</v>
      </c>
      <c r="B94" s="33" t="s">
        <v>704</v>
      </c>
      <c r="C94" s="43">
        <v>25886</v>
      </c>
      <c r="D94" s="45" t="s">
        <v>527</v>
      </c>
      <c r="E94" s="33" t="s">
        <v>528</v>
      </c>
      <c r="F94" s="46" t="s">
        <v>72</v>
      </c>
      <c r="G94" s="33" t="s">
        <v>73</v>
      </c>
      <c r="H94" s="46" t="s">
        <v>122</v>
      </c>
      <c r="I94" s="46" t="s">
        <v>123</v>
      </c>
      <c r="J94" s="47">
        <v>1</v>
      </c>
      <c r="K94" s="47">
        <v>2</v>
      </c>
      <c r="L94" s="130">
        <v>20996.645521999999</v>
      </c>
      <c r="M94" s="131">
        <v>11780.5</v>
      </c>
      <c r="N94" s="132"/>
      <c r="O94" s="37">
        <v>4261.8500000000004</v>
      </c>
      <c r="P94" s="133">
        <v>15815.877499999999</v>
      </c>
      <c r="Q94" s="134">
        <v>10380.6</v>
      </c>
      <c r="R94" s="131">
        <v>4885</v>
      </c>
      <c r="S94" s="37">
        <v>64832.959999999999</v>
      </c>
      <c r="T94" s="135">
        <f t="shared" si="14"/>
        <v>132953.43302199998</v>
      </c>
      <c r="U94" s="130">
        <v>20602.78</v>
      </c>
      <c r="V94" s="131">
        <v>2285.02</v>
      </c>
      <c r="W94" s="136"/>
      <c r="X94" s="37">
        <v>2567.31</v>
      </c>
      <c r="Y94" s="133">
        <v>16618.440000000002</v>
      </c>
      <c r="Z94" s="134">
        <v>4247.5</v>
      </c>
      <c r="AA94" s="131">
        <v>7494.13</v>
      </c>
      <c r="AB94" s="37">
        <v>16210.787799840109</v>
      </c>
      <c r="AC94" s="135">
        <f t="shared" si="15"/>
        <v>70025.967799840117</v>
      </c>
      <c r="AD94" s="47"/>
      <c r="AE94" s="47"/>
      <c r="AF94" s="130">
        <v>75311</v>
      </c>
      <c r="AG94" s="131">
        <v>15690</v>
      </c>
      <c r="AH94" s="132"/>
      <c r="AI94" s="37">
        <v>12552</v>
      </c>
      <c r="AJ94" s="133">
        <v>29811</v>
      </c>
      <c r="AK94" s="137">
        <v>14120</v>
      </c>
      <c r="AL94" s="131">
        <v>4707</v>
      </c>
      <c r="AM94" s="37">
        <v>52299</v>
      </c>
      <c r="AN94" s="135">
        <f t="shared" si="16"/>
        <v>204490</v>
      </c>
      <c r="AO94" s="130">
        <v>271319.19</v>
      </c>
      <c r="AP94" s="131">
        <v>0</v>
      </c>
      <c r="AQ94" s="132"/>
      <c r="AR94" s="37"/>
      <c r="AS94" s="133"/>
      <c r="AT94" s="138"/>
      <c r="AU94" s="131">
        <v>518.28</v>
      </c>
      <c r="AV94" s="37">
        <v>48100</v>
      </c>
      <c r="AW94" s="135">
        <f t="shared" si="17"/>
        <v>319937.47000000003</v>
      </c>
      <c r="AX94" s="47">
        <f t="shared" si="18"/>
        <v>388229.61552200001</v>
      </c>
      <c r="AY94" s="47">
        <f t="shared" si="19"/>
        <v>29755.52</v>
      </c>
      <c r="AZ94" s="47">
        <f t="shared" si="20"/>
        <v>0</v>
      </c>
      <c r="BA94" s="47">
        <f t="shared" si="21"/>
        <v>19381.16</v>
      </c>
      <c r="BB94" s="47">
        <f t="shared" si="22"/>
        <v>62245.317500000005</v>
      </c>
      <c r="BC94" s="47">
        <f t="shared" si="23"/>
        <v>28748.1</v>
      </c>
      <c r="BD94" s="47">
        <f t="shared" si="24"/>
        <v>17604.41</v>
      </c>
      <c r="BE94" s="47">
        <f t="shared" si="25"/>
        <v>181442.74779984012</v>
      </c>
      <c r="BF94" s="135">
        <f t="shared" si="26"/>
        <v>727406.87082184013</v>
      </c>
      <c r="BG94" s="139">
        <f t="shared" si="27"/>
        <v>28.100396771298776</v>
      </c>
    </row>
    <row r="95" spans="1:59" ht="12.95" customHeight="1" x14ac:dyDescent="0.2">
      <c r="A95" s="32" t="s">
        <v>935</v>
      </c>
      <c r="B95" s="33" t="s">
        <v>936</v>
      </c>
      <c r="C95" s="43">
        <v>18122</v>
      </c>
      <c r="D95" s="45" t="s">
        <v>527</v>
      </c>
      <c r="E95" s="33" t="s">
        <v>528</v>
      </c>
      <c r="F95" s="46" t="s">
        <v>72</v>
      </c>
      <c r="G95" s="33" t="s">
        <v>73</v>
      </c>
      <c r="H95" s="46" t="s">
        <v>122</v>
      </c>
      <c r="I95" s="46" t="s">
        <v>123</v>
      </c>
      <c r="J95" s="47">
        <v>1</v>
      </c>
      <c r="K95" s="47">
        <v>2</v>
      </c>
      <c r="L95" s="130">
        <v>11718.032349000001</v>
      </c>
      <c r="M95" s="131">
        <v>7675.75</v>
      </c>
      <c r="N95" s="132"/>
      <c r="O95" s="37">
        <v>1730</v>
      </c>
      <c r="P95" s="133">
        <v>14326.295</v>
      </c>
      <c r="Q95" s="134">
        <v>2400</v>
      </c>
      <c r="R95" s="131">
        <v>4311</v>
      </c>
      <c r="S95" s="37">
        <v>28953.040000000001</v>
      </c>
      <c r="T95" s="135">
        <f t="shared" si="14"/>
        <v>71114.117349000007</v>
      </c>
      <c r="U95" s="130">
        <v>10325.459999999999</v>
      </c>
      <c r="V95" s="131">
        <v>269.02</v>
      </c>
      <c r="W95" s="136"/>
      <c r="X95" s="37">
        <v>2090.7199999999998</v>
      </c>
      <c r="Y95" s="133">
        <v>6248.75</v>
      </c>
      <c r="Z95" s="134">
        <v>2490.3000000000002</v>
      </c>
      <c r="AA95" s="131">
        <v>11947.81</v>
      </c>
      <c r="AB95" s="37">
        <v>8908.9555005390812</v>
      </c>
      <c r="AC95" s="135">
        <f t="shared" si="15"/>
        <v>42281.015500539077</v>
      </c>
      <c r="AD95" s="47"/>
      <c r="AE95" s="47"/>
      <c r="AF95" s="130">
        <v>49305</v>
      </c>
      <c r="AG95" s="131">
        <v>4383</v>
      </c>
      <c r="AH95" s="132"/>
      <c r="AI95" s="37">
        <v>9861</v>
      </c>
      <c r="AJ95" s="133">
        <v>21913</v>
      </c>
      <c r="AK95" s="137">
        <v>9861</v>
      </c>
      <c r="AL95" s="131">
        <v>7122</v>
      </c>
      <c r="AM95" s="37">
        <v>36522</v>
      </c>
      <c r="AN95" s="135">
        <f t="shared" si="16"/>
        <v>138967</v>
      </c>
      <c r="AO95" s="130">
        <v>2726.4</v>
      </c>
      <c r="AP95" s="131">
        <v>0</v>
      </c>
      <c r="AQ95" s="132"/>
      <c r="AR95" s="37">
        <v>36090.410000000003</v>
      </c>
      <c r="AS95" s="133"/>
      <c r="AT95" s="138"/>
      <c r="AU95" s="131"/>
      <c r="AV95" s="37">
        <v>0</v>
      </c>
      <c r="AW95" s="135">
        <f t="shared" si="17"/>
        <v>38816.810000000005</v>
      </c>
      <c r="AX95" s="47">
        <f t="shared" si="18"/>
        <v>74074.892349000002</v>
      </c>
      <c r="AY95" s="47">
        <f t="shared" si="19"/>
        <v>12327.77</v>
      </c>
      <c r="AZ95" s="47">
        <f t="shared" si="20"/>
        <v>0</v>
      </c>
      <c r="BA95" s="47">
        <f t="shared" si="21"/>
        <v>49772.130000000005</v>
      </c>
      <c r="BB95" s="47">
        <f t="shared" si="22"/>
        <v>42488.044999999998</v>
      </c>
      <c r="BC95" s="47">
        <f t="shared" si="23"/>
        <v>14751.3</v>
      </c>
      <c r="BD95" s="47">
        <f t="shared" si="24"/>
        <v>23380.809999999998</v>
      </c>
      <c r="BE95" s="47">
        <f t="shared" si="25"/>
        <v>74383.99550053908</v>
      </c>
      <c r="BF95" s="135">
        <f t="shared" si="26"/>
        <v>291178.94284953905</v>
      </c>
      <c r="BG95" s="139">
        <f t="shared" si="27"/>
        <v>16.067704604874685</v>
      </c>
    </row>
    <row r="96" spans="1:59" ht="12.95" customHeight="1" x14ac:dyDescent="0.2">
      <c r="A96" s="32" t="s">
        <v>523</v>
      </c>
      <c r="B96" s="33" t="s">
        <v>524</v>
      </c>
      <c r="C96" s="43">
        <v>15066</v>
      </c>
      <c r="D96" s="45" t="s">
        <v>527</v>
      </c>
      <c r="E96" s="33" t="s">
        <v>528</v>
      </c>
      <c r="F96" s="46" t="s">
        <v>72</v>
      </c>
      <c r="G96" s="33" t="s">
        <v>73</v>
      </c>
      <c r="H96" s="46" t="s">
        <v>122</v>
      </c>
      <c r="I96" s="46" t="s">
        <v>123</v>
      </c>
      <c r="J96" s="47">
        <v>1</v>
      </c>
      <c r="K96" s="47">
        <v>2</v>
      </c>
      <c r="L96" s="130">
        <v>8742.2034870000007</v>
      </c>
      <c r="M96" s="131">
        <v>10197.4</v>
      </c>
      <c r="N96" s="132"/>
      <c r="O96" s="37">
        <v>955</v>
      </c>
      <c r="P96" s="133">
        <v>19790.404000000002</v>
      </c>
      <c r="Q96" s="134">
        <v>3850</v>
      </c>
      <c r="R96" s="131">
        <v>2453</v>
      </c>
      <c r="S96" s="37">
        <v>926</v>
      </c>
      <c r="T96" s="135">
        <f t="shared" si="14"/>
        <v>46914.007487000003</v>
      </c>
      <c r="U96" s="130">
        <v>4903.74</v>
      </c>
      <c r="V96" s="131">
        <v>138.02000000000001</v>
      </c>
      <c r="W96" s="136"/>
      <c r="X96" s="37">
        <v>742.87</v>
      </c>
      <c r="Y96" s="133">
        <v>11864.650000000001</v>
      </c>
      <c r="Z96" s="134">
        <v>5763.04</v>
      </c>
      <c r="AA96" s="131">
        <v>2640.4</v>
      </c>
      <c r="AB96" s="37">
        <v>4839.1512528837829</v>
      </c>
      <c r="AC96" s="135">
        <f t="shared" si="15"/>
        <v>30891.871252883786</v>
      </c>
      <c r="AD96" s="47"/>
      <c r="AE96" s="47"/>
      <c r="AF96" s="130">
        <v>16800</v>
      </c>
      <c r="AG96" s="131">
        <v>5400</v>
      </c>
      <c r="AH96" s="132"/>
      <c r="AI96" s="37">
        <v>3400</v>
      </c>
      <c r="AJ96" s="133">
        <v>45000</v>
      </c>
      <c r="AK96" s="137">
        <v>12900</v>
      </c>
      <c r="AL96" s="131">
        <v>2500</v>
      </c>
      <c r="AM96" s="37">
        <v>30573</v>
      </c>
      <c r="AN96" s="135">
        <f t="shared" si="16"/>
        <v>116573</v>
      </c>
      <c r="AO96" s="130">
        <v>0</v>
      </c>
      <c r="AP96" s="131">
        <v>0</v>
      </c>
      <c r="AQ96" s="132"/>
      <c r="AR96" s="37"/>
      <c r="AS96" s="133"/>
      <c r="AT96" s="138"/>
      <c r="AU96" s="131"/>
      <c r="AV96" s="37">
        <v>0</v>
      </c>
      <c r="AW96" s="135">
        <f t="shared" si="17"/>
        <v>0</v>
      </c>
      <c r="AX96" s="47">
        <f t="shared" si="18"/>
        <v>30445.943487</v>
      </c>
      <c r="AY96" s="47">
        <f t="shared" si="19"/>
        <v>15735.42</v>
      </c>
      <c r="AZ96" s="47">
        <f t="shared" si="20"/>
        <v>0</v>
      </c>
      <c r="BA96" s="47">
        <f t="shared" si="21"/>
        <v>5097.87</v>
      </c>
      <c r="BB96" s="47">
        <f t="shared" si="22"/>
        <v>76655.054000000004</v>
      </c>
      <c r="BC96" s="47">
        <f t="shared" si="23"/>
        <v>22513.040000000001</v>
      </c>
      <c r="BD96" s="47">
        <f t="shared" si="24"/>
        <v>7593.4</v>
      </c>
      <c r="BE96" s="47">
        <f t="shared" si="25"/>
        <v>36338.151252883785</v>
      </c>
      <c r="BF96" s="135">
        <f t="shared" si="26"/>
        <v>194378.87873988377</v>
      </c>
      <c r="BG96" s="139">
        <f t="shared" si="27"/>
        <v>12.901823890872413</v>
      </c>
    </row>
    <row r="97" spans="1:59" ht="12.95" customHeight="1" x14ac:dyDescent="0.2">
      <c r="A97" s="32" t="s">
        <v>1479</v>
      </c>
      <c r="B97" s="33" t="s">
        <v>1480</v>
      </c>
      <c r="C97" s="43">
        <v>12024</v>
      </c>
      <c r="D97" s="45" t="s">
        <v>527</v>
      </c>
      <c r="E97" s="33" t="s">
        <v>528</v>
      </c>
      <c r="F97" s="46" t="s">
        <v>72</v>
      </c>
      <c r="G97" s="33" t="s">
        <v>73</v>
      </c>
      <c r="H97" s="46" t="s">
        <v>122</v>
      </c>
      <c r="I97" s="46" t="s">
        <v>123</v>
      </c>
      <c r="J97" s="47">
        <v>1</v>
      </c>
      <c r="K97" s="47">
        <v>2</v>
      </c>
      <c r="L97" s="130">
        <v>6295.8392040000008</v>
      </c>
      <c r="M97" s="131">
        <v>5887.8</v>
      </c>
      <c r="N97" s="132"/>
      <c r="O97" s="37">
        <v>2393</v>
      </c>
      <c r="P97" s="133">
        <v>12971.039499999999</v>
      </c>
      <c r="Q97" s="134">
        <v>6680</v>
      </c>
      <c r="R97" s="131">
        <v>2235</v>
      </c>
      <c r="S97" s="37">
        <v>26516.11</v>
      </c>
      <c r="T97" s="135">
        <f t="shared" si="14"/>
        <v>62978.788703999999</v>
      </c>
      <c r="U97" s="130">
        <v>13413.32</v>
      </c>
      <c r="V97" s="131">
        <v>192.11</v>
      </c>
      <c r="W97" s="136"/>
      <c r="X97" s="37">
        <v>1801.42</v>
      </c>
      <c r="Y97" s="133">
        <v>3692.12</v>
      </c>
      <c r="Z97" s="134">
        <v>3915.83</v>
      </c>
      <c r="AA97" s="131">
        <v>2263.21</v>
      </c>
      <c r="AB97" s="37">
        <v>6107.8520596872522</v>
      </c>
      <c r="AC97" s="135">
        <f t="shared" si="15"/>
        <v>31385.862059687253</v>
      </c>
      <c r="AD97" s="47"/>
      <c r="AE97" s="47"/>
      <c r="AF97" s="130">
        <v>25250</v>
      </c>
      <c r="AG97" s="131">
        <v>1485</v>
      </c>
      <c r="AH97" s="132"/>
      <c r="AI97" s="37">
        <v>4456</v>
      </c>
      <c r="AJ97" s="133">
        <v>25250</v>
      </c>
      <c r="AK97" s="137">
        <v>15597</v>
      </c>
      <c r="AL97" s="131">
        <v>1114</v>
      </c>
      <c r="AM97" s="37">
        <v>24755</v>
      </c>
      <c r="AN97" s="135">
        <f t="shared" si="16"/>
        <v>97907</v>
      </c>
      <c r="AO97" s="130">
        <v>0</v>
      </c>
      <c r="AP97" s="131">
        <v>0</v>
      </c>
      <c r="AQ97" s="132"/>
      <c r="AR97" s="37"/>
      <c r="AS97" s="133"/>
      <c r="AT97" s="138"/>
      <c r="AU97" s="131"/>
      <c r="AV97" s="37">
        <v>0</v>
      </c>
      <c r="AW97" s="135">
        <f t="shared" si="17"/>
        <v>0</v>
      </c>
      <c r="AX97" s="47">
        <f t="shared" si="18"/>
        <v>44959.159203999996</v>
      </c>
      <c r="AY97" s="47">
        <f t="shared" si="19"/>
        <v>7564.91</v>
      </c>
      <c r="AZ97" s="47">
        <f t="shared" si="20"/>
        <v>0</v>
      </c>
      <c r="BA97" s="47">
        <f t="shared" si="21"/>
        <v>8650.42</v>
      </c>
      <c r="BB97" s="47">
        <f t="shared" si="22"/>
        <v>41913.159499999994</v>
      </c>
      <c r="BC97" s="47">
        <f t="shared" si="23"/>
        <v>26192.83</v>
      </c>
      <c r="BD97" s="47">
        <f t="shared" si="24"/>
        <v>5612.21</v>
      </c>
      <c r="BE97" s="47">
        <f t="shared" si="25"/>
        <v>57378.962059687256</v>
      </c>
      <c r="BF97" s="135">
        <f t="shared" si="26"/>
        <v>192271.65076368727</v>
      </c>
      <c r="BG97" s="139">
        <f t="shared" si="27"/>
        <v>15.990656251138329</v>
      </c>
    </row>
    <row r="98" spans="1:59" ht="12.95" customHeight="1" x14ac:dyDescent="0.2">
      <c r="A98" s="32" t="s">
        <v>893</v>
      </c>
      <c r="B98" s="33" t="s">
        <v>894</v>
      </c>
      <c r="C98" s="43">
        <v>4284</v>
      </c>
      <c r="D98" s="45" t="s">
        <v>346</v>
      </c>
      <c r="E98" s="33" t="s">
        <v>347</v>
      </c>
      <c r="F98" s="46" t="s">
        <v>72</v>
      </c>
      <c r="G98" s="33" t="s">
        <v>73</v>
      </c>
      <c r="H98" s="46" t="s">
        <v>340</v>
      </c>
      <c r="I98" s="46" t="s">
        <v>341</v>
      </c>
      <c r="J98" s="47">
        <v>1</v>
      </c>
      <c r="K98" s="47">
        <v>2</v>
      </c>
      <c r="L98" s="130">
        <v>3093.8275680000002</v>
      </c>
      <c r="M98" s="131">
        <v>0</v>
      </c>
      <c r="N98" s="132"/>
      <c r="O98" s="37">
        <v>58</v>
      </c>
      <c r="P98" s="133">
        <v>538.02500000000009</v>
      </c>
      <c r="Q98" s="134">
        <v>320</v>
      </c>
      <c r="R98" s="131">
        <v>100</v>
      </c>
      <c r="S98" s="37">
        <v>2336</v>
      </c>
      <c r="T98" s="135">
        <f t="shared" si="14"/>
        <v>6445.8525680000002</v>
      </c>
      <c r="U98" s="130">
        <v>3812.49</v>
      </c>
      <c r="V98" s="131">
        <v>205.35</v>
      </c>
      <c r="W98" s="136"/>
      <c r="X98" s="37">
        <v>488.35</v>
      </c>
      <c r="Y98" s="133">
        <v>1395.96</v>
      </c>
      <c r="Z98" s="134">
        <v>500.5</v>
      </c>
      <c r="AA98" s="131">
        <v>397.35</v>
      </c>
      <c r="AB98" s="37">
        <v>5946.9144002104968</v>
      </c>
      <c r="AC98" s="135">
        <f t="shared" si="15"/>
        <v>12746.914400210497</v>
      </c>
      <c r="AD98" s="47"/>
      <c r="AE98" s="47"/>
      <c r="AF98" s="130">
        <v>5800</v>
      </c>
      <c r="AG98" s="131">
        <v>300</v>
      </c>
      <c r="AH98" s="132"/>
      <c r="AI98" s="37">
        <v>500</v>
      </c>
      <c r="AJ98" s="133">
        <v>2700</v>
      </c>
      <c r="AK98" s="137">
        <v>300</v>
      </c>
      <c r="AL98" s="131">
        <v>400</v>
      </c>
      <c r="AM98" s="37">
        <v>6522.2</v>
      </c>
      <c r="AN98" s="135">
        <f t="shared" si="16"/>
        <v>16522.2</v>
      </c>
      <c r="AO98" s="130">
        <v>0</v>
      </c>
      <c r="AP98" s="131">
        <v>0</v>
      </c>
      <c r="AQ98" s="132"/>
      <c r="AR98" s="37"/>
      <c r="AS98" s="133"/>
      <c r="AT98" s="138"/>
      <c r="AU98" s="131"/>
      <c r="AV98" s="37">
        <v>0</v>
      </c>
      <c r="AW98" s="135">
        <f t="shared" si="17"/>
        <v>0</v>
      </c>
      <c r="AX98" s="47">
        <f t="shared" si="18"/>
        <v>12706.317568</v>
      </c>
      <c r="AY98" s="47">
        <f t="shared" si="19"/>
        <v>505.35</v>
      </c>
      <c r="AZ98" s="47">
        <f t="shared" si="20"/>
        <v>0</v>
      </c>
      <c r="BA98" s="47">
        <f t="shared" si="21"/>
        <v>1046.3499999999999</v>
      </c>
      <c r="BB98" s="47">
        <f t="shared" si="22"/>
        <v>4633.9850000000006</v>
      </c>
      <c r="BC98" s="47">
        <f t="shared" si="23"/>
        <v>1120.5</v>
      </c>
      <c r="BD98" s="47">
        <f t="shared" si="24"/>
        <v>897.35</v>
      </c>
      <c r="BE98" s="47">
        <f t="shared" si="25"/>
        <v>14805.114400210496</v>
      </c>
      <c r="BF98" s="135">
        <f t="shared" si="26"/>
        <v>35714.966968210501</v>
      </c>
      <c r="BG98" s="139">
        <f t="shared" si="27"/>
        <v>8.3368270233918071</v>
      </c>
    </row>
    <row r="99" spans="1:59" ht="12.95" customHeight="1" x14ac:dyDescent="0.2">
      <c r="A99" s="32" t="s">
        <v>955</v>
      </c>
      <c r="B99" s="33" t="s">
        <v>956</v>
      </c>
      <c r="C99" s="43">
        <v>17285</v>
      </c>
      <c r="D99" s="45"/>
      <c r="E99" s="33"/>
      <c r="F99" s="46" t="s">
        <v>72</v>
      </c>
      <c r="G99" s="33" t="s">
        <v>73</v>
      </c>
      <c r="H99" s="46" t="s">
        <v>74</v>
      </c>
      <c r="I99" s="46" t="s">
        <v>75</v>
      </c>
      <c r="J99" s="47">
        <v>2</v>
      </c>
      <c r="K99" s="47">
        <v>1</v>
      </c>
      <c r="L99" s="130">
        <v>10015.060723000001</v>
      </c>
      <c r="M99" s="131">
        <v>8790</v>
      </c>
      <c r="N99" s="132"/>
      <c r="O99" s="37">
        <v>2720</v>
      </c>
      <c r="P99" s="133">
        <v>5091.75</v>
      </c>
      <c r="Q99" s="134">
        <v>5570</v>
      </c>
      <c r="R99" s="131">
        <v>4871</v>
      </c>
      <c r="S99" s="37">
        <v>18968</v>
      </c>
      <c r="T99" s="135">
        <f t="shared" si="14"/>
        <v>56025.810723000002</v>
      </c>
      <c r="U99" s="130">
        <v>2638</v>
      </c>
      <c r="V99" s="131">
        <v>908.5</v>
      </c>
      <c r="W99" s="136"/>
      <c r="X99" s="37">
        <v>317.41000000000003</v>
      </c>
      <c r="Y99" s="133">
        <v>0</v>
      </c>
      <c r="Z99" s="134">
        <v>442.22</v>
      </c>
      <c r="AA99" s="131">
        <v>14000</v>
      </c>
      <c r="AB99" s="37">
        <v>6801.421789414162</v>
      </c>
      <c r="AC99" s="135">
        <f t="shared" si="15"/>
        <v>25107.551789414163</v>
      </c>
      <c r="AD99" s="47"/>
      <c r="AE99" s="47"/>
      <c r="AF99" s="130">
        <v>11000</v>
      </c>
      <c r="AG99" s="131">
        <v>15400</v>
      </c>
      <c r="AH99" s="132"/>
      <c r="AI99" s="37">
        <v>7000</v>
      </c>
      <c r="AJ99" s="133">
        <v>0</v>
      </c>
      <c r="AK99" s="137">
        <v>0</v>
      </c>
      <c r="AL99" s="131">
        <v>2400</v>
      </c>
      <c r="AM99" s="37">
        <v>0</v>
      </c>
      <c r="AN99" s="135">
        <f t="shared" si="16"/>
        <v>35800</v>
      </c>
      <c r="AO99" s="130">
        <v>0</v>
      </c>
      <c r="AP99" s="131">
        <v>0</v>
      </c>
      <c r="AQ99" s="132"/>
      <c r="AR99" s="37"/>
      <c r="AS99" s="133"/>
      <c r="AT99" s="138"/>
      <c r="AU99" s="131"/>
      <c r="AV99" s="37">
        <v>0</v>
      </c>
      <c r="AW99" s="135">
        <f t="shared" si="17"/>
        <v>0</v>
      </c>
      <c r="AX99" s="47">
        <f t="shared" si="18"/>
        <v>23653.060723000002</v>
      </c>
      <c r="AY99" s="47">
        <f t="shared" si="19"/>
        <v>25098.5</v>
      </c>
      <c r="AZ99" s="47">
        <f t="shared" si="20"/>
        <v>0</v>
      </c>
      <c r="BA99" s="47">
        <f t="shared" si="21"/>
        <v>10037.41</v>
      </c>
      <c r="BB99" s="47">
        <f t="shared" si="22"/>
        <v>5091.75</v>
      </c>
      <c r="BC99" s="47">
        <f t="shared" si="23"/>
        <v>6012.22</v>
      </c>
      <c r="BD99" s="47">
        <f t="shared" si="24"/>
        <v>21271</v>
      </c>
      <c r="BE99" s="47">
        <f t="shared" si="25"/>
        <v>25769.421789414162</v>
      </c>
      <c r="BF99" s="135">
        <f t="shared" si="26"/>
        <v>116933.36251241417</v>
      </c>
      <c r="BG99" s="139">
        <f t="shared" si="27"/>
        <v>6.7650195263184365</v>
      </c>
    </row>
    <row r="100" spans="1:59" ht="12.95" customHeight="1" x14ac:dyDescent="0.2">
      <c r="A100" s="32" t="s">
        <v>998</v>
      </c>
      <c r="B100" s="33" t="s">
        <v>999</v>
      </c>
      <c r="C100" s="43">
        <v>6561</v>
      </c>
      <c r="D100" s="45"/>
      <c r="E100" s="33"/>
      <c r="F100" s="46" t="s">
        <v>72</v>
      </c>
      <c r="G100" s="33" t="s">
        <v>73</v>
      </c>
      <c r="H100" s="46" t="s">
        <v>360</v>
      </c>
      <c r="I100" s="46" t="s">
        <v>361</v>
      </c>
      <c r="J100" s="47">
        <v>2</v>
      </c>
      <c r="K100" s="47">
        <v>1</v>
      </c>
      <c r="L100" s="130">
        <v>2756.5892150000004</v>
      </c>
      <c r="M100" s="131">
        <v>600</v>
      </c>
      <c r="N100" s="132"/>
      <c r="O100" s="37">
        <v>220</v>
      </c>
      <c r="P100" s="133">
        <v>1080</v>
      </c>
      <c r="Q100" s="134">
        <v>0</v>
      </c>
      <c r="R100" s="131">
        <v>845</v>
      </c>
      <c r="S100" s="37">
        <v>6534</v>
      </c>
      <c r="T100" s="135">
        <f t="shared" si="14"/>
        <v>12035.589215</v>
      </c>
      <c r="U100" s="130">
        <v>5821.1900000000005</v>
      </c>
      <c r="V100" s="131">
        <v>153.05000000000001</v>
      </c>
      <c r="W100" s="136"/>
      <c r="X100" s="37">
        <v>2046.02</v>
      </c>
      <c r="Y100" s="133">
        <v>1992.82</v>
      </c>
      <c r="Z100" s="134">
        <v>262.72000000000003</v>
      </c>
      <c r="AA100" s="131">
        <v>419.11</v>
      </c>
      <c r="AB100" s="37">
        <v>5809.483753616184</v>
      </c>
      <c r="AC100" s="135">
        <f t="shared" si="15"/>
        <v>16504.393753616183</v>
      </c>
      <c r="AD100" s="47"/>
      <c r="AE100" s="47"/>
      <c r="AF100" s="130">
        <v>22500</v>
      </c>
      <c r="AG100" s="131">
        <v>500</v>
      </c>
      <c r="AH100" s="132"/>
      <c r="AI100" s="37">
        <v>3000</v>
      </c>
      <c r="AJ100" s="133">
        <v>3000</v>
      </c>
      <c r="AK100" s="137">
        <v>1000</v>
      </c>
      <c r="AL100" s="131">
        <v>3000</v>
      </c>
      <c r="AM100" s="37">
        <v>2000</v>
      </c>
      <c r="AN100" s="135">
        <f t="shared" si="16"/>
        <v>35000</v>
      </c>
      <c r="AO100" s="130">
        <v>0</v>
      </c>
      <c r="AP100" s="131">
        <v>0</v>
      </c>
      <c r="AQ100" s="132"/>
      <c r="AR100" s="37"/>
      <c r="AS100" s="133"/>
      <c r="AT100" s="138"/>
      <c r="AU100" s="131"/>
      <c r="AV100" s="37">
        <v>0</v>
      </c>
      <c r="AW100" s="135">
        <f t="shared" si="17"/>
        <v>0</v>
      </c>
      <c r="AX100" s="47">
        <f t="shared" si="18"/>
        <v>31077.779215000002</v>
      </c>
      <c r="AY100" s="47">
        <f t="shared" si="19"/>
        <v>1253.05</v>
      </c>
      <c r="AZ100" s="47">
        <f t="shared" si="20"/>
        <v>0</v>
      </c>
      <c r="BA100" s="47">
        <f t="shared" si="21"/>
        <v>5266.02</v>
      </c>
      <c r="BB100" s="47">
        <f t="shared" si="22"/>
        <v>6072.82</v>
      </c>
      <c r="BC100" s="47">
        <f t="shared" si="23"/>
        <v>1262.72</v>
      </c>
      <c r="BD100" s="47">
        <f t="shared" si="24"/>
        <v>4264.1100000000006</v>
      </c>
      <c r="BE100" s="47">
        <f t="shared" si="25"/>
        <v>14343.483753616183</v>
      </c>
      <c r="BF100" s="135">
        <f t="shared" si="26"/>
        <v>63539.982968616183</v>
      </c>
      <c r="BG100" s="139">
        <f t="shared" si="27"/>
        <v>9.6844967182771207</v>
      </c>
    </row>
    <row r="101" spans="1:59" ht="12.95" customHeight="1" x14ac:dyDescent="0.2">
      <c r="A101" s="32" t="s">
        <v>1136</v>
      </c>
      <c r="B101" s="33" t="s">
        <v>1137</v>
      </c>
      <c r="C101" s="43">
        <v>11334</v>
      </c>
      <c r="D101" s="45"/>
      <c r="E101" s="33"/>
      <c r="F101" s="46" t="s">
        <v>72</v>
      </c>
      <c r="G101" s="33" t="s">
        <v>73</v>
      </c>
      <c r="H101" s="46" t="s">
        <v>122</v>
      </c>
      <c r="I101" s="46" t="s">
        <v>123</v>
      </c>
      <c r="J101" s="47">
        <v>2</v>
      </c>
      <c r="K101" s="47">
        <v>1</v>
      </c>
      <c r="L101" s="130">
        <v>5416.0850639999999</v>
      </c>
      <c r="M101" s="131">
        <v>2295</v>
      </c>
      <c r="N101" s="132"/>
      <c r="O101" s="37">
        <v>1330</v>
      </c>
      <c r="P101" s="133">
        <v>2423.5</v>
      </c>
      <c r="Q101" s="134">
        <v>340</v>
      </c>
      <c r="R101" s="131">
        <v>809</v>
      </c>
      <c r="S101" s="37">
        <v>12878</v>
      </c>
      <c r="T101" s="135">
        <f t="shared" si="14"/>
        <v>25491.585063999999</v>
      </c>
      <c r="U101" s="130">
        <v>37148.639999999999</v>
      </c>
      <c r="V101" s="131">
        <v>313.25</v>
      </c>
      <c r="W101" s="136"/>
      <c r="X101" s="37">
        <v>273.76</v>
      </c>
      <c r="Y101" s="133">
        <v>6573.04</v>
      </c>
      <c r="Z101" s="134">
        <v>325.95</v>
      </c>
      <c r="AA101" s="131">
        <v>424.35</v>
      </c>
      <c r="AB101" s="37">
        <v>6143.4180651171046</v>
      </c>
      <c r="AC101" s="135">
        <f t="shared" si="15"/>
        <v>51202.408065117103</v>
      </c>
      <c r="AD101" s="47"/>
      <c r="AE101" s="47"/>
      <c r="AF101" s="130">
        <v>21114</v>
      </c>
      <c r="AG101" s="131">
        <v>0</v>
      </c>
      <c r="AH101" s="132"/>
      <c r="AI101" s="37">
        <v>2288</v>
      </c>
      <c r="AJ101" s="133">
        <v>6908</v>
      </c>
      <c r="AK101" s="137">
        <v>3634</v>
      </c>
      <c r="AL101" s="131"/>
      <c r="AM101" s="37">
        <v>4000</v>
      </c>
      <c r="AN101" s="135">
        <f t="shared" si="16"/>
        <v>37944</v>
      </c>
      <c r="AO101" s="130">
        <v>0</v>
      </c>
      <c r="AP101" s="131">
        <v>0</v>
      </c>
      <c r="AQ101" s="132"/>
      <c r="AR101" s="37"/>
      <c r="AS101" s="133"/>
      <c r="AT101" s="138"/>
      <c r="AU101" s="131"/>
      <c r="AV101" s="37">
        <v>0</v>
      </c>
      <c r="AW101" s="135">
        <f t="shared" si="17"/>
        <v>0</v>
      </c>
      <c r="AX101" s="47">
        <f t="shared" si="18"/>
        <v>63678.725063999998</v>
      </c>
      <c r="AY101" s="47">
        <f t="shared" si="19"/>
        <v>2608.25</v>
      </c>
      <c r="AZ101" s="47">
        <f t="shared" si="20"/>
        <v>0</v>
      </c>
      <c r="BA101" s="47">
        <f t="shared" si="21"/>
        <v>3891.76</v>
      </c>
      <c r="BB101" s="47">
        <f t="shared" si="22"/>
        <v>15904.54</v>
      </c>
      <c r="BC101" s="47">
        <f t="shared" si="23"/>
        <v>4299.95</v>
      </c>
      <c r="BD101" s="47">
        <f t="shared" si="24"/>
        <v>1233.3499999999999</v>
      </c>
      <c r="BE101" s="47">
        <f t="shared" si="25"/>
        <v>23021.418065117105</v>
      </c>
      <c r="BF101" s="135">
        <f t="shared" si="26"/>
        <v>114637.99312911709</v>
      </c>
      <c r="BG101" s="139">
        <f t="shared" si="27"/>
        <v>10.114522068918042</v>
      </c>
    </row>
    <row r="102" spans="1:59" ht="12.95" customHeight="1" x14ac:dyDescent="0.2">
      <c r="A102" s="32" t="s">
        <v>1148</v>
      </c>
      <c r="B102" s="33" t="s">
        <v>1149</v>
      </c>
      <c r="C102" s="43">
        <v>23584</v>
      </c>
      <c r="D102" s="45"/>
      <c r="E102" s="33"/>
      <c r="F102" s="46" t="s">
        <v>72</v>
      </c>
      <c r="G102" s="33" t="s">
        <v>73</v>
      </c>
      <c r="H102" s="46" t="s">
        <v>429</v>
      </c>
      <c r="I102" s="46" t="s">
        <v>430</v>
      </c>
      <c r="J102" s="47">
        <v>1</v>
      </c>
      <c r="K102" s="47">
        <v>1</v>
      </c>
      <c r="L102" s="130">
        <v>10479.459026</v>
      </c>
      <c r="M102" s="131">
        <v>3285</v>
      </c>
      <c r="N102" s="132"/>
      <c r="O102" s="37">
        <v>1840</v>
      </c>
      <c r="P102" s="133">
        <v>10175.43</v>
      </c>
      <c r="Q102" s="134">
        <v>2555</v>
      </c>
      <c r="R102" s="131">
        <v>1740</v>
      </c>
      <c r="S102" s="37">
        <v>17446.52</v>
      </c>
      <c r="T102" s="135">
        <f t="shared" si="14"/>
        <v>47521.409026000001</v>
      </c>
      <c r="U102" s="130">
        <v>11508.4</v>
      </c>
      <c r="V102" s="131">
        <v>6052.17</v>
      </c>
      <c r="W102" s="136"/>
      <c r="X102" s="37">
        <v>4200.59</v>
      </c>
      <c r="Y102" s="133">
        <v>7039.04</v>
      </c>
      <c r="Z102" s="134">
        <v>5183.8599999999997</v>
      </c>
      <c r="AA102" s="131">
        <v>859.9</v>
      </c>
      <c r="AB102" s="37">
        <v>10188.435767537339</v>
      </c>
      <c r="AC102" s="135">
        <f t="shared" si="15"/>
        <v>45032.395767537339</v>
      </c>
      <c r="AD102" s="47"/>
      <c r="AE102" s="47"/>
      <c r="AF102" s="130">
        <v>67830</v>
      </c>
      <c r="AG102" s="131">
        <v>22050</v>
      </c>
      <c r="AH102" s="132"/>
      <c r="AI102" s="37">
        <v>20350</v>
      </c>
      <c r="AJ102" s="133">
        <v>45790</v>
      </c>
      <c r="AK102" s="137">
        <v>8480</v>
      </c>
      <c r="AL102" s="131">
        <v>7090</v>
      </c>
      <c r="AM102" s="37">
        <v>29930</v>
      </c>
      <c r="AN102" s="135">
        <f t="shared" si="16"/>
        <v>201520</v>
      </c>
      <c r="AO102" s="130">
        <v>0</v>
      </c>
      <c r="AP102" s="131">
        <v>0</v>
      </c>
      <c r="AQ102" s="132"/>
      <c r="AR102" s="37"/>
      <c r="AS102" s="133"/>
      <c r="AT102" s="138"/>
      <c r="AU102" s="131"/>
      <c r="AV102" s="37">
        <v>0</v>
      </c>
      <c r="AW102" s="135">
        <f t="shared" si="17"/>
        <v>0</v>
      </c>
      <c r="AX102" s="47">
        <f t="shared" si="18"/>
        <v>89817.859025999991</v>
      </c>
      <c r="AY102" s="47">
        <f t="shared" si="19"/>
        <v>31387.17</v>
      </c>
      <c r="AZ102" s="47">
        <f t="shared" si="20"/>
        <v>0</v>
      </c>
      <c r="BA102" s="47">
        <f t="shared" si="21"/>
        <v>26390.59</v>
      </c>
      <c r="BB102" s="47">
        <f t="shared" si="22"/>
        <v>63004.47</v>
      </c>
      <c r="BC102" s="47">
        <f t="shared" si="23"/>
        <v>16218.86</v>
      </c>
      <c r="BD102" s="47">
        <f t="shared" si="24"/>
        <v>9689.9</v>
      </c>
      <c r="BE102" s="47">
        <f t="shared" si="25"/>
        <v>57564.955767537336</v>
      </c>
      <c r="BF102" s="135">
        <f t="shared" si="26"/>
        <v>294073.8047935373</v>
      </c>
      <c r="BG102" s="139">
        <f t="shared" si="27"/>
        <v>12.469208140838591</v>
      </c>
    </row>
    <row r="103" spans="1:59" ht="12.95" customHeight="1" x14ac:dyDescent="0.2">
      <c r="A103" s="32" t="s">
        <v>1189</v>
      </c>
      <c r="B103" s="33" t="s">
        <v>1190</v>
      </c>
      <c r="C103" s="43">
        <v>9042</v>
      </c>
      <c r="D103" s="45"/>
      <c r="E103" s="33"/>
      <c r="F103" s="46" t="s">
        <v>72</v>
      </c>
      <c r="G103" s="33" t="s">
        <v>73</v>
      </c>
      <c r="H103" s="46" t="s">
        <v>563</v>
      </c>
      <c r="I103" s="46" t="s">
        <v>564</v>
      </c>
      <c r="J103" s="47">
        <v>1</v>
      </c>
      <c r="K103" s="47">
        <v>1</v>
      </c>
      <c r="L103" s="130">
        <v>11123.648089</v>
      </c>
      <c r="M103" s="131">
        <v>250</v>
      </c>
      <c r="N103" s="132"/>
      <c r="O103" s="37">
        <v>2362</v>
      </c>
      <c r="P103" s="133">
        <v>2284.5</v>
      </c>
      <c r="Q103" s="134">
        <v>4820</v>
      </c>
      <c r="R103" s="131">
        <v>1960.75</v>
      </c>
      <c r="S103" s="37">
        <v>15464</v>
      </c>
      <c r="T103" s="135">
        <f t="shared" si="14"/>
        <v>38264.898089000002</v>
      </c>
      <c r="U103" s="130">
        <v>11708.170000000002</v>
      </c>
      <c r="V103" s="131">
        <v>1213.83</v>
      </c>
      <c r="W103" s="136"/>
      <c r="X103" s="37">
        <v>745.62</v>
      </c>
      <c r="Y103" s="133">
        <v>4167.72</v>
      </c>
      <c r="Z103" s="134">
        <v>7656.75</v>
      </c>
      <c r="AA103" s="131">
        <v>2362.87</v>
      </c>
      <c r="AB103" s="37">
        <v>10501.766335393377</v>
      </c>
      <c r="AC103" s="135">
        <f t="shared" si="15"/>
        <v>38356.726335393381</v>
      </c>
      <c r="AD103" s="47"/>
      <c r="AE103" s="47"/>
      <c r="AF103" s="130">
        <v>13100</v>
      </c>
      <c r="AG103" s="131">
        <v>0</v>
      </c>
      <c r="AH103" s="132"/>
      <c r="AI103" s="37">
        <v>2000</v>
      </c>
      <c r="AJ103" s="133">
        <v>5000</v>
      </c>
      <c r="AK103" s="137">
        <v>8300</v>
      </c>
      <c r="AL103" s="131">
        <v>5100</v>
      </c>
      <c r="AM103" s="37">
        <v>2600</v>
      </c>
      <c r="AN103" s="135">
        <f t="shared" si="16"/>
        <v>36100</v>
      </c>
      <c r="AO103" s="130">
        <v>0</v>
      </c>
      <c r="AP103" s="131">
        <v>0</v>
      </c>
      <c r="AQ103" s="132"/>
      <c r="AR103" s="37"/>
      <c r="AS103" s="133"/>
      <c r="AT103" s="138"/>
      <c r="AU103" s="131"/>
      <c r="AV103" s="37">
        <v>0</v>
      </c>
      <c r="AW103" s="135">
        <f t="shared" si="17"/>
        <v>0</v>
      </c>
      <c r="AX103" s="47">
        <f t="shared" si="18"/>
        <v>35931.818089</v>
      </c>
      <c r="AY103" s="47">
        <f t="shared" si="19"/>
        <v>1463.83</v>
      </c>
      <c r="AZ103" s="47">
        <f t="shared" si="20"/>
        <v>0</v>
      </c>
      <c r="BA103" s="47">
        <f t="shared" si="21"/>
        <v>5107.62</v>
      </c>
      <c r="BB103" s="47">
        <f t="shared" si="22"/>
        <v>11452.220000000001</v>
      </c>
      <c r="BC103" s="47">
        <f t="shared" si="23"/>
        <v>20776.75</v>
      </c>
      <c r="BD103" s="47">
        <f t="shared" si="24"/>
        <v>9423.619999999999</v>
      </c>
      <c r="BE103" s="47">
        <f t="shared" si="25"/>
        <v>28565.766335393375</v>
      </c>
      <c r="BF103" s="135">
        <f t="shared" si="26"/>
        <v>112721.62442439338</v>
      </c>
      <c r="BG103" s="139">
        <f t="shared" si="27"/>
        <v>12.466448177880267</v>
      </c>
    </row>
    <row r="104" spans="1:59" ht="12.95" customHeight="1" x14ac:dyDescent="0.2">
      <c r="A104" s="32" t="s">
        <v>1220</v>
      </c>
      <c r="B104" s="33" t="s">
        <v>1221</v>
      </c>
      <c r="C104" s="43">
        <v>2599</v>
      </c>
      <c r="D104" s="45"/>
      <c r="E104" s="33"/>
      <c r="F104" s="46" t="s">
        <v>72</v>
      </c>
      <c r="G104" s="33" t="s">
        <v>73</v>
      </c>
      <c r="H104" s="46" t="s">
        <v>122</v>
      </c>
      <c r="I104" s="46" t="s">
        <v>123</v>
      </c>
      <c r="J104" s="47">
        <v>2</v>
      </c>
      <c r="K104" s="47">
        <v>1</v>
      </c>
      <c r="L104" s="130">
        <v>2817.415313</v>
      </c>
      <c r="M104" s="131">
        <v>60</v>
      </c>
      <c r="N104" s="132"/>
      <c r="O104" s="37">
        <v>1177.8399999999999</v>
      </c>
      <c r="P104" s="133">
        <v>1158</v>
      </c>
      <c r="Q104" s="134">
        <v>885</v>
      </c>
      <c r="R104" s="131">
        <v>302</v>
      </c>
      <c r="S104" s="37">
        <v>3326</v>
      </c>
      <c r="T104" s="135">
        <f t="shared" si="14"/>
        <v>9726.2553129999997</v>
      </c>
      <c r="U104" s="130">
        <v>5000.28</v>
      </c>
      <c r="V104" s="131">
        <v>157</v>
      </c>
      <c r="W104" s="136"/>
      <c r="X104" s="37">
        <v>244.17</v>
      </c>
      <c r="Y104" s="133">
        <v>337.2</v>
      </c>
      <c r="Z104" s="134">
        <v>170.35</v>
      </c>
      <c r="AA104" s="131">
        <v>121</v>
      </c>
      <c r="AB104" s="37">
        <v>4377.0650409049122</v>
      </c>
      <c r="AC104" s="135">
        <f t="shared" si="15"/>
        <v>10407.065040904912</v>
      </c>
      <c r="AD104" s="47"/>
      <c r="AE104" s="47"/>
      <c r="AF104" s="130">
        <v>8000</v>
      </c>
      <c r="AG104" s="131">
        <v>0</v>
      </c>
      <c r="AH104" s="132"/>
      <c r="AI104" s="37">
        <v>800</v>
      </c>
      <c r="AJ104" s="133">
        <v>400</v>
      </c>
      <c r="AK104" s="137">
        <v>0</v>
      </c>
      <c r="AL104" s="131">
        <v>200</v>
      </c>
      <c r="AM104" s="37">
        <v>800</v>
      </c>
      <c r="AN104" s="135">
        <f t="shared" si="16"/>
        <v>10200</v>
      </c>
      <c r="AO104" s="130">
        <v>0</v>
      </c>
      <c r="AP104" s="131">
        <v>0</v>
      </c>
      <c r="AQ104" s="132"/>
      <c r="AR104" s="37"/>
      <c r="AS104" s="133"/>
      <c r="AT104" s="138"/>
      <c r="AU104" s="131"/>
      <c r="AV104" s="37">
        <v>0</v>
      </c>
      <c r="AW104" s="135">
        <f t="shared" si="17"/>
        <v>0</v>
      </c>
      <c r="AX104" s="47">
        <f t="shared" si="18"/>
        <v>15817.695313</v>
      </c>
      <c r="AY104" s="47">
        <f t="shared" si="19"/>
        <v>217</v>
      </c>
      <c r="AZ104" s="47">
        <f t="shared" si="20"/>
        <v>0</v>
      </c>
      <c r="BA104" s="47">
        <f t="shared" si="21"/>
        <v>2222.0100000000002</v>
      </c>
      <c r="BB104" s="47">
        <f t="shared" si="22"/>
        <v>1895.2</v>
      </c>
      <c r="BC104" s="47">
        <f t="shared" si="23"/>
        <v>1055.3499999999999</v>
      </c>
      <c r="BD104" s="47">
        <f t="shared" si="24"/>
        <v>623</v>
      </c>
      <c r="BE104" s="47">
        <f t="shared" si="25"/>
        <v>8503.0650409049122</v>
      </c>
      <c r="BF104" s="135">
        <f t="shared" si="26"/>
        <v>30333.32035390491</v>
      </c>
      <c r="BG104" s="139">
        <f t="shared" si="27"/>
        <v>11.671150578647522</v>
      </c>
    </row>
    <row r="105" spans="1:59" ht="12.95" customHeight="1" x14ac:dyDescent="0.2">
      <c r="A105" s="32" t="s">
        <v>1298</v>
      </c>
      <c r="B105" s="33" t="s">
        <v>1299</v>
      </c>
      <c r="C105" s="43">
        <v>14192</v>
      </c>
      <c r="D105" s="45"/>
      <c r="E105" s="33"/>
      <c r="F105" s="46" t="s">
        <v>72</v>
      </c>
      <c r="G105" s="33" t="s">
        <v>73</v>
      </c>
      <c r="H105" s="46" t="s">
        <v>429</v>
      </c>
      <c r="I105" s="46" t="s">
        <v>430</v>
      </c>
      <c r="J105" s="47">
        <v>2</v>
      </c>
      <c r="K105" s="47">
        <v>1</v>
      </c>
      <c r="L105" s="130">
        <v>12529.739815999999</v>
      </c>
      <c r="M105" s="131">
        <v>680</v>
      </c>
      <c r="N105" s="132"/>
      <c r="O105" s="37">
        <v>1161</v>
      </c>
      <c r="P105" s="133">
        <v>2425.52</v>
      </c>
      <c r="Q105" s="134">
        <v>700</v>
      </c>
      <c r="R105" s="131">
        <v>3564</v>
      </c>
      <c r="S105" s="37">
        <v>40097.839999999997</v>
      </c>
      <c r="T105" s="135">
        <f t="shared" si="14"/>
        <v>61158.099815999994</v>
      </c>
      <c r="U105" s="130">
        <v>26168.39</v>
      </c>
      <c r="V105" s="131">
        <v>329.45</v>
      </c>
      <c r="W105" s="136"/>
      <c r="X105" s="37">
        <v>261.8</v>
      </c>
      <c r="Y105" s="133">
        <v>5478.2</v>
      </c>
      <c r="Z105" s="134">
        <v>479.85</v>
      </c>
      <c r="AA105" s="131">
        <v>3839.24</v>
      </c>
      <c r="AB105" s="37">
        <v>16657.24850977902</v>
      </c>
      <c r="AC105" s="135">
        <f t="shared" si="15"/>
        <v>53214.17850977902</v>
      </c>
      <c r="AD105" s="47"/>
      <c r="AE105" s="47"/>
      <c r="AF105" s="130">
        <v>58685</v>
      </c>
      <c r="AG105" s="131">
        <v>0</v>
      </c>
      <c r="AH105" s="132"/>
      <c r="AI105" s="37">
        <v>13580</v>
      </c>
      <c r="AJ105" s="133">
        <v>13580</v>
      </c>
      <c r="AK105" s="137">
        <v>2425</v>
      </c>
      <c r="AL105" s="131">
        <v>8730</v>
      </c>
      <c r="AM105" s="37">
        <v>35799.360000000001</v>
      </c>
      <c r="AN105" s="135">
        <f t="shared" si="16"/>
        <v>132799.35999999999</v>
      </c>
      <c r="AO105" s="130">
        <v>0</v>
      </c>
      <c r="AP105" s="131">
        <v>0</v>
      </c>
      <c r="AQ105" s="132"/>
      <c r="AR105" s="37"/>
      <c r="AS105" s="133"/>
      <c r="AT105" s="138"/>
      <c r="AU105" s="131"/>
      <c r="AV105" s="37">
        <v>0</v>
      </c>
      <c r="AW105" s="135">
        <f t="shared" si="17"/>
        <v>0</v>
      </c>
      <c r="AX105" s="47">
        <f t="shared" si="18"/>
        <v>97383.129816000001</v>
      </c>
      <c r="AY105" s="47">
        <f t="shared" si="19"/>
        <v>1009.45</v>
      </c>
      <c r="AZ105" s="47">
        <f t="shared" si="20"/>
        <v>0</v>
      </c>
      <c r="BA105" s="47">
        <f t="shared" si="21"/>
        <v>15002.8</v>
      </c>
      <c r="BB105" s="47">
        <f t="shared" si="22"/>
        <v>21483.72</v>
      </c>
      <c r="BC105" s="47">
        <f t="shared" si="23"/>
        <v>3604.85</v>
      </c>
      <c r="BD105" s="47">
        <f t="shared" si="24"/>
        <v>16133.24</v>
      </c>
      <c r="BE105" s="47">
        <f t="shared" si="25"/>
        <v>92554.448509779017</v>
      </c>
      <c r="BF105" s="135">
        <f t="shared" si="26"/>
        <v>247171.638325779</v>
      </c>
      <c r="BG105" s="139">
        <f t="shared" si="27"/>
        <v>17.416265383721743</v>
      </c>
    </row>
    <row r="106" spans="1:59" ht="12.95" customHeight="1" x14ac:dyDescent="0.2">
      <c r="A106" s="32" t="s">
        <v>1371</v>
      </c>
      <c r="B106" s="33" t="s">
        <v>1372</v>
      </c>
      <c r="C106" s="43">
        <v>5371</v>
      </c>
      <c r="D106" s="45"/>
      <c r="E106" s="33"/>
      <c r="F106" s="46" t="s">
        <v>72</v>
      </c>
      <c r="G106" s="33" t="s">
        <v>73</v>
      </c>
      <c r="H106" s="46" t="s">
        <v>74</v>
      </c>
      <c r="I106" s="46" t="s">
        <v>75</v>
      </c>
      <c r="J106" s="47">
        <v>2</v>
      </c>
      <c r="K106" s="47">
        <v>1</v>
      </c>
      <c r="L106" s="130">
        <v>3926.1770519999995</v>
      </c>
      <c r="M106" s="131">
        <v>610</v>
      </c>
      <c r="N106" s="132"/>
      <c r="O106" s="37">
        <v>1045</v>
      </c>
      <c r="P106" s="133">
        <v>2124</v>
      </c>
      <c r="Q106" s="134">
        <v>850</v>
      </c>
      <c r="R106" s="131">
        <v>1706</v>
      </c>
      <c r="S106" s="37">
        <v>7665</v>
      </c>
      <c r="T106" s="135">
        <f t="shared" si="14"/>
        <v>17926.177051999999</v>
      </c>
      <c r="U106" s="130">
        <v>14285.830000000002</v>
      </c>
      <c r="V106" s="131">
        <v>772.76</v>
      </c>
      <c r="W106" s="136"/>
      <c r="X106" s="37">
        <v>308.33</v>
      </c>
      <c r="Y106" s="133">
        <v>11571.14</v>
      </c>
      <c r="Z106" s="134">
        <v>1014.01</v>
      </c>
      <c r="AA106" s="131">
        <v>4805.3999999999996</v>
      </c>
      <c r="AB106" s="37">
        <v>7404.3012139609018</v>
      </c>
      <c r="AC106" s="135">
        <f t="shared" si="15"/>
        <v>40161.771213960907</v>
      </c>
      <c r="AD106" s="47"/>
      <c r="AE106" s="47"/>
      <c r="AF106" s="130">
        <v>5526</v>
      </c>
      <c r="AG106" s="131">
        <v>13473.45</v>
      </c>
      <c r="AH106" s="132"/>
      <c r="AI106" s="37">
        <v>2228</v>
      </c>
      <c r="AJ106" s="133">
        <v>12280</v>
      </c>
      <c r="AK106" s="137">
        <v>0</v>
      </c>
      <c r="AL106" s="131">
        <v>4912</v>
      </c>
      <c r="AM106" s="37">
        <v>0</v>
      </c>
      <c r="AN106" s="135">
        <f t="shared" si="16"/>
        <v>38419.449999999997</v>
      </c>
      <c r="AO106" s="130">
        <v>0</v>
      </c>
      <c r="AP106" s="131">
        <v>0</v>
      </c>
      <c r="AQ106" s="132"/>
      <c r="AR106" s="37"/>
      <c r="AS106" s="133"/>
      <c r="AT106" s="138"/>
      <c r="AU106" s="131"/>
      <c r="AV106" s="37">
        <v>0</v>
      </c>
      <c r="AW106" s="135">
        <f t="shared" si="17"/>
        <v>0</v>
      </c>
      <c r="AX106" s="47">
        <f t="shared" si="18"/>
        <v>23738.007052000001</v>
      </c>
      <c r="AY106" s="47">
        <f t="shared" si="19"/>
        <v>14856.210000000001</v>
      </c>
      <c r="AZ106" s="47">
        <f t="shared" si="20"/>
        <v>0</v>
      </c>
      <c r="BA106" s="47">
        <f t="shared" si="21"/>
        <v>3581.33</v>
      </c>
      <c r="BB106" s="47">
        <f t="shared" si="22"/>
        <v>25975.14</v>
      </c>
      <c r="BC106" s="47">
        <f t="shared" si="23"/>
        <v>1864.01</v>
      </c>
      <c r="BD106" s="47">
        <f t="shared" si="24"/>
        <v>11423.4</v>
      </c>
      <c r="BE106" s="47">
        <f t="shared" si="25"/>
        <v>15069.301213960902</v>
      </c>
      <c r="BF106" s="135">
        <f t="shared" si="26"/>
        <v>96507.398265960888</v>
      </c>
      <c r="BG106" s="139">
        <f t="shared" si="27"/>
        <v>17.968236504554252</v>
      </c>
    </row>
    <row r="107" spans="1:59" ht="12.95" customHeight="1" x14ac:dyDescent="0.2">
      <c r="A107" s="32" t="s">
        <v>1429</v>
      </c>
      <c r="B107" s="33" t="s">
        <v>1430</v>
      </c>
      <c r="C107" s="43">
        <v>21736</v>
      </c>
      <c r="D107" s="45"/>
      <c r="E107" s="33"/>
      <c r="F107" s="46" t="s">
        <v>72</v>
      </c>
      <c r="G107" s="33" t="s">
        <v>73</v>
      </c>
      <c r="H107" s="46" t="s">
        <v>360</v>
      </c>
      <c r="I107" s="46" t="s">
        <v>361</v>
      </c>
      <c r="J107" s="47">
        <v>1</v>
      </c>
      <c r="K107" s="47">
        <v>1</v>
      </c>
      <c r="L107" s="130">
        <v>16250.614756000001</v>
      </c>
      <c r="M107" s="131">
        <v>11852.68</v>
      </c>
      <c r="N107" s="132"/>
      <c r="O107" s="37">
        <v>2502.5</v>
      </c>
      <c r="P107" s="133">
        <v>18621.489999999998</v>
      </c>
      <c r="Q107" s="134">
        <v>1450</v>
      </c>
      <c r="R107" s="131">
        <v>7756.36</v>
      </c>
      <c r="S107" s="37">
        <v>23028</v>
      </c>
      <c r="T107" s="135">
        <f t="shared" si="14"/>
        <v>81461.644755999994</v>
      </c>
      <c r="U107" s="130">
        <v>18621</v>
      </c>
      <c r="V107" s="131">
        <v>2715.99</v>
      </c>
      <c r="W107" s="136"/>
      <c r="X107" s="37">
        <v>1159.96</v>
      </c>
      <c r="Y107" s="133">
        <v>4581.17</v>
      </c>
      <c r="Z107" s="134">
        <v>714.58</v>
      </c>
      <c r="AA107" s="131">
        <v>1400.95</v>
      </c>
      <c r="AB107" s="37">
        <v>23153.684423743478</v>
      </c>
      <c r="AC107" s="135">
        <f t="shared" si="15"/>
        <v>52347.334423743479</v>
      </c>
      <c r="AD107" s="47"/>
      <c r="AE107" s="47"/>
      <c r="AF107" s="130">
        <v>24500</v>
      </c>
      <c r="AG107" s="131">
        <v>15400</v>
      </c>
      <c r="AH107" s="132"/>
      <c r="AI107" s="37">
        <v>3500</v>
      </c>
      <c r="AJ107" s="133">
        <v>17500</v>
      </c>
      <c r="AK107" s="137">
        <v>2100</v>
      </c>
      <c r="AL107" s="131">
        <v>7000</v>
      </c>
      <c r="AM107" s="37">
        <v>6000</v>
      </c>
      <c r="AN107" s="135">
        <f t="shared" si="16"/>
        <v>76000</v>
      </c>
      <c r="AO107" s="130">
        <v>0</v>
      </c>
      <c r="AP107" s="131">
        <v>0</v>
      </c>
      <c r="AQ107" s="132"/>
      <c r="AR107" s="37"/>
      <c r="AS107" s="133"/>
      <c r="AT107" s="138"/>
      <c r="AU107" s="131">
        <v>9036</v>
      </c>
      <c r="AV107" s="37">
        <v>0</v>
      </c>
      <c r="AW107" s="135">
        <f t="shared" si="17"/>
        <v>9036</v>
      </c>
      <c r="AX107" s="47">
        <f t="shared" si="18"/>
        <v>59371.614756000003</v>
      </c>
      <c r="AY107" s="47">
        <f t="shared" si="19"/>
        <v>29968.67</v>
      </c>
      <c r="AZ107" s="47">
        <f t="shared" si="20"/>
        <v>0</v>
      </c>
      <c r="BA107" s="47">
        <f t="shared" si="21"/>
        <v>7162.46</v>
      </c>
      <c r="BB107" s="47">
        <f t="shared" si="22"/>
        <v>40702.659999999996</v>
      </c>
      <c r="BC107" s="47">
        <f t="shared" si="23"/>
        <v>4264.58</v>
      </c>
      <c r="BD107" s="47">
        <f t="shared" si="24"/>
        <v>25193.309999999998</v>
      </c>
      <c r="BE107" s="47">
        <f t="shared" si="25"/>
        <v>52181.684423743478</v>
      </c>
      <c r="BF107" s="135">
        <f t="shared" si="26"/>
        <v>218844.97917974347</v>
      </c>
      <c r="BG107" s="139">
        <f t="shared" si="27"/>
        <v>10.068318880186947</v>
      </c>
    </row>
    <row r="108" spans="1:59" ht="12.95" customHeight="1" x14ac:dyDescent="0.2">
      <c r="A108" s="32" t="s">
        <v>1451</v>
      </c>
      <c r="B108" s="33" t="s">
        <v>1452</v>
      </c>
      <c r="C108" s="43">
        <v>3777</v>
      </c>
      <c r="D108" s="45"/>
      <c r="E108" s="33"/>
      <c r="F108" s="46" t="s">
        <v>72</v>
      </c>
      <c r="G108" s="33" t="s">
        <v>73</v>
      </c>
      <c r="H108" s="46" t="s">
        <v>563</v>
      </c>
      <c r="I108" s="46" t="s">
        <v>564</v>
      </c>
      <c r="J108" s="47">
        <v>2</v>
      </c>
      <c r="K108" s="47">
        <v>1</v>
      </c>
      <c r="L108" s="130">
        <v>1706.163789</v>
      </c>
      <c r="M108" s="131">
        <v>1260</v>
      </c>
      <c r="N108" s="132"/>
      <c r="O108" s="37">
        <v>487</v>
      </c>
      <c r="P108" s="133">
        <v>406</v>
      </c>
      <c r="Q108" s="134">
        <v>3335</v>
      </c>
      <c r="R108" s="131">
        <v>1115</v>
      </c>
      <c r="S108" s="37">
        <v>3506.84</v>
      </c>
      <c r="T108" s="135">
        <f t="shared" si="14"/>
        <v>11816.003789</v>
      </c>
      <c r="U108" s="130">
        <v>2612.27</v>
      </c>
      <c r="V108" s="131">
        <v>636.45000000000005</v>
      </c>
      <c r="W108" s="136"/>
      <c r="X108" s="37">
        <v>101.2</v>
      </c>
      <c r="Y108" s="133">
        <v>322.89999999999998</v>
      </c>
      <c r="Z108" s="134">
        <v>528.66</v>
      </c>
      <c r="AA108" s="131">
        <v>207</v>
      </c>
      <c r="AB108" s="37">
        <v>3657.6145770055477</v>
      </c>
      <c r="AC108" s="135">
        <f t="shared" si="15"/>
        <v>8066.0945770055478</v>
      </c>
      <c r="AD108" s="47"/>
      <c r="AE108" s="47"/>
      <c r="AF108" s="130">
        <v>8500</v>
      </c>
      <c r="AG108" s="131">
        <v>800</v>
      </c>
      <c r="AH108" s="132"/>
      <c r="AI108" s="37">
        <v>1100</v>
      </c>
      <c r="AJ108" s="133">
        <v>300</v>
      </c>
      <c r="AK108" s="137">
        <v>2500</v>
      </c>
      <c r="AL108" s="131">
        <v>500</v>
      </c>
      <c r="AM108" s="37">
        <v>500</v>
      </c>
      <c r="AN108" s="135">
        <f t="shared" si="16"/>
        <v>14200</v>
      </c>
      <c r="AO108" s="130">
        <v>0</v>
      </c>
      <c r="AP108" s="131">
        <v>0</v>
      </c>
      <c r="AQ108" s="132"/>
      <c r="AR108" s="37"/>
      <c r="AS108" s="133"/>
      <c r="AT108" s="138"/>
      <c r="AU108" s="131"/>
      <c r="AV108" s="37">
        <v>0</v>
      </c>
      <c r="AW108" s="135">
        <f t="shared" si="17"/>
        <v>0</v>
      </c>
      <c r="AX108" s="47">
        <f t="shared" si="18"/>
        <v>12818.433788999999</v>
      </c>
      <c r="AY108" s="47">
        <f t="shared" si="19"/>
        <v>2696.45</v>
      </c>
      <c r="AZ108" s="47">
        <f t="shared" si="20"/>
        <v>0</v>
      </c>
      <c r="BA108" s="47">
        <f t="shared" si="21"/>
        <v>1688.2</v>
      </c>
      <c r="BB108" s="47">
        <f t="shared" si="22"/>
        <v>1028.9000000000001</v>
      </c>
      <c r="BC108" s="47">
        <f t="shared" si="23"/>
        <v>6363.66</v>
      </c>
      <c r="BD108" s="47">
        <f t="shared" si="24"/>
        <v>1822</v>
      </c>
      <c r="BE108" s="47">
        <f t="shared" si="25"/>
        <v>7664.4545770055483</v>
      </c>
      <c r="BF108" s="135">
        <f t="shared" si="26"/>
        <v>34082.09836600555</v>
      </c>
      <c r="BG108" s="139">
        <f t="shared" si="27"/>
        <v>9.023589718296412</v>
      </c>
    </row>
    <row r="109" spans="1:59" ht="12.95" customHeight="1" x14ac:dyDescent="0.2">
      <c r="A109" s="32" t="s">
        <v>1558</v>
      </c>
      <c r="B109" s="33" t="s">
        <v>1559</v>
      </c>
      <c r="C109" s="43">
        <v>7619</v>
      </c>
      <c r="D109" s="45"/>
      <c r="E109" s="33"/>
      <c r="F109" s="46" t="s">
        <v>72</v>
      </c>
      <c r="G109" s="33" t="s">
        <v>73</v>
      </c>
      <c r="H109" s="46" t="s">
        <v>245</v>
      </c>
      <c r="I109" s="46" t="s">
        <v>246</v>
      </c>
      <c r="J109" s="47">
        <v>1</v>
      </c>
      <c r="K109" s="47">
        <v>1</v>
      </c>
      <c r="L109" s="130">
        <v>2616.8435180000001</v>
      </c>
      <c r="M109" s="131">
        <v>205</v>
      </c>
      <c r="N109" s="132"/>
      <c r="O109" s="37">
        <v>2043.45</v>
      </c>
      <c r="P109" s="133">
        <v>70</v>
      </c>
      <c r="Q109" s="134">
        <v>2280</v>
      </c>
      <c r="R109" s="131">
        <v>405.89</v>
      </c>
      <c r="S109" s="37">
        <v>7242.77</v>
      </c>
      <c r="T109" s="135">
        <f t="shared" si="14"/>
        <v>14863.953518000002</v>
      </c>
      <c r="U109" s="130">
        <v>4736.78</v>
      </c>
      <c r="V109" s="131">
        <v>1838.24</v>
      </c>
      <c r="W109" s="136"/>
      <c r="X109" s="37">
        <v>336.32</v>
      </c>
      <c r="Y109" s="133">
        <v>365.95</v>
      </c>
      <c r="Z109" s="134">
        <v>377.63</v>
      </c>
      <c r="AA109" s="131">
        <v>171</v>
      </c>
      <c r="AB109" s="37">
        <v>2378.9368899061947</v>
      </c>
      <c r="AC109" s="135">
        <f t="shared" si="15"/>
        <v>10204.856889906194</v>
      </c>
      <c r="AD109" s="47"/>
      <c r="AE109" s="47"/>
      <c r="AF109" s="130">
        <v>10000</v>
      </c>
      <c r="AG109" s="131">
        <v>5000</v>
      </c>
      <c r="AH109" s="132"/>
      <c r="AI109" s="37"/>
      <c r="AJ109" s="133">
        <v>0</v>
      </c>
      <c r="AK109" s="137">
        <v>0</v>
      </c>
      <c r="AL109" s="131"/>
      <c r="AM109" s="37">
        <v>0</v>
      </c>
      <c r="AN109" s="135">
        <f t="shared" si="16"/>
        <v>15000</v>
      </c>
      <c r="AO109" s="130">
        <v>0</v>
      </c>
      <c r="AP109" s="131">
        <v>0</v>
      </c>
      <c r="AQ109" s="132"/>
      <c r="AR109" s="37"/>
      <c r="AS109" s="133"/>
      <c r="AT109" s="138"/>
      <c r="AU109" s="131"/>
      <c r="AV109" s="37">
        <v>0</v>
      </c>
      <c r="AW109" s="135">
        <f t="shared" si="17"/>
        <v>0</v>
      </c>
      <c r="AX109" s="47">
        <f t="shared" si="18"/>
        <v>17353.623518</v>
      </c>
      <c r="AY109" s="47">
        <f t="shared" si="19"/>
        <v>7043.24</v>
      </c>
      <c r="AZ109" s="47">
        <f t="shared" si="20"/>
        <v>0</v>
      </c>
      <c r="BA109" s="47">
        <f t="shared" si="21"/>
        <v>2379.77</v>
      </c>
      <c r="BB109" s="47">
        <f t="shared" si="22"/>
        <v>435.95</v>
      </c>
      <c r="BC109" s="47">
        <f t="shared" si="23"/>
        <v>2657.63</v>
      </c>
      <c r="BD109" s="47">
        <f t="shared" si="24"/>
        <v>576.89</v>
      </c>
      <c r="BE109" s="47">
        <f t="shared" si="25"/>
        <v>9621.706889906196</v>
      </c>
      <c r="BF109" s="135">
        <f t="shared" si="26"/>
        <v>40068.810407906196</v>
      </c>
      <c r="BG109" s="139">
        <f t="shared" si="27"/>
        <v>5.2590642351891583</v>
      </c>
    </row>
    <row r="110" spans="1:59" ht="12.95" customHeight="1" x14ac:dyDescent="0.2">
      <c r="A110" s="32" t="s">
        <v>1594</v>
      </c>
      <c r="B110" s="33" t="s">
        <v>1595</v>
      </c>
      <c r="C110" s="43">
        <v>16168</v>
      </c>
      <c r="D110" s="45"/>
      <c r="E110" s="33"/>
      <c r="F110" s="46" t="s">
        <v>72</v>
      </c>
      <c r="G110" s="33" t="s">
        <v>73</v>
      </c>
      <c r="H110" s="46" t="s">
        <v>74</v>
      </c>
      <c r="I110" s="46" t="s">
        <v>75</v>
      </c>
      <c r="J110" s="47">
        <v>1</v>
      </c>
      <c r="K110" s="47">
        <v>1</v>
      </c>
      <c r="L110" s="130">
        <v>9545.7644769999988</v>
      </c>
      <c r="M110" s="131">
        <v>2052</v>
      </c>
      <c r="N110" s="132"/>
      <c r="O110" s="37">
        <v>2715</v>
      </c>
      <c r="P110" s="133">
        <v>5226.8</v>
      </c>
      <c r="Q110" s="134">
        <v>3259</v>
      </c>
      <c r="R110" s="131">
        <v>2585</v>
      </c>
      <c r="S110" s="37">
        <v>22106.55</v>
      </c>
      <c r="T110" s="135">
        <f t="shared" si="14"/>
        <v>47490.114476999996</v>
      </c>
      <c r="U110" s="130">
        <v>12250.85</v>
      </c>
      <c r="V110" s="131">
        <v>2520.9499999999998</v>
      </c>
      <c r="W110" s="136"/>
      <c r="X110" s="37">
        <v>495.55</v>
      </c>
      <c r="Y110" s="133">
        <v>887.59999999999991</v>
      </c>
      <c r="Z110" s="134">
        <v>1572.98</v>
      </c>
      <c r="AA110" s="131">
        <v>377.89</v>
      </c>
      <c r="AB110" s="37">
        <v>12121.677129959602</v>
      </c>
      <c r="AC110" s="135">
        <f t="shared" si="15"/>
        <v>30227.4971299596</v>
      </c>
      <c r="AD110" s="47"/>
      <c r="AE110" s="47"/>
      <c r="AF110" s="130">
        <v>40000</v>
      </c>
      <c r="AG110" s="131">
        <v>6000</v>
      </c>
      <c r="AH110" s="132"/>
      <c r="AI110" s="37">
        <v>5000</v>
      </c>
      <c r="AJ110" s="133">
        <v>10000</v>
      </c>
      <c r="AK110" s="137">
        <v>5000</v>
      </c>
      <c r="AL110" s="131">
        <v>2000</v>
      </c>
      <c r="AM110" s="37">
        <v>8100</v>
      </c>
      <c r="AN110" s="135">
        <f t="shared" si="16"/>
        <v>76100</v>
      </c>
      <c r="AO110" s="130">
        <v>0</v>
      </c>
      <c r="AP110" s="131">
        <v>0</v>
      </c>
      <c r="AQ110" s="132"/>
      <c r="AR110" s="37"/>
      <c r="AS110" s="133"/>
      <c r="AT110" s="138"/>
      <c r="AU110" s="131"/>
      <c r="AV110" s="37">
        <v>0</v>
      </c>
      <c r="AW110" s="135">
        <f t="shared" si="17"/>
        <v>0</v>
      </c>
      <c r="AX110" s="47">
        <f t="shared" si="18"/>
        <v>61796.614476999996</v>
      </c>
      <c r="AY110" s="47">
        <f t="shared" si="19"/>
        <v>10572.95</v>
      </c>
      <c r="AZ110" s="47">
        <f t="shared" si="20"/>
        <v>0</v>
      </c>
      <c r="BA110" s="47">
        <f t="shared" si="21"/>
        <v>8210.5499999999993</v>
      </c>
      <c r="BB110" s="47">
        <f t="shared" si="22"/>
        <v>16114.4</v>
      </c>
      <c r="BC110" s="47">
        <f t="shared" si="23"/>
        <v>9831.98</v>
      </c>
      <c r="BD110" s="47">
        <f t="shared" si="24"/>
        <v>4962.8899999999994</v>
      </c>
      <c r="BE110" s="47">
        <f t="shared" si="25"/>
        <v>42328.227129959603</v>
      </c>
      <c r="BF110" s="135">
        <f t="shared" si="26"/>
        <v>153817.6116069596</v>
      </c>
      <c r="BG110" s="139">
        <f t="shared" si="27"/>
        <v>9.513706803993049</v>
      </c>
    </row>
    <row r="111" spans="1:59" ht="12.95" customHeight="1" x14ac:dyDescent="0.2">
      <c r="A111" s="32" t="s">
        <v>1610</v>
      </c>
      <c r="B111" s="33" t="s">
        <v>1611</v>
      </c>
      <c r="C111" s="43">
        <v>5455</v>
      </c>
      <c r="D111" s="45"/>
      <c r="E111" s="33"/>
      <c r="F111" s="46" t="s">
        <v>72</v>
      </c>
      <c r="G111" s="33" t="s">
        <v>73</v>
      </c>
      <c r="H111" s="46" t="s">
        <v>245</v>
      </c>
      <c r="I111" s="46" t="s">
        <v>246</v>
      </c>
      <c r="J111" s="47">
        <v>2</v>
      </c>
      <c r="K111" s="47">
        <v>1</v>
      </c>
      <c r="L111" s="130">
        <v>2294.6292310000003</v>
      </c>
      <c r="M111" s="131">
        <v>2194.75</v>
      </c>
      <c r="N111" s="132"/>
      <c r="O111" s="37">
        <v>980</v>
      </c>
      <c r="P111" s="133">
        <v>67</v>
      </c>
      <c r="Q111" s="134">
        <v>20</v>
      </c>
      <c r="R111" s="146">
        <v>541</v>
      </c>
      <c r="S111" s="37">
        <v>4381</v>
      </c>
      <c r="T111" s="135">
        <f t="shared" si="14"/>
        <v>10478.379231000001</v>
      </c>
      <c r="U111" s="130">
        <v>2913.1499999999996</v>
      </c>
      <c r="V111" s="131">
        <v>412.41</v>
      </c>
      <c r="W111" s="136"/>
      <c r="X111" s="37">
        <v>513.82000000000005</v>
      </c>
      <c r="Y111" s="133">
        <v>1147.68</v>
      </c>
      <c r="Z111" s="134">
        <v>502.41</v>
      </c>
      <c r="AA111" s="131">
        <v>1099.51</v>
      </c>
      <c r="AB111" s="37">
        <v>3313.2416894512066</v>
      </c>
      <c r="AC111" s="135">
        <f t="shared" si="15"/>
        <v>9902.2216894512057</v>
      </c>
      <c r="AD111" s="47"/>
      <c r="AE111" s="47"/>
      <c r="AF111" s="130">
        <v>7994.25</v>
      </c>
      <c r="AG111" s="131">
        <v>1000</v>
      </c>
      <c r="AH111" s="132"/>
      <c r="AI111" s="37">
        <v>1000</v>
      </c>
      <c r="AJ111" s="133">
        <v>0</v>
      </c>
      <c r="AK111" s="137">
        <v>0</v>
      </c>
      <c r="AL111" s="131">
        <v>6000</v>
      </c>
      <c r="AM111" s="37">
        <v>1000</v>
      </c>
      <c r="AN111" s="135">
        <f t="shared" si="16"/>
        <v>16994.25</v>
      </c>
      <c r="AO111" s="130">
        <v>0</v>
      </c>
      <c r="AP111" s="131">
        <v>0</v>
      </c>
      <c r="AQ111" s="132"/>
      <c r="AR111" s="37"/>
      <c r="AS111" s="133"/>
      <c r="AT111" s="138"/>
      <c r="AU111" s="131"/>
      <c r="AV111" s="37">
        <v>0</v>
      </c>
      <c r="AW111" s="135">
        <f t="shared" si="17"/>
        <v>0</v>
      </c>
      <c r="AX111" s="47">
        <f t="shared" si="18"/>
        <v>13202.029231</v>
      </c>
      <c r="AY111" s="47">
        <f t="shared" si="19"/>
        <v>3607.16</v>
      </c>
      <c r="AZ111" s="47">
        <f t="shared" si="20"/>
        <v>0</v>
      </c>
      <c r="BA111" s="47">
        <f t="shared" si="21"/>
        <v>2493.8200000000002</v>
      </c>
      <c r="BB111" s="47">
        <f t="shared" si="22"/>
        <v>1214.68</v>
      </c>
      <c r="BC111" s="47">
        <f t="shared" si="23"/>
        <v>522.41000000000008</v>
      </c>
      <c r="BD111" s="47">
        <f t="shared" si="24"/>
        <v>7640.51</v>
      </c>
      <c r="BE111" s="47">
        <f t="shared" si="25"/>
        <v>8694.2416894512062</v>
      </c>
      <c r="BF111" s="135">
        <f t="shared" si="26"/>
        <v>37374.850920451208</v>
      </c>
      <c r="BG111" s="139">
        <f t="shared" si="27"/>
        <v>6.8514850449956386</v>
      </c>
    </row>
    <row r="112" spans="1:59" ht="12.95" customHeight="1" x14ac:dyDescent="0.2">
      <c r="A112" s="32" t="s">
        <v>322</v>
      </c>
      <c r="B112" s="33" t="s">
        <v>323</v>
      </c>
      <c r="C112" s="43">
        <v>31014</v>
      </c>
      <c r="D112" s="45" t="s">
        <v>326</v>
      </c>
      <c r="E112" s="33" t="s">
        <v>327</v>
      </c>
      <c r="F112" s="46" t="s">
        <v>72</v>
      </c>
      <c r="G112" s="33" t="s">
        <v>73</v>
      </c>
      <c r="H112" s="46" t="s">
        <v>328</v>
      </c>
      <c r="I112" s="46" t="s">
        <v>329</v>
      </c>
      <c r="J112" s="47">
        <v>1</v>
      </c>
      <c r="K112" s="47">
        <v>2</v>
      </c>
      <c r="L112" s="130">
        <v>24150.288235</v>
      </c>
      <c r="M112" s="131">
        <v>0</v>
      </c>
      <c r="N112" s="132"/>
      <c r="O112" s="37">
        <v>3729.92</v>
      </c>
      <c r="P112" s="133">
        <v>4017.6</v>
      </c>
      <c r="Q112" s="134">
        <v>5385</v>
      </c>
      <c r="R112" s="131">
        <v>7376</v>
      </c>
      <c r="S112" s="37">
        <v>52519.7</v>
      </c>
      <c r="T112" s="135">
        <f t="shared" si="14"/>
        <v>97178.508234999987</v>
      </c>
      <c r="U112" s="130">
        <v>20456.64</v>
      </c>
      <c r="V112" s="131">
        <v>378.11</v>
      </c>
      <c r="W112" s="136"/>
      <c r="X112" s="37">
        <v>3002.05</v>
      </c>
      <c r="Y112" s="133">
        <v>4886.3599999999997</v>
      </c>
      <c r="Z112" s="134">
        <v>2398.84</v>
      </c>
      <c r="AA112" s="131">
        <v>3344.87</v>
      </c>
      <c r="AB112" s="37">
        <v>33744.969006804255</v>
      </c>
      <c r="AC112" s="135">
        <f t="shared" si="15"/>
        <v>68211.83900680425</v>
      </c>
      <c r="AD112" s="47"/>
      <c r="AE112" s="47"/>
      <c r="AF112" s="130">
        <v>92837.35</v>
      </c>
      <c r="AG112" s="131">
        <v>2951.12</v>
      </c>
      <c r="AH112" s="132"/>
      <c r="AI112" s="37">
        <v>12124.99</v>
      </c>
      <c r="AJ112" s="133">
        <v>18838.810000000001</v>
      </c>
      <c r="AK112" s="137">
        <v>16250</v>
      </c>
      <c r="AL112" s="131">
        <v>12999.52</v>
      </c>
      <c r="AM112" s="37">
        <v>52539.8</v>
      </c>
      <c r="AN112" s="135">
        <f t="shared" si="16"/>
        <v>208541.59000000003</v>
      </c>
      <c r="AO112" s="130">
        <v>0</v>
      </c>
      <c r="AP112" s="131">
        <v>0</v>
      </c>
      <c r="AQ112" s="132"/>
      <c r="AR112" s="37"/>
      <c r="AS112" s="133"/>
      <c r="AT112" s="138"/>
      <c r="AU112" s="131"/>
      <c r="AV112" s="37">
        <v>0</v>
      </c>
      <c r="AW112" s="135">
        <f t="shared" si="17"/>
        <v>0</v>
      </c>
      <c r="AX112" s="47">
        <f t="shared" si="18"/>
        <v>137444.27823500001</v>
      </c>
      <c r="AY112" s="47">
        <f t="shared" si="19"/>
        <v>3329.23</v>
      </c>
      <c r="AZ112" s="47">
        <f t="shared" si="20"/>
        <v>0</v>
      </c>
      <c r="BA112" s="47">
        <f t="shared" si="21"/>
        <v>18856.96</v>
      </c>
      <c r="BB112" s="47">
        <f t="shared" si="22"/>
        <v>27742.77</v>
      </c>
      <c r="BC112" s="47">
        <f t="shared" si="23"/>
        <v>24033.84</v>
      </c>
      <c r="BD112" s="47">
        <f t="shared" si="24"/>
        <v>23720.39</v>
      </c>
      <c r="BE112" s="47">
        <f t="shared" si="25"/>
        <v>138804.46900680425</v>
      </c>
      <c r="BF112" s="135">
        <f t="shared" si="26"/>
        <v>373931.9372418042</v>
      </c>
      <c r="BG112" s="139">
        <f t="shared" si="27"/>
        <v>12.056875515631786</v>
      </c>
    </row>
    <row r="113" spans="1:59" ht="12.95" customHeight="1" x14ac:dyDescent="0.2">
      <c r="A113" s="32" t="s">
        <v>1673</v>
      </c>
      <c r="B113" s="33" t="s">
        <v>1674</v>
      </c>
      <c r="C113" s="43">
        <v>1241</v>
      </c>
      <c r="D113" s="45" t="s">
        <v>346</v>
      </c>
      <c r="E113" s="33" t="s">
        <v>347</v>
      </c>
      <c r="F113" s="46" t="s">
        <v>72</v>
      </c>
      <c r="G113" s="33" t="s">
        <v>73</v>
      </c>
      <c r="H113" s="46" t="s">
        <v>340</v>
      </c>
      <c r="I113" s="46" t="s">
        <v>341</v>
      </c>
      <c r="J113" s="47">
        <v>1</v>
      </c>
      <c r="K113" s="47">
        <v>2</v>
      </c>
      <c r="L113" s="130">
        <v>8462.5828490000004</v>
      </c>
      <c r="M113" s="131">
        <v>0</v>
      </c>
      <c r="N113" s="132"/>
      <c r="O113" s="37">
        <v>460</v>
      </c>
      <c r="P113" s="133">
        <v>60</v>
      </c>
      <c r="Q113" s="134">
        <v>25</v>
      </c>
      <c r="R113" s="131">
        <v>280</v>
      </c>
      <c r="S113" s="37">
        <v>1726</v>
      </c>
      <c r="T113" s="135">
        <f t="shared" si="14"/>
        <v>11013.582849</v>
      </c>
      <c r="U113" s="130">
        <v>1304.6100000000001</v>
      </c>
      <c r="V113" s="131">
        <v>37.950000000000003</v>
      </c>
      <c r="W113" s="136"/>
      <c r="X113" s="37">
        <v>81.8</v>
      </c>
      <c r="Y113" s="133">
        <v>54.7</v>
      </c>
      <c r="Z113" s="134">
        <v>95.25</v>
      </c>
      <c r="AA113" s="131">
        <v>79.400000000000006</v>
      </c>
      <c r="AB113" s="37">
        <v>2109.938066665803</v>
      </c>
      <c r="AC113" s="135">
        <f t="shared" si="15"/>
        <v>3763.6480666658035</v>
      </c>
      <c r="AD113" s="47"/>
      <c r="AE113" s="47"/>
      <c r="AF113" s="130">
        <v>0</v>
      </c>
      <c r="AG113" s="131">
        <v>0</v>
      </c>
      <c r="AH113" s="132"/>
      <c r="AI113" s="37"/>
      <c r="AJ113" s="133">
        <v>0</v>
      </c>
      <c r="AK113" s="137">
        <v>0</v>
      </c>
      <c r="AL113" s="131"/>
      <c r="AM113" s="37">
        <v>1396.5</v>
      </c>
      <c r="AN113" s="135">
        <f t="shared" si="16"/>
        <v>1396.5</v>
      </c>
      <c r="AO113" s="130">
        <v>0</v>
      </c>
      <c r="AP113" s="131">
        <v>0</v>
      </c>
      <c r="AQ113" s="132"/>
      <c r="AR113" s="37"/>
      <c r="AS113" s="133"/>
      <c r="AT113" s="138"/>
      <c r="AU113" s="131"/>
      <c r="AV113" s="37">
        <v>0</v>
      </c>
      <c r="AW113" s="135">
        <f t="shared" si="17"/>
        <v>0</v>
      </c>
      <c r="AX113" s="47">
        <f t="shared" si="18"/>
        <v>9767.1928490000009</v>
      </c>
      <c r="AY113" s="47">
        <f t="shared" si="19"/>
        <v>37.950000000000003</v>
      </c>
      <c r="AZ113" s="47">
        <f t="shared" si="20"/>
        <v>0</v>
      </c>
      <c r="BA113" s="47">
        <f t="shared" si="21"/>
        <v>541.79999999999995</v>
      </c>
      <c r="BB113" s="47">
        <f t="shared" si="22"/>
        <v>114.7</v>
      </c>
      <c r="BC113" s="47">
        <f t="shared" si="23"/>
        <v>120.25</v>
      </c>
      <c r="BD113" s="47">
        <f t="shared" si="24"/>
        <v>359.4</v>
      </c>
      <c r="BE113" s="47">
        <f t="shared" si="25"/>
        <v>5232.4380666658035</v>
      </c>
      <c r="BF113" s="135">
        <f t="shared" si="26"/>
        <v>16173.730915665805</v>
      </c>
      <c r="BG113" s="139">
        <f t="shared" si="27"/>
        <v>13.032821044049802</v>
      </c>
    </row>
    <row r="114" spans="1:59" ht="12.95" customHeight="1" x14ac:dyDescent="0.2">
      <c r="A114" s="32" t="s">
        <v>1693</v>
      </c>
      <c r="B114" s="33" t="s">
        <v>1694</v>
      </c>
      <c r="C114" s="43">
        <v>4187</v>
      </c>
      <c r="D114" s="45"/>
      <c r="E114" s="33"/>
      <c r="F114" s="46" t="s">
        <v>72</v>
      </c>
      <c r="G114" s="33" t="s">
        <v>73</v>
      </c>
      <c r="H114" s="46" t="s">
        <v>74</v>
      </c>
      <c r="I114" s="46" t="s">
        <v>75</v>
      </c>
      <c r="J114" s="47">
        <v>2</v>
      </c>
      <c r="K114" s="47">
        <v>1</v>
      </c>
      <c r="L114" s="130">
        <v>1463.271886</v>
      </c>
      <c r="M114" s="131">
        <v>3</v>
      </c>
      <c r="N114" s="132"/>
      <c r="O114" s="37">
        <v>488</v>
      </c>
      <c r="P114" s="133">
        <v>204</v>
      </c>
      <c r="Q114" s="134">
        <v>1019</v>
      </c>
      <c r="R114" s="131">
        <v>630</v>
      </c>
      <c r="S114" s="37">
        <v>3578</v>
      </c>
      <c r="T114" s="135">
        <f t="shared" si="14"/>
        <v>7385.2718860000004</v>
      </c>
      <c r="U114" s="130">
        <v>1286.19</v>
      </c>
      <c r="V114" s="131">
        <v>0</v>
      </c>
      <c r="W114" s="136"/>
      <c r="X114" s="37">
        <v>400.55</v>
      </c>
      <c r="Y114" s="133">
        <v>89.65</v>
      </c>
      <c r="Z114" s="134">
        <v>0</v>
      </c>
      <c r="AA114" s="131"/>
      <c r="AB114" s="37">
        <v>2200.7863183971576</v>
      </c>
      <c r="AC114" s="135">
        <f t="shared" si="15"/>
        <v>3977.176318397158</v>
      </c>
      <c r="AD114" s="47"/>
      <c r="AE114" s="47"/>
      <c r="AF114" s="130">
        <v>7500</v>
      </c>
      <c r="AG114" s="131">
        <v>0</v>
      </c>
      <c r="AH114" s="132"/>
      <c r="AI114" s="37"/>
      <c r="AJ114" s="133">
        <v>0</v>
      </c>
      <c r="AK114" s="137">
        <v>0</v>
      </c>
      <c r="AL114" s="131"/>
      <c r="AM114" s="37">
        <v>0</v>
      </c>
      <c r="AN114" s="135">
        <f t="shared" si="16"/>
        <v>7500</v>
      </c>
      <c r="AO114" s="130">
        <v>0</v>
      </c>
      <c r="AP114" s="131">
        <v>0</v>
      </c>
      <c r="AQ114" s="132"/>
      <c r="AR114" s="37"/>
      <c r="AS114" s="133"/>
      <c r="AT114" s="138"/>
      <c r="AU114" s="131"/>
      <c r="AV114" s="37">
        <v>0</v>
      </c>
      <c r="AW114" s="135">
        <f t="shared" si="17"/>
        <v>0</v>
      </c>
      <c r="AX114" s="47">
        <f t="shared" si="18"/>
        <v>10249.461886000001</v>
      </c>
      <c r="AY114" s="47">
        <f t="shared" si="19"/>
        <v>3</v>
      </c>
      <c r="AZ114" s="47">
        <f t="shared" si="20"/>
        <v>0</v>
      </c>
      <c r="BA114" s="47">
        <f t="shared" si="21"/>
        <v>888.55</v>
      </c>
      <c r="BB114" s="47">
        <f t="shared" si="22"/>
        <v>293.64999999999998</v>
      </c>
      <c r="BC114" s="47">
        <f t="shared" si="23"/>
        <v>1019</v>
      </c>
      <c r="BD114" s="47">
        <f t="shared" si="24"/>
        <v>630</v>
      </c>
      <c r="BE114" s="47">
        <f t="shared" si="25"/>
        <v>5778.7863183971576</v>
      </c>
      <c r="BF114" s="135">
        <f t="shared" si="26"/>
        <v>18862.448204397158</v>
      </c>
      <c r="BG114" s="139">
        <f t="shared" si="27"/>
        <v>4.5050031536654309</v>
      </c>
    </row>
    <row r="115" spans="1:59" ht="12.95" customHeight="1" x14ac:dyDescent="0.2">
      <c r="A115" s="32" t="s">
        <v>1764</v>
      </c>
      <c r="B115" s="33" t="s">
        <v>1765</v>
      </c>
      <c r="C115" s="43">
        <v>3563</v>
      </c>
      <c r="D115" s="45"/>
      <c r="E115" s="33"/>
      <c r="F115" s="46" t="s">
        <v>72</v>
      </c>
      <c r="G115" s="33" t="s">
        <v>73</v>
      </c>
      <c r="H115" s="46" t="s">
        <v>74</v>
      </c>
      <c r="I115" s="46" t="s">
        <v>75</v>
      </c>
      <c r="J115" s="47">
        <v>2</v>
      </c>
      <c r="K115" s="47">
        <v>1</v>
      </c>
      <c r="L115" s="130">
        <v>1243.291309</v>
      </c>
      <c r="M115" s="131">
        <v>70</v>
      </c>
      <c r="N115" s="132"/>
      <c r="O115" s="37">
        <v>50</v>
      </c>
      <c r="P115" s="133">
        <v>0</v>
      </c>
      <c r="Q115" s="134">
        <v>90</v>
      </c>
      <c r="R115" s="131">
        <v>30</v>
      </c>
      <c r="S115" s="37">
        <v>3973</v>
      </c>
      <c r="T115" s="135">
        <f t="shared" si="14"/>
        <v>5456.2913090000002</v>
      </c>
      <c r="U115" s="130">
        <v>2718.75</v>
      </c>
      <c r="V115" s="131">
        <v>462.72</v>
      </c>
      <c r="W115" s="136"/>
      <c r="X115" s="37">
        <v>130</v>
      </c>
      <c r="Y115" s="133">
        <v>689.25</v>
      </c>
      <c r="Z115" s="134">
        <v>103.82</v>
      </c>
      <c r="AA115" s="131">
        <v>217.25</v>
      </c>
      <c r="AB115" s="37">
        <v>2680.3594729146498</v>
      </c>
      <c r="AC115" s="135">
        <f t="shared" si="15"/>
        <v>7002.1494729146498</v>
      </c>
      <c r="AD115" s="47"/>
      <c r="AE115" s="47"/>
      <c r="AF115" s="130">
        <v>5900</v>
      </c>
      <c r="AG115" s="131">
        <v>5900</v>
      </c>
      <c r="AH115" s="132"/>
      <c r="AI115" s="37">
        <v>500</v>
      </c>
      <c r="AJ115" s="133">
        <v>0</v>
      </c>
      <c r="AK115" s="137">
        <v>500</v>
      </c>
      <c r="AL115" s="131">
        <v>4500</v>
      </c>
      <c r="AM115" s="37">
        <v>2000</v>
      </c>
      <c r="AN115" s="135">
        <f t="shared" si="16"/>
        <v>19300</v>
      </c>
      <c r="AO115" s="130">
        <v>0</v>
      </c>
      <c r="AP115" s="131">
        <v>0</v>
      </c>
      <c r="AQ115" s="132"/>
      <c r="AR115" s="37"/>
      <c r="AS115" s="133"/>
      <c r="AT115" s="138"/>
      <c r="AU115" s="131"/>
      <c r="AV115" s="37">
        <v>0</v>
      </c>
      <c r="AW115" s="135">
        <f t="shared" si="17"/>
        <v>0</v>
      </c>
      <c r="AX115" s="47">
        <f t="shared" si="18"/>
        <v>9862.0413090000002</v>
      </c>
      <c r="AY115" s="47">
        <f t="shared" si="19"/>
        <v>6432.72</v>
      </c>
      <c r="AZ115" s="47">
        <f t="shared" si="20"/>
        <v>0</v>
      </c>
      <c r="BA115" s="47">
        <f t="shared" si="21"/>
        <v>680</v>
      </c>
      <c r="BB115" s="47">
        <f t="shared" si="22"/>
        <v>689.25</v>
      </c>
      <c r="BC115" s="47">
        <f t="shared" si="23"/>
        <v>693.81999999999994</v>
      </c>
      <c r="BD115" s="47">
        <f t="shared" si="24"/>
        <v>4747.25</v>
      </c>
      <c r="BE115" s="47">
        <f t="shared" si="25"/>
        <v>8653.3594729146498</v>
      </c>
      <c r="BF115" s="135">
        <f t="shared" si="26"/>
        <v>31758.440781914651</v>
      </c>
      <c r="BG115" s="139">
        <f t="shared" si="27"/>
        <v>8.913399040672088</v>
      </c>
    </row>
    <row r="116" spans="1:59" ht="12.95" customHeight="1" x14ac:dyDescent="0.2">
      <c r="A116" s="32" t="s">
        <v>1813</v>
      </c>
      <c r="B116" s="33" t="s">
        <v>1814</v>
      </c>
      <c r="C116" s="43">
        <v>24649</v>
      </c>
      <c r="D116" s="45"/>
      <c r="E116" s="33"/>
      <c r="F116" s="46" t="s">
        <v>72</v>
      </c>
      <c r="G116" s="33" t="s">
        <v>73</v>
      </c>
      <c r="H116" s="46" t="s">
        <v>429</v>
      </c>
      <c r="I116" s="46" t="s">
        <v>430</v>
      </c>
      <c r="J116" s="47">
        <v>1</v>
      </c>
      <c r="K116" s="47">
        <v>1</v>
      </c>
      <c r="L116" s="130">
        <v>14662.865769999999</v>
      </c>
      <c r="M116" s="131">
        <v>50</v>
      </c>
      <c r="N116" s="132"/>
      <c r="O116" s="37">
        <v>2414.92</v>
      </c>
      <c r="P116" s="133">
        <v>3228</v>
      </c>
      <c r="Q116" s="134">
        <v>5263</v>
      </c>
      <c r="R116" s="131">
        <v>4444</v>
      </c>
      <c r="S116" s="37">
        <v>21391.06</v>
      </c>
      <c r="T116" s="135">
        <f t="shared" si="14"/>
        <v>51453.84577</v>
      </c>
      <c r="U116" s="130">
        <v>21426.080000000002</v>
      </c>
      <c r="V116" s="131">
        <v>1075.21</v>
      </c>
      <c r="W116" s="136"/>
      <c r="X116" s="37">
        <v>3380.6</v>
      </c>
      <c r="Y116" s="133">
        <v>4120.34</v>
      </c>
      <c r="Z116" s="134">
        <v>14994.79</v>
      </c>
      <c r="AA116" s="131">
        <v>4007.87</v>
      </c>
      <c r="AB116" s="37">
        <v>11892.927390547604</v>
      </c>
      <c r="AC116" s="135">
        <f t="shared" si="15"/>
        <v>60897.817390547614</v>
      </c>
      <c r="AD116" s="47"/>
      <c r="AE116" s="47"/>
      <c r="AF116" s="130">
        <v>331067.78999999998</v>
      </c>
      <c r="AG116" s="131">
        <v>343</v>
      </c>
      <c r="AH116" s="132"/>
      <c r="AI116" s="37">
        <v>4514</v>
      </c>
      <c r="AJ116" s="133">
        <v>2272</v>
      </c>
      <c r="AK116" s="137">
        <v>24366</v>
      </c>
      <c r="AL116" s="131">
        <v>27288</v>
      </c>
      <c r="AM116" s="37">
        <v>120000</v>
      </c>
      <c r="AN116" s="135">
        <f t="shared" si="16"/>
        <v>509850.79</v>
      </c>
      <c r="AO116" s="130">
        <v>0</v>
      </c>
      <c r="AP116" s="131">
        <v>0</v>
      </c>
      <c r="AQ116" s="132"/>
      <c r="AR116" s="37"/>
      <c r="AS116" s="133"/>
      <c r="AT116" s="138"/>
      <c r="AU116" s="131"/>
      <c r="AV116" s="37">
        <v>0</v>
      </c>
      <c r="AW116" s="135">
        <f t="shared" si="17"/>
        <v>0</v>
      </c>
      <c r="AX116" s="47">
        <f t="shared" si="18"/>
        <v>367156.73576999997</v>
      </c>
      <c r="AY116" s="47">
        <f t="shared" si="19"/>
        <v>1468.21</v>
      </c>
      <c r="AZ116" s="47">
        <f t="shared" si="20"/>
        <v>0</v>
      </c>
      <c r="BA116" s="47">
        <f t="shared" si="21"/>
        <v>10309.52</v>
      </c>
      <c r="BB116" s="47">
        <f t="shared" si="22"/>
        <v>9620.34</v>
      </c>
      <c r="BC116" s="47">
        <f t="shared" si="23"/>
        <v>44623.79</v>
      </c>
      <c r="BD116" s="47">
        <f t="shared" si="24"/>
        <v>35739.869999999995</v>
      </c>
      <c r="BE116" s="47">
        <f t="shared" si="25"/>
        <v>153283.98739054761</v>
      </c>
      <c r="BF116" s="135">
        <f t="shared" si="26"/>
        <v>622202.45316054765</v>
      </c>
      <c r="BG116" s="139">
        <f t="shared" si="27"/>
        <v>25.242502866669952</v>
      </c>
    </row>
    <row r="117" spans="1:59" ht="12.95" customHeight="1" x14ac:dyDescent="0.2">
      <c r="A117" s="32" t="s">
        <v>1817</v>
      </c>
      <c r="B117" s="33" t="s">
        <v>1818</v>
      </c>
      <c r="C117" s="43">
        <v>2046</v>
      </c>
      <c r="D117" s="45"/>
      <c r="E117" s="33"/>
      <c r="F117" s="46" t="s">
        <v>72</v>
      </c>
      <c r="G117" s="33" t="s">
        <v>73</v>
      </c>
      <c r="H117" s="46" t="s">
        <v>245</v>
      </c>
      <c r="I117" s="46" t="s">
        <v>246</v>
      </c>
      <c r="J117" s="47">
        <v>2</v>
      </c>
      <c r="K117" s="47">
        <v>1</v>
      </c>
      <c r="L117" s="130">
        <v>688.73022800000001</v>
      </c>
      <c r="M117" s="131">
        <v>25</v>
      </c>
      <c r="N117" s="132"/>
      <c r="O117" s="37">
        <v>100</v>
      </c>
      <c r="P117" s="133">
        <v>1220</v>
      </c>
      <c r="Q117" s="134">
        <v>0</v>
      </c>
      <c r="R117" s="131"/>
      <c r="S117" s="37">
        <v>1452</v>
      </c>
      <c r="T117" s="135">
        <f t="shared" si="14"/>
        <v>3485.7302279999999</v>
      </c>
      <c r="U117" s="130">
        <v>2104.96</v>
      </c>
      <c r="V117" s="131">
        <v>3214.17</v>
      </c>
      <c r="W117" s="136"/>
      <c r="X117" s="37">
        <v>59.9</v>
      </c>
      <c r="Y117" s="133">
        <v>170.67</v>
      </c>
      <c r="Z117" s="134">
        <v>0</v>
      </c>
      <c r="AA117" s="131">
        <v>132.51</v>
      </c>
      <c r="AB117" s="37">
        <v>1812.8996535437805</v>
      </c>
      <c r="AC117" s="135">
        <f t="shared" si="15"/>
        <v>7495.109653543781</v>
      </c>
      <c r="AD117" s="47"/>
      <c r="AE117" s="47"/>
      <c r="AF117" s="130">
        <v>1500</v>
      </c>
      <c r="AG117" s="131">
        <v>1500</v>
      </c>
      <c r="AH117" s="132"/>
      <c r="AI117" s="37">
        <v>300</v>
      </c>
      <c r="AJ117" s="133">
        <v>300</v>
      </c>
      <c r="AK117" s="137">
        <v>0</v>
      </c>
      <c r="AL117" s="131"/>
      <c r="AM117" s="37">
        <v>670</v>
      </c>
      <c r="AN117" s="135">
        <f t="shared" si="16"/>
        <v>4270</v>
      </c>
      <c r="AO117" s="130">
        <v>0</v>
      </c>
      <c r="AP117" s="131">
        <v>0</v>
      </c>
      <c r="AQ117" s="132"/>
      <c r="AR117" s="37"/>
      <c r="AS117" s="133"/>
      <c r="AT117" s="138"/>
      <c r="AU117" s="131"/>
      <c r="AV117" s="37">
        <v>0</v>
      </c>
      <c r="AW117" s="135">
        <f t="shared" si="17"/>
        <v>0</v>
      </c>
      <c r="AX117" s="47">
        <f t="shared" si="18"/>
        <v>4293.6902279999995</v>
      </c>
      <c r="AY117" s="47">
        <f t="shared" si="19"/>
        <v>4739.17</v>
      </c>
      <c r="AZ117" s="47">
        <f t="shared" si="20"/>
        <v>0</v>
      </c>
      <c r="BA117" s="47">
        <f t="shared" si="21"/>
        <v>459.9</v>
      </c>
      <c r="BB117" s="47">
        <f t="shared" si="22"/>
        <v>1690.67</v>
      </c>
      <c r="BC117" s="47">
        <f t="shared" si="23"/>
        <v>0</v>
      </c>
      <c r="BD117" s="47">
        <f t="shared" si="24"/>
        <v>132.51</v>
      </c>
      <c r="BE117" s="47">
        <f t="shared" si="25"/>
        <v>3934.8996535437805</v>
      </c>
      <c r="BF117" s="135">
        <f t="shared" si="26"/>
        <v>15250.839881543779</v>
      </c>
      <c r="BG117" s="139">
        <f t="shared" si="27"/>
        <v>7.4539784367271649</v>
      </c>
    </row>
    <row r="118" spans="1:59" ht="12.95" customHeight="1" x14ac:dyDescent="0.2">
      <c r="A118" s="32" t="s">
        <v>94</v>
      </c>
      <c r="B118" s="33" t="s">
        <v>95</v>
      </c>
      <c r="C118" s="43">
        <v>2458</v>
      </c>
      <c r="D118" s="45"/>
      <c r="E118" s="33"/>
      <c r="F118" s="46" t="s">
        <v>98</v>
      </c>
      <c r="G118" s="33" t="s">
        <v>99</v>
      </c>
      <c r="H118" s="46" t="s">
        <v>100</v>
      </c>
      <c r="I118" s="46" t="s">
        <v>101</v>
      </c>
      <c r="J118" s="47">
        <v>2</v>
      </c>
      <c r="K118" s="47">
        <v>1</v>
      </c>
      <c r="L118" s="130">
        <v>1525.7644529999998</v>
      </c>
      <c r="M118" s="131">
        <v>213.4</v>
      </c>
      <c r="N118" s="132"/>
      <c r="O118" s="37">
        <v>545</v>
      </c>
      <c r="P118" s="133">
        <v>1148</v>
      </c>
      <c r="Q118" s="134">
        <v>150</v>
      </c>
      <c r="R118" s="131">
        <v>120</v>
      </c>
      <c r="S118" s="37">
        <v>2117</v>
      </c>
      <c r="T118" s="135">
        <f t="shared" si="14"/>
        <v>5819.1644529999994</v>
      </c>
      <c r="U118" s="130">
        <v>7529.87</v>
      </c>
      <c r="V118" s="131">
        <v>2926</v>
      </c>
      <c r="W118" s="136"/>
      <c r="X118" s="37">
        <v>739.4</v>
      </c>
      <c r="Y118" s="133">
        <v>2115.8000000000002</v>
      </c>
      <c r="Z118" s="134">
        <v>158.85</v>
      </c>
      <c r="AA118" s="131">
        <v>65.25</v>
      </c>
      <c r="AB118" s="37">
        <v>4476.4998212303099</v>
      </c>
      <c r="AC118" s="135">
        <f t="shared" si="15"/>
        <v>18011.669821230309</v>
      </c>
      <c r="AD118" s="47"/>
      <c r="AE118" s="47"/>
      <c r="AF118" s="130">
        <v>2500</v>
      </c>
      <c r="AG118" s="131">
        <v>1300</v>
      </c>
      <c r="AH118" s="132"/>
      <c r="AI118" s="37">
        <v>1000</v>
      </c>
      <c r="AJ118" s="133">
        <v>1300</v>
      </c>
      <c r="AK118" s="137">
        <v>0</v>
      </c>
      <c r="AL118" s="131"/>
      <c r="AM118" s="37">
        <v>1700</v>
      </c>
      <c r="AN118" s="135">
        <f t="shared" si="16"/>
        <v>7800</v>
      </c>
      <c r="AO118" s="130">
        <v>0</v>
      </c>
      <c r="AP118" s="131">
        <v>0</v>
      </c>
      <c r="AQ118" s="132"/>
      <c r="AR118" s="37"/>
      <c r="AS118" s="133"/>
      <c r="AT118" s="138"/>
      <c r="AU118" s="131"/>
      <c r="AV118" s="37">
        <v>0</v>
      </c>
      <c r="AW118" s="135">
        <f t="shared" si="17"/>
        <v>0</v>
      </c>
      <c r="AX118" s="47">
        <f t="shared" si="18"/>
        <v>11555.634452999999</v>
      </c>
      <c r="AY118" s="47">
        <f t="shared" si="19"/>
        <v>4439.3999999999996</v>
      </c>
      <c r="AZ118" s="47">
        <f t="shared" si="20"/>
        <v>0</v>
      </c>
      <c r="BA118" s="47">
        <f t="shared" si="21"/>
        <v>2284.4</v>
      </c>
      <c r="BB118" s="47">
        <f t="shared" si="22"/>
        <v>4563.8</v>
      </c>
      <c r="BC118" s="47">
        <f t="shared" si="23"/>
        <v>308.85000000000002</v>
      </c>
      <c r="BD118" s="47">
        <f t="shared" si="24"/>
        <v>185.25</v>
      </c>
      <c r="BE118" s="47">
        <f t="shared" si="25"/>
        <v>8293.4998212303108</v>
      </c>
      <c r="BF118" s="135">
        <f t="shared" si="26"/>
        <v>31630.834274230307</v>
      </c>
      <c r="BG118" s="139">
        <f t="shared" si="27"/>
        <v>12.868524928490768</v>
      </c>
    </row>
    <row r="119" spans="1:59" ht="12.95" customHeight="1" x14ac:dyDescent="0.2">
      <c r="A119" s="32" t="s">
        <v>188</v>
      </c>
      <c r="B119" s="33" t="s">
        <v>189</v>
      </c>
      <c r="C119" s="43">
        <v>1576</v>
      </c>
      <c r="D119" s="45"/>
      <c r="E119" s="33"/>
      <c r="F119" s="46" t="s">
        <v>98</v>
      </c>
      <c r="G119" s="33" t="s">
        <v>99</v>
      </c>
      <c r="H119" s="46" t="s">
        <v>192</v>
      </c>
      <c r="I119" s="46" t="s">
        <v>193</v>
      </c>
      <c r="J119" s="47">
        <v>2</v>
      </c>
      <c r="K119" s="47">
        <v>1</v>
      </c>
      <c r="L119" s="130">
        <v>1701.326636</v>
      </c>
      <c r="M119" s="131">
        <v>1424</v>
      </c>
      <c r="N119" s="132"/>
      <c r="O119" s="37">
        <v>210</v>
      </c>
      <c r="P119" s="133">
        <v>75</v>
      </c>
      <c r="Q119" s="134">
        <v>60</v>
      </c>
      <c r="R119" s="131"/>
      <c r="S119" s="37">
        <v>2963</v>
      </c>
      <c r="T119" s="135">
        <f t="shared" si="14"/>
        <v>6433.3266359999998</v>
      </c>
      <c r="U119" s="130">
        <v>1587.3199999999997</v>
      </c>
      <c r="V119" s="131">
        <v>533.79999999999995</v>
      </c>
      <c r="W119" s="136"/>
      <c r="X119" s="37">
        <v>69.28</v>
      </c>
      <c r="Y119" s="133">
        <v>4643.5599999999995</v>
      </c>
      <c r="Z119" s="134">
        <v>74.7</v>
      </c>
      <c r="AA119" s="131">
        <v>213.26</v>
      </c>
      <c r="AB119" s="37">
        <v>1337.9037560776269</v>
      </c>
      <c r="AC119" s="135">
        <f t="shared" si="15"/>
        <v>8459.8237560776251</v>
      </c>
      <c r="AD119" s="47"/>
      <c r="AE119" s="47"/>
      <c r="AF119" s="130">
        <v>0</v>
      </c>
      <c r="AG119" s="131">
        <v>0</v>
      </c>
      <c r="AH119" s="132"/>
      <c r="AI119" s="37"/>
      <c r="AJ119" s="133">
        <v>0</v>
      </c>
      <c r="AK119" s="137">
        <v>0</v>
      </c>
      <c r="AL119" s="131"/>
      <c r="AM119" s="37">
        <v>0</v>
      </c>
      <c r="AN119" s="135">
        <f t="shared" si="16"/>
        <v>0</v>
      </c>
      <c r="AO119" s="130">
        <v>0</v>
      </c>
      <c r="AP119" s="131">
        <v>0</v>
      </c>
      <c r="AQ119" s="132"/>
      <c r="AR119" s="37"/>
      <c r="AS119" s="133"/>
      <c r="AT119" s="138"/>
      <c r="AU119" s="131"/>
      <c r="AV119" s="37">
        <v>0</v>
      </c>
      <c r="AW119" s="135">
        <f t="shared" si="17"/>
        <v>0</v>
      </c>
      <c r="AX119" s="47">
        <f t="shared" si="18"/>
        <v>3288.6466359999995</v>
      </c>
      <c r="AY119" s="47">
        <f t="shared" si="19"/>
        <v>1957.8</v>
      </c>
      <c r="AZ119" s="47">
        <f t="shared" si="20"/>
        <v>0</v>
      </c>
      <c r="BA119" s="47">
        <f t="shared" si="21"/>
        <v>279.27999999999997</v>
      </c>
      <c r="BB119" s="47">
        <f t="shared" si="22"/>
        <v>4718.5599999999995</v>
      </c>
      <c r="BC119" s="47">
        <f t="shared" si="23"/>
        <v>134.69999999999999</v>
      </c>
      <c r="BD119" s="47">
        <f t="shared" si="24"/>
        <v>213.26</v>
      </c>
      <c r="BE119" s="47">
        <f t="shared" si="25"/>
        <v>4300.9037560776269</v>
      </c>
      <c r="BF119" s="135">
        <f t="shared" si="26"/>
        <v>14893.150392077627</v>
      </c>
      <c r="BG119" s="139">
        <f t="shared" si="27"/>
        <v>9.4499685228918953</v>
      </c>
    </row>
    <row r="120" spans="1:59" ht="12.95" customHeight="1" x14ac:dyDescent="0.2">
      <c r="A120" s="32" t="s">
        <v>261</v>
      </c>
      <c r="B120" s="33" t="s">
        <v>262</v>
      </c>
      <c r="C120" s="43">
        <v>6685</v>
      </c>
      <c r="D120" s="45"/>
      <c r="E120" s="33"/>
      <c r="F120" s="46" t="s">
        <v>98</v>
      </c>
      <c r="G120" s="33" t="s">
        <v>99</v>
      </c>
      <c r="H120" s="46" t="s">
        <v>100</v>
      </c>
      <c r="I120" s="46" t="s">
        <v>101</v>
      </c>
      <c r="J120" s="47">
        <v>1</v>
      </c>
      <c r="K120" s="47">
        <v>1</v>
      </c>
      <c r="L120" s="130">
        <v>3842.953524</v>
      </c>
      <c r="M120" s="131">
        <v>0</v>
      </c>
      <c r="N120" s="132"/>
      <c r="O120" s="37">
        <v>410</v>
      </c>
      <c r="P120" s="133">
        <v>3301.2</v>
      </c>
      <c r="Q120" s="134">
        <v>905</v>
      </c>
      <c r="R120" s="131">
        <v>90</v>
      </c>
      <c r="S120" s="37">
        <v>7026</v>
      </c>
      <c r="T120" s="135">
        <f t="shared" si="14"/>
        <v>15575.153524000001</v>
      </c>
      <c r="U120" s="130">
        <v>8339.43</v>
      </c>
      <c r="V120" s="131">
        <v>103.57</v>
      </c>
      <c r="W120" s="136"/>
      <c r="X120" s="37">
        <v>6482.75</v>
      </c>
      <c r="Y120" s="133">
        <v>187.6</v>
      </c>
      <c r="Z120" s="134">
        <v>138.65</v>
      </c>
      <c r="AA120" s="131">
        <v>3104.45</v>
      </c>
      <c r="AB120" s="37">
        <v>5480.7089981787813</v>
      </c>
      <c r="AC120" s="135">
        <f t="shared" si="15"/>
        <v>23837.158998178784</v>
      </c>
      <c r="AD120" s="47"/>
      <c r="AE120" s="47"/>
      <c r="AF120" s="130">
        <v>8000</v>
      </c>
      <c r="AG120" s="131">
        <v>0</v>
      </c>
      <c r="AH120" s="132"/>
      <c r="AI120" s="37"/>
      <c r="AJ120" s="133">
        <v>1600</v>
      </c>
      <c r="AK120" s="137">
        <v>0</v>
      </c>
      <c r="AL120" s="131">
        <v>1600</v>
      </c>
      <c r="AM120" s="37">
        <v>0</v>
      </c>
      <c r="AN120" s="135">
        <f t="shared" si="16"/>
        <v>11200</v>
      </c>
      <c r="AO120" s="130">
        <v>0</v>
      </c>
      <c r="AP120" s="131">
        <v>0</v>
      </c>
      <c r="AQ120" s="132"/>
      <c r="AR120" s="37"/>
      <c r="AS120" s="133"/>
      <c r="AT120" s="138"/>
      <c r="AU120" s="131"/>
      <c r="AV120" s="37">
        <v>0</v>
      </c>
      <c r="AW120" s="135">
        <f t="shared" si="17"/>
        <v>0</v>
      </c>
      <c r="AX120" s="47">
        <f t="shared" si="18"/>
        <v>20182.383524000001</v>
      </c>
      <c r="AY120" s="47">
        <f t="shared" si="19"/>
        <v>103.57</v>
      </c>
      <c r="AZ120" s="47">
        <f t="shared" si="20"/>
        <v>0</v>
      </c>
      <c r="BA120" s="47">
        <f t="shared" si="21"/>
        <v>6892.75</v>
      </c>
      <c r="BB120" s="47">
        <f t="shared" si="22"/>
        <v>5088.7999999999993</v>
      </c>
      <c r="BC120" s="47">
        <f t="shared" si="23"/>
        <v>1043.6500000000001</v>
      </c>
      <c r="BD120" s="47">
        <f t="shared" si="24"/>
        <v>4794.45</v>
      </c>
      <c r="BE120" s="47">
        <f t="shared" si="25"/>
        <v>12506.708998178781</v>
      </c>
      <c r="BF120" s="135">
        <f t="shared" si="26"/>
        <v>50612.312522178778</v>
      </c>
      <c r="BG120" s="139">
        <f t="shared" si="27"/>
        <v>7.571026555299742</v>
      </c>
    </row>
    <row r="121" spans="1:59" ht="12.95" customHeight="1" x14ac:dyDescent="0.2">
      <c r="A121" s="32" t="s">
        <v>265</v>
      </c>
      <c r="B121" s="33" t="s">
        <v>266</v>
      </c>
      <c r="C121" s="43">
        <v>6172</v>
      </c>
      <c r="D121" s="45"/>
      <c r="E121" s="33"/>
      <c r="F121" s="46" t="s">
        <v>98</v>
      </c>
      <c r="G121" s="33" t="s">
        <v>99</v>
      </c>
      <c r="H121" s="46" t="s">
        <v>100</v>
      </c>
      <c r="I121" s="46" t="s">
        <v>101</v>
      </c>
      <c r="J121" s="47">
        <v>1</v>
      </c>
      <c r="K121" s="47">
        <v>1</v>
      </c>
      <c r="L121" s="130">
        <v>6155.872249</v>
      </c>
      <c r="M121" s="131">
        <v>140</v>
      </c>
      <c r="N121" s="132"/>
      <c r="O121" s="37">
        <v>170</v>
      </c>
      <c r="P121" s="133">
        <v>710.59999999999991</v>
      </c>
      <c r="Q121" s="134">
        <v>510</v>
      </c>
      <c r="R121" s="131">
        <v>300</v>
      </c>
      <c r="S121" s="37">
        <v>7970</v>
      </c>
      <c r="T121" s="135">
        <f t="shared" si="14"/>
        <v>15956.472249</v>
      </c>
      <c r="U121" s="130">
        <v>3115.9700000000003</v>
      </c>
      <c r="V121" s="131">
        <v>111.85</v>
      </c>
      <c r="W121" s="136"/>
      <c r="X121" s="37">
        <v>612.66999999999996</v>
      </c>
      <c r="Y121" s="133">
        <v>2878.1400000000003</v>
      </c>
      <c r="Z121" s="134">
        <v>156.30000000000001</v>
      </c>
      <c r="AA121" s="131">
        <v>152.25</v>
      </c>
      <c r="AB121" s="37">
        <v>8379.6767931350514</v>
      </c>
      <c r="AC121" s="135">
        <f t="shared" si="15"/>
        <v>15406.856793135052</v>
      </c>
      <c r="AD121" s="47"/>
      <c r="AE121" s="47"/>
      <c r="AF121" s="130">
        <v>5500</v>
      </c>
      <c r="AG121" s="131">
        <v>0</v>
      </c>
      <c r="AH121" s="132"/>
      <c r="AI121" s="37"/>
      <c r="AJ121" s="133">
        <v>2500</v>
      </c>
      <c r="AK121" s="137">
        <v>450</v>
      </c>
      <c r="AL121" s="131">
        <v>450</v>
      </c>
      <c r="AM121" s="37">
        <v>1400</v>
      </c>
      <c r="AN121" s="135">
        <f t="shared" si="16"/>
        <v>10300</v>
      </c>
      <c r="AO121" s="130">
        <v>0</v>
      </c>
      <c r="AP121" s="131">
        <v>0</v>
      </c>
      <c r="AQ121" s="132"/>
      <c r="AR121" s="37"/>
      <c r="AS121" s="133"/>
      <c r="AT121" s="138"/>
      <c r="AU121" s="131"/>
      <c r="AV121" s="37">
        <v>0</v>
      </c>
      <c r="AW121" s="135">
        <f t="shared" si="17"/>
        <v>0</v>
      </c>
      <c r="AX121" s="47">
        <f t="shared" si="18"/>
        <v>14771.842249000001</v>
      </c>
      <c r="AY121" s="47">
        <f t="shared" si="19"/>
        <v>251.85</v>
      </c>
      <c r="AZ121" s="47">
        <f t="shared" si="20"/>
        <v>0</v>
      </c>
      <c r="BA121" s="47">
        <f t="shared" si="21"/>
        <v>782.67</v>
      </c>
      <c r="BB121" s="47">
        <f t="shared" si="22"/>
        <v>6088.74</v>
      </c>
      <c r="BC121" s="47">
        <f t="shared" si="23"/>
        <v>1116.3</v>
      </c>
      <c r="BD121" s="47">
        <f t="shared" si="24"/>
        <v>902.25</v>
      </c>
      <c r="BE121" s="47">
        <f t="shared" si="25"/>
        <v>17749.676793135051</v>
      </c>
      <c r="BF121" s="135">
        <f t="shared" si="26"/>
        <v>41663.329042135054</v>
      </c>
      <c r="BG121" s="139">
        <f t="shared" si="27"/>
        <v>6.7503773561463145</v>
      </c>
    </row>
    <row r="122" spans="1:59" ht="12.95" customHeight="1" x14ac:dyDescent="0.2">
      <c r="A122" s="32" t="s">
        <v>269</v>
      </c>
      <c r="B122" s="33" t="s">
        <v>270</v>
      </c>
      <c r="C122" s="43">
        <v>788</v>
      </c>
      <c r="D122" s="45"/>
      <c r="E122" s="33"/>
      <c r="F122" s="46" t="s">
        <v>98</v>
      </c>
      <c r="G122" s="33" t="s">
        <v>99</v>
      </c>
      <c r="H122" s="46" t="s">
        <v>273</v>
      </c>
      <c r="I122" s="46" t="s">
        <v>274</v>
      </c>
      <c r="J122" s="47">
        <v>2</v>
      </c>
      <c r="K122" s="47">
        <v>1</v>
      </c>
      <c r="L122" s="130">
        <v>211.29006799999999</v>
      </c>
      <c r="M122" s="131">
        <v>0</v>
      </c>
      <c r="N122" s="132"/>
      <c r="O122" s="37"/>
      <c r="P122" s="133">
        <v>0</v>
      </c>
      <c r="Q122" s="134">
        <v>0</v>
      </c>
      <c r="R122" s="131"/>
      <c r="S122" s="37">
        <v>1035</v>
      </c>
      <c r="T122" s="135">
        <f t="shared" si="14"/>
        <v>1246.290068</v>
      </c>
      <c r="U122" s="130">
        <v>2855.76</v>
      </c>
      <c r="V122" s="131">
        <v>67.8</v>
      </c>
      <c r="W122" s="136"/>
      <c r="X122" s="37">
        <v>56.2</v>
      </c>
      <c r="Y122" s="133">
        <v>47.5</v>
      </c>
      <c r="Z122" s="134">
        <v>59</v>
      </c>
      <c r="AA122" s="131">
        <v>81.2</v>
      </c>
      <c r="AB122" s="37">
        <v>1127.1036912923769</v>
      </c>
      <c r="AC122" s="135">
        <f t="shared" si="15"/>
        <v>4294.5636912923765</v>
      </c>
      <c r="AD122" s="47"/>
      <c r="AE122" s="47"/>
      <c r="AF122" s="130">
        <v>1000</v>
      </c>
      <c r="AG122" s="131">
        <v>0</v>
      </c>
      <c r="AH122" s="132"/>
      <c r="AI122" s="37"/>
      <c r="AJ122" s="133">
        <v>0</v>
      </c>
      <c r="AK122" s="137">
        <v>0</v>
      </c>
      <c r="AL122" s="131"/>
      <c r="AM122" s="37">
        <v>0</v>
      </c>
      <c r="AN122" s="135">
        <f t="shared" si="16"/>
        <v>1000</v>
      </c>
      <c r="AO122" s="130">
        <v>0</v>
      </c>
      <c r="AP122" s="131">
        <v>0</v>
      </c>
      <c r="AQ122" s="132"/>
      <c r="AR122" s="37"/>
      <c r="AS122" s="133"/>
      <c r="AT122" s="138"/>
      <c r="AU122" s="131"/>
      <c r="AV122" s="37">
        <v>0</v>
      </c>
      <c r="AW122" s="135">
        <f t="shared" si="17"/>
        <v>0</v>
      </c>
      <c r="AX122" s="47">
        <f t="shared" si="18"/>
        <v>4067.050068</v>
      </c>
      <c r="AY122" s="47">
        <f t="shared" si="19"/>
        <v>67.8</v>
      </c>
      <c r="AZ122" s="47">
        <f t="shared" si="20"/>
        <v>0</v>
      </c>
      <c r="BA122" s="47">
        <f t="shared" si="21"/>
        <v>56.2</v>
      </c>
      <c r="BB122" s="47">
        <f t="shared" si="22"/>
        <v>47.5</v>
      </c>
      <c r="BC122" s="47">
        <f t="shared" si="23"/>
        <v>59</v>
      </c>
      <c r="BD122" s="47">
        <f t="shared" si="24"/>
        <v>81.2</v>
      </c>
      <c r="BE122" s="47">
        <f t="shared" si="25"/>
        <v>2162.1036912923769</v>
      </c>
      <c r="BF122" s="135">
        <f t="shared" si="26"/>
        <v>6540.8537592923767</v>
      </c>
      <c r="BG122" s="139">
        <f t="shared" si="27"/>
        <v>8.3005758366654518</v>
      </c>
    </row>
    <row r="123" spans="1:59" ht="12.95" customHeight="1" x14ac:dyDescent="0.2">
      <c r="A123" s="32" t="s">
        <v>283</v>
      </c>
      <c r="B123" s="33" t="s">
        <v>284</v>
      </c>
      <c r="C123" s="43">
        <v>1068</v>
      </c>
      <c r="D123" s="45"/>
      <c r="E123" s="33"/>
      <c r="F123" s="46" t="s">
        <v>98</v>
      </c>
      <c r="G123" s="33" t="s">
        <v>99</v>
      </c>
      <c r="H123" s="46" t="s">
        <v>287</v>
      </c>
      <c r="I123" s="46" t="s">
        <v>288</v>
      </c>
      <c r="J123" s="47">
        <v>2</v>
      </c>
      <c r="K123" s="47">
        <v>1</v>
      </c>
      <c r="L123" s="130">
        <v>695.31923499999994</v>
      </c>
      <c r="M123" s="131">
        <v>620</v>
      </c>
      <c r="N123" s="132"/>
      <c r="O123" s="37">
        <v>655</v>
      </c>
      <c r="P123" s="133">
        <v>2548</v>
      </c>
      <c r="Q123" s="134">
        <v>300</v>
      </c>
      <c r="R123" s="131"/>
      <c r="S123" s="37">
        <v>1412.37</v>
      </c>
      <c r="T123" s="135">
        <f t="shared" si="14"/>
        <v>6230.6892349999998</v>
      </c>
      <c r="U123" s="130">
        <v>374.15</v>
      </c>
      <c r="V123" s="131">
        <v>2748.61</v>
      </c>
      <c r="W123" s="136"/>
      <c r="X123" s="37">
        <v>203.15</v>
      </c>
      <c r="Y123" s="133">
        <v>955.8</v>
      </c>
      <c r="Z123" s="134">
        <v>375.5</v>
      </c>
      <c r="AA123" s="131">
        <v>94.7</v>
      </c>
      <c r="AB123" s="37">
        <v>1800.2887765491951</v>
      </c>
      <c r="AC123" s="135">
        <f t="shared" si="15"/>
        <v>6552.1987765491949</v>
      </c>
      <c r="AD123" s="47"/>
      <c r="AE123" s="47"/>
      <c r="AF123" s="130">
        <v>0</v>
      </c>
      <c r="AG123" s="131">
        <v>0</v>
      </c>
      <c r="AH123" s="132"/>
      <c r="AI123" s="37"/>
      <c r="AJ123" s="133">
        <v>0</v>
      </c>
      <c r="AK123" s="137">
        <v>0</v>
      </c>
      <c r="AL123" s="131"/>
      <c r="AM123" s="37">
        <v>0</v>
      </c>
      <c r="AN123" s="135">
        <f t="shared" si="16"/>
        <v>0</v>
      </c>
      <c r="AO123" s="130">
        <v>0</v>
      </c>
      <c r="AP123" s="131">
        <v>0</v>
      </c>
      <c r="AQ123" s="132"/>
      <c r="AR123" s="37"/>
      <c r="AS123" s="133"/>
      <c r="AT123" s="138"/>
      <c r="AU123" s="131"/>
      <c r="AV123" s="37">
        <v>0</v>
      </c>
      <c r="AW123" s="135">
        <f t="shared" si="17"/>
        <v>0</v>
      </c>
      <c r="AX123" s="47">
        <f t="shared" si="18"/>
        <v>1069.469235</v>
      </c>
      <c r="AY123" s="47">
        <f t="shared" si="19"/>
        <v>3368.61</v>
      </c>
      <c r="AZ123" s="47">
        <f t="shared" si="20"/>
        <v>0</v>
      </c>
      <c r="BA123" s="47">
        <f t="shared" si="21"/>
        <v>858.15</v>
      </c>
      <c r="BB123" s="47">
        <f t="shared" si="22"/>
        <v>3503.8</v>
      </c>
      <c r="BC123" s="47">
        <f t="shared" si="23"/>
        <v>675.5</v>
      </c>
      <c r="BD123" s="47">
        <f t="shared" si="24"/>
        <v>94.7</v>
      </c>
      <c r="BE123" s="47">
        <f t="shared" si="25"/>
        <v>3212.658776549195</v>
      </c>
      <c r="BF123" s="135">
        <f t="shared" si="26"/>
        <v>12782.888011549196</v>
      </c>
      <c r="BG123" s="139">
        <f t="shared" si="27"/>
        <v>11.968996265495502</v>
      </c>
    </row>
    <row r="124" spans="1:59" ht="12.95" customHeight="1" x14ac:dyDescent="0.2">
      <c r="A124" s="32" t="s">
        <v>348</v>
      </c>
      <c r="B124" s="33" t="s">
        <v>349</v>
      </c>
      <c r="C124" s="43">
        <v>15909</v>
      </c>
      <c r="D124" s="45" t="s">
        <v>352</v>
      </c>
      <c r="E124" s="33" t="s">
        <v>353</v>
      </c>
      <c r="F124" s="46" t="s">
        <v>98</v>
      </c>
      <c r="G124" s="33" t="s">
        <v>99</v>
      </c>
      <c r="H124" s="46" t="s">
        <v>354</v>
      </c>
      <c r="I124" s="46" t="s">
        <v>355</v>
      </c>
      <c r="J124" s="47">
        <v>1</v>
      </c>
      <c r="K124" s="47">
        <v>2</v>
      </c>
      <c r="L124" s="130">
        <v>7100.164499999999</v>
      </c>
      <c r="M124" s="131">
        <v>560</v>
      </c>
      <c r="N124" s="132"/>
      <c r="O124" s="37">
        <v>445</v>
      </c>
      <c r="P124" s="133">
        <v>1150</v>
      </c>
      <c r="Q124" s="134">
        <v>4842.2</v>
      </c>
      <c r="R124" s="131">
        <v>1460</v>
      </c>
      <c r="S124" s="37">
        <v>15288</v>
      </c>
      <c r="T124" s="135">
        <f t="shared" si="14"/>
        <v>30845.3645</v>
      </c>
      <c r="U124" s="130">
        <v>7260.9</v>
      </c>
      <c r="V124" s="131">
        <v>626.5</v>
      </c>
      <c r="W124" s="136"/>
      <c r="X124" s="37">
        <v>341.13</v>
      </c>
      <c r="Y124" s="133">
        <v>312</v>
      </c>
      <c r="Z124" s="134">
        <v>34.200000000000003</v>
      </c>
      <c r="AA124" s="131">
        <v>508.28</v>
      </c>
      <c r="AB124" s="37">
        <v>6193.8480108641234</v>
      </c>
      <c r="AC124" s="135">
        <f t="shared" si="15"/>
        <v>15276.858010864124</v>
      </c>
      <c r="AD124" s="47"/>
      <c r="AE124" s="47"/>
      <c r="AF124" s="130">
        <v>25781.51</v>
      </c>
      <c r="AG124" s="131">
        <v>3145.63</v>
      </c>
      <c r="AH124" s="132"/>
      <c r="AI124" s="37">
        <v>1448.01</v>
      </c>
      <c r="AJ124" s="133">
        <v>2264.8200000000002</v>
      </c>
      <c r="AK124" s="137">
        <v>2201</v>
      </c>
      <c r="AL124" s="131">
        <v>2943.89</v>
      </c>
      <c r="AM124" s="37">
        <v>22288.36</v>
      </c>
      <c r="AN124" s="135">
        <f t="shared" si="16"/>
        <v>60073.22</v>
      </c>
      <c r="AO124" s="130">
        <v>0</v>
      </c>
      <c r="AP124" s="131">
        <v>0</v>
      </c>
      <c r="AQ124" s="132"/>
      <c r="AR124" s="37"/>
      <c r="AS124" s="133"/>
      <c r="AT124" s="138"/>
      <c r="AU124" s="131"/>
      <c r="AV124" s="37">
        <v>0</v>
      </c>
      <c r="AW124" s="135">
        <f t="shared" si="17"/>
        <v>0</v>
      </c>
      <c r="AX124" s="47">
        <f t="shared" si="18"/>
        <v>40142.574499999995</v>
      </c>
      <c r="AY124" s="47">
        <f t="shared" si="19"/>
        <v>4332.13</v>
      </c>
      <c r="AZ124" s="47">
        <f t="shared" si="20"/>
        <v>0</v>
      </c>
      <c r="BA124" s="47">
        <f t="shared" si="21"/>
        <v>2234.14</v>
      </c>
      <c r="BB124" s="47">
        <f t="shared" si="22"/>
        <v>3726.82</v>
      </c>
      <c r="BC124" s="47">
        <f t="shared" si="23"/>
        <v>7077.4</v>
      </c>
      <c r="BD124" s="47">
        <f t="shared" si="24"/>
        <v>4912.17</v>
      </c>
      <c r="BE124" s="47">
        <f t="shared" si="25"/>
        <v>43770.208010864124</v>
      </c>
      <c r="BF124" s="135">
        <f t="shared" si="26"/>
        <v>106195.44251086412</v>
      </c>
      <c r="BG124" s="139">
        <f t="shared" si="27"/>
        <v>6.675180244569999</v>
      </c>
    </row>
    <row r="125" spans="1:59" ht="12.95" customHeight="1" x14ac:dyDescent="0.2">
      <c r="A125" s="32" t="s">
        <v>436</v>
      </c>
      <c r="B125" s="33" t="s">
        <v>437</v>
      </c>
      <c r="C125" s="43">
        <v>8253</v>
      </c>
      <c r="D125" s="45"/>
      <c r="E125" s="33"/>
      <c r="F125" s="46" t="s">
        <v>98</v>
      </c>
      <c r="G125" s="33" t="s">
        <v>99</v>
      </c>
      <c r="H125" s="46" t="s">
        <v>354</v>
      </c>
      <c r="I125" s="46" t="s">
        <v>355</v>
      </c>
      <c r="J125" s="47">
        <v>2</v>
      </c>
      <c r="K125" s="47">
        <v>1</v>
      </c>
      <c r="L125" s="130">
        <v>3259.2661619999999</v>
      </c>
      <c r="M125" s="131">
        <v>0</v>
      </c>
      <c r="N125" s="132"/>
      <c r="O125" s="37">
        <v>260</v>
      </c>
      <c r="P125" s="133">
        <v>0</v>
      </c>
      <c r="Q125" s="134">
        <v>0</v>
      </c>
      <c r="R125" s="131">
        <v>85</v>
      </c>
      <c r="S125" s="37">
        <v>3620</v>
      </c>
      <c r="T125" s="135">
        <f t="shared" si="14"/>
        <v>7224.2661619999999</v>
      </c>
      <c r="U125" s="130">
        <v>3862.8499999999995</v>
      </c>
      <c r="V125" s="131">
        <v>2950.61</v>
      </c>
      <c r="W125" s="136"/>
      <c r="X125" s="37">
        <v>166.55</v>
      </c>
      <c r="Y125" s="133">
        <v>150.44999999999999</v>
      </c>
      <c r="Z125" s="134">
        <v>120.1</v>
      </c>
      <c r="AA125" s="131">
        <v>252</v>
      </c>
      <c r="AB125" s="37">
        <v>3444.1980434930492</v>
      </c>
      <c r="AC125" s="135">
        <f t="shared" si="15"/>
        <v>10946.75804349305</v>
      </c>
      <c r="AD125" s="47"/>
      <c r="AE125" s="47"/>
      <c r="AF125" s="130">
        <v>8200</v>
      </c>
      <c r="AG125" s="131">
        <v>9500</v>
      </c>
      <c r="AH125" s="132"/>
      <c r="AI125" s="37">
        <v>500</v>
      </c>
      <c r="AJ125" s="133">
        <v>1000</v>
      </c>
      <c r="AK125" s="137">
        <v>0</v>
      </c>
      <c r="AL125" s="131"/>
      <c r="AM125" s="37">
        <v>0</v>
      </c>
      <c r="AN125" s="135">
        <f t="shared" si="16"/>
        <v>19200</v>
      </c>
      <c r="AO125" s="130">
        <v>0</v>
      </c>
      <c r="AP125" s="131">
        <v>0</v>
      </c>
      <c r="AQ125" s="132"/>
      <c r="AR125" s="37"/>
      <c r="AS125" s="133"/>
      <c r="AT125" s="138"/>
      <c r="AU125" s="131"/>
      <c r="AV125" s="37">
        <v>0</v>
      </c>
      <c r="AW125" s="135">
        <f t="shared" si="17"/>
        <v>0</v>
      </c>
      <c r="AX125" s="47">
        <f t="shared" si="18"/>
        <v>15322.116161999998</v>
      </c>
      <c r="AY125" s="47">
        <f t="shared" si="19"/>
        <v>12450.61</v>
      </c>
      <c r="AZ125" s="47">
        <f t="shared" si="20"/>
        <v>0</v>
      </c>
      <c r="BA125" s="47">
        <f t="shared" si="21"/>
        <v>926.55</v>
      </c>
      <c r="BB125" s="47">
        <f t="shared" si="22"/>
        <v>1150.45</v>
      </c>
      <c r="BC125" s="47">
        <f t="shared" si="23"/>
        <v>120.1</v>
      </c>
      <c r="BD125" s="47">
        <f t="shared" si="24"/>
        <v>337</v>
      </c>
      <c r="BE125" s="47">
        <f t="shared" si="25"/>
        <v>7064.1980434930492</v>
      </c>
      <c r="BF125" s="135">
        <f t="shared" si="26"/>
        <v>37371.02420549305</v>
      </c>
      <c r="BG125" s="139">
        <f t="shared" si="27"/>
        <v>4.5281745069057369</v>
      </c>
    </row>
    <row r="126" spans="1:59" ht="12.95" customHeight="1" x14ac:dyDescent="0.2">
      <c r="A126" s="32" t="s">
        <v>470</v>
      </c>
      <c r="B126" s="33" t="s">
        <v>471</v>
      </c>
      <c r="C126" s="43">
        <v>4569</v>
      </c>
      <c r="D126" s="45"/>
      <c r="E126" s="33"/>
      <c r="F126" s="46" t="s">
        <v>98</v>
      </c>
      <c r="G126" s="33" t="s">
        <v>99</v>
      </c>
      <c r="H126" s="46" t="s">
        <v>192</v>
      </c>
      <c r="I126" s="46" t="s">
        <v>193</v>
      </c>
      <c r="J126" s="47">
        <v>2</v>
      </c>
      <c r="K126" s="47">
        <v>1</v>
      </c>
      <c r="L126" s="130">
        <v>1666.3346789999998</v>
      </c>
      <c r="M126" s="131">
        <v>810</v>
      </c>
      <c r="N126" s="132"/>
      <c r="O126" s="37">
        <v>130</v>
      </c>
      <c r="P126" s="133">
        <v>0</v>
      </c>
      <c r="Q126" s="134">
        <v>0</v>
      </c>
      <c r="R126" s="131">
        <v>121</v>
      </c>
      <c r="S126" s="37">
        <v>3363</v>
      </c>
      <c r="T126" s="135">
        <f t="shared" si="14"/>
        <v>6090.3346789999996</v>
      </c>
      <c r="U126" s="130">
        <v>792.21</v>
      </c>
      <c r="V126" s="131">
        <v>172.25</v>
      </c>
      <c r="W126" s="136"/>
      <c r="X126" s="37">
        <v>124.16</v>
      </c>
      <c r="Y126" s="133">
        <v>42.35</v>
      </c>
      <c r="Z126" s="134">
        <v>52.8</v>
      </c>
      <c r="AA126" s="131">
        <v>28.8</v>
      </c>
      <c r="AB126" s="37">
        <v>3723.7459583497121</v>
      </c>
      <c r="AC126" s="135">
        <f t="shared" si="15"/>
        <v>4936.3159583497118</v>
      </c>
      <c r="AD126" s="47"/>
      <c r="AE126" s="47"/>
      <c r="AF126" s="130">
        <v>0</v>
      </c>
      <c r="AG126" s="131">
        <v>0</v>
      </c>
      <c r="AH126" s="132"/>
      <c r="AI126" s="37"/>
      <c r="AJ126" s="133">
        <v>0</v>
      </c>
      <c r="AK126" s="137">
        <v>0</v>
      </c>
      <c r="AL126" s="131"/>
      <c r="AM126" s="37">
        <v>0</v>
      </c>
      <c r="AN126" s="135">
        <f t="shared" si="16"/>
        <v>0</v>
      </c>
      <c r="AO126" s="130">
        <v>0</v>
      </c>
      <c r="AP126" s="131">
        <v>0</v>
      </c>
      <c r="AQ126" s="132"/>
      <c r="AR126" s="37"/>
      <c r="AS126" s="133"/>
      <c r="AT126" s="138"/>
      <c r="AU126" s="131"/>
      <c r="AV126" s="37">
        <v>0</v>
      </c>
      <c r="AW126" s="135">
        <f t="shared" si="17"/>
        <v>0</v>
      </c>
      <c r="AX126" s="47">
        <f t="shared" si="18"/>
        <v>2458.5446789999996</v>
      </c>
      <c r="AY126" s="47">
        <f t="shared" si="19"/>
        <v>982.25</v>
      </c>
      <c r="AZ126" s="47">
        <f t="shared" si="20"/>
        <v>0</v>
      </c>
      <c r="BA126" s="47">
        <f t="shared" si="21"/>
        <v>254.16</v>
      </c>
      <c r="BB126" s="47">
        <f t="shared" si="22"/>
        <v>42.35</v>
      </c>
      <c r="BC126" s="47">
        <f t="shared" si="23"/>
        <v>52.8</v>
      </c>
      <c r="BD126" s="47">
        <f t="shared" si="24"/>
        <v>149.80000000000001</v>
      </c>
      <c r="BE126" s="47">
        <f t="shared" si="25"/>
        <v>7086.7459583497121</v>
      </c>
      <c r="BF126" s="135">
        <f t="shared" si="26"/>
        <v>11026.650637349712</v>
      </c>
      <c r="BG126" s="139">
        <f t="shared" si="27"/>
        <v>2.4133619254431413</v>
      </c>
    </row>
    <row r="127" spans="1:59" ht="12.95" customHeight="1" x14ac:dyDescent="0.2">
      <c r="A127" s="32" t="s">
        <v>587</v>
      </c>
      <c r="B127" s="33" t="s">
        <v>588</v>
      </c>
      <c r="C127" s="43">
        <v>10933</v>
      </c>
      <c r="D127" s="45"/>
      <c r="E127" s="33"/>
      <c r="F127" s="46" t="s">
        <v>98</v>
      </c>
      <c r="G127" s="33" t="s">
        <v>99</v>
      </c>
      <c r="H127" s="46" t="s">
        <v>100</v>
      </c>
      <c r="I127" s="46" t="s">
        <v>101</v>
      </c>
      <c r="J127" s="47">
        <v>1</v>
      </c>
      <c r="K127" s="47">
        <v>1</v>
      </c>
      <c r="L127" s="130">
        <v>7932.8980369999999</v>
      </c>
      <c r="M127" s="131">
        <v>4098.95</v>
      </c>
      <c r="N127" s="132"/>
      <c r="O127" s="37">
        <v>2080</v>
      </c>
      <c r="P127" s="133">
        <v>4254.76</v>
      </c>
      <c r="Q127" s="134">
        <v>433.6</v>
      </c>
      <c r="R127" s="131">
        <v>5905</v>
      </c>
      <c r="S127" s="37">
        <v>9760</v>
      </c>
      <c r="T127" s="135">
        <f t="shared" si="14"/>
        <v>34465.208036999997</v>
      </c>
      <c r="U127" s="130">
        <v>19051.189999999999</v>
      </c>
      <c r="V127" s="131">
        <v>8131.24</v>
      </c>
      <c r="W127" s="136"/>
      <c r="X127" s="37">
        <v>4013.54</v>
      </c>
      <c r="Y127" s="133">
        <v>9358.0499999999993</v>
      </c>
      <c r="Z127" s="134">
        <v>731.27</v>
      </c>
      <c r="AA127" s="131">
        <v>2498.38</v>
      </c>
      <c r="AB127" s="37">
        <v>9302.0611591250599</v>
      </c>
      <c r="AC127" s="135">
        <f t="shared" si="15"/>
        <v>53085.731159125062</v>
      </c>
      <c r="AD127" s="47"/>
      <c r="AE127" s="47"/>
      <c r="AF127" s="130">
        <v>15000</v>
      </c>
      <c r="AG127" s="131">
        <v>5500</v>
      </c>
      <c r="AH127" s="132"/>
      <c r="AI127" s="37">
        <v>3200</v>
      </c>
      <c r="AJ127" s="133">
        <v>6300</v>
      </c>
      <c r="AK127" s="137">
        <v>0</v>
      </c>
      <c r="AL127" s="131">
        <v>7200</v>
      </c>
      <c r="AM127" s="37">
        <v>4000</v>
      </c>
      <c r="AN127" s="135">
        <f t="shared" si="16"/>
        <v>41200</v>
      </c>
      <c r="AO127" s="130">
        <v>0</v>
      </c>
      <c r="AP127" s="131">
        <v>0</v>
      </c>
      <c r="AQ127" s="132"/>
      <c r="AR127" s="37"/>
      <c r="AS127" s="133"/>
      <c r="AT127" s="138"/>
      <c r="AU127" s="131"/>
      <c r="AV127" s="37">
        <v>0</v>
      </c>
      <c r="AW127" s="135">
        <f t="shared" si="17"/>
        <v>0</v>
      </c>
      <c r="AX127" s="47">
        <f t="shared" si="18"/>
        <v>41984.088036999994</v>
      </c>
      <c r="AY127" s="47">
        <f t="shared" si="19"/>
        <v>17730.189999999999</v>
      </c>
      <c r="AZ127" s="47">
        <f t="shared" si="20"/>
        <v>0</v>
      </c>
      <c r="BA127" s="47">
        <f t="shared" si="21"/>
        <v>9293.5400000000009</v>
      </c>
      <c r="BB127" s="47">
        <f t="shared" si="22"/>
        <v>19912.809999999998</v>
      </c>
      <c r="BC127" s="47">
        <f t="shared" si="23"/>
        <v>1164.8699999999999</v>
      </c>
      <c r="BD127" s="47">
        <f t="shared" si="24"/>
        <v>15603.380000000001</v>
      </c>
      <c r="BE127" s="47">
        <f t="shared" si="25"/>
        <v>23062.06115912506</v>
      </c>
      <c r="BF127" s="135">
        <f t="shared" si="26"/>
        <v>128750.93919612505</v>
      </c>
      <c r="BG127" s="139">
        <f t="shared" si="27"/>
        <v>11.776359571583741</v>
      </c>
    </row>
    <row r="128" spans="1:59" ht="12.95" customHeight="1" x14ac:dyDescent="0.2">
      <c r="A128" s="32" t="s">
        <v>617</v>
      </c>
      <c r="B128" s="33" t="s">
        <v>618</v>
      </c>
      <c r="C128" s="43">
        <v>4978</v>
      </c>
      <c r="D128" s="45"/>
      <c r="E128" s="33"/>
      <c r="F128" s="46" t="s">
        <v>98</v>
      </c>
      <c r="G128" s="33" t="s">
        <v>99</v>
      </c>
      <c r="H128" s="46" t="s">
        <v>287</v>
      </c>
      <c r="I128" s="46" t="s">
        <v>288</v>
      </c>
      <c r="J128" s="47">
        <v>1</v>
      </c>
      <c r="K128" s="47">
        <v>1</v>
      </c>
      <c r="L128" s="130">
        <v>2684.3084560000002</v>
      </c>
      <c r="M128" s="131">
        <v>4994.1499999999996</v>
      </c>
      <c r="N128" s="132"/>
      <c r="O128" s="37">
        <v>1479</v>
      </c>
      <c r="P128" s="133">
        <v>1554.4</v>
      </c>
      <c r="Q128" s="134">
        <v>550</v>
      </c>
      <c r="R128" s="131">
        <v>4130</v>
      </c>
      <c r="S128" s="37">
        <v>3202</v>
      </c>
      <c r="T128" s="135">
        <f t="shared" si="14"/>
        <v>18593.858456000002</v>
      </c>
      <c r="U128" s="130">
        <v>3482.42</v>
      </c>
      <c r="V128" s="131">
        <v>1870.46</v>
      </c>
      <c r="W128" s="136"/>
      <c r="X128" s="37">
        <v>782.18</v>
      </c>
      <c r="Y128" s="133">
        <v>2100.16</v>
      </c>
      <c r="Z128" s="134">
        <v>190.41</v>
      </c>
      <c r="AA128" s="131">
        <v>597.04999999999995</v>
      </c>
      <c r="AB128" s="37">
        <v>6795.2387344115323</v>
      </c>
      <c r="AC128" s="135">
        <f t="shared" si="15"/>
        <v>15817.918734411533</v>
      </c>
      <c r="AD128" s="47"/>
      <c r="AE128" s="47"/>
      <c r="AF128" s="130">
        <v>3210</v>
      </c>
      <c r="AG128" s="131">
        <v>3210</v>
      </c>
      <c r="AH128" s="132"/>
      <c r="AI128" s="37">
        <v>1380</v>
      </c>
      <c r="AJ128" s="133">
        <v>3210</v>
      </c>
      <c r="AK128" s="137">
        <v>0</v>
      </c>
      <c r="AL128" s="131">
        <v>1140</v>
      </c>
      <c r="AM128" s="37">
        <v>1000</v>
      </c>
      <c r="AN128" s="135">
        <f t="shared" si="16"/>
        <v>13150</v>
      </c>
      <c r="AO128" s="130">
        <v>0</v>
      </c>
      <c r="AP128" s="131">
        <v>0</v>
      </c>
      <c r="AQ128" s="132"/>
      <c r="AR128" s="37"/>
      <c r="AS128" s="133"/>
      <c r="AT128" s="138"/>
      <c r="AU128" s="131"/>
      <c r="AV128" s="37">
        <v>0</v>
      </c>
      <c r="AW128" s="135">
        <f t="shared" si="17"/>
        <v>0</v>
      </c>
      <c r="AX128" s="47">
        <f t="shared" si="18"/>
        <v>9376.7284560000007</v>
      </c>
      <c r="AY128" s="47">
        <f t="shared" si="19"/>
        <v>10074.61</v>
      </c>
      <c r="AZ128" s="47">
        <f t="shared" si="20"/>
        <v>0</v>
      </c>
      <c r="BA128" s="47">
        <f t="shared" si="21"/>
        <v>3641.18</v>
      </c>
      <c r="BB128" s="47">
        <f t="shared" si="22"/>
        <v>6864.5599999999995</v>
      </c>
      <c r="BC128" s="47">
        <f t="shared" si="23"/>
        <v>740.41</v>
      </c>
      <c r="BD128" s="47">
        <f t="shared" si="24"/>
        <v>5867.05</v>
      </c>
      <c r="BE128" s="47">
        <f t="shared" si="25"/>
        <v>10997.238734411532</v>
      </c>
      <c r="BF128" s="135">
        <f t="shared" si="26"/>
        <v>47561.777190411536</v>
      </c>
      <c r="BG128" s="139">
        <f t="shared" si="27"/>
        <v>9.5543947750927156</v>
      </c>
    </row>
    <row r="129" spans="1:59" s="109" customFormat="1" ht="12.95" customHeight="1" x14ac:dyDescent="0.2">
      <c r="A129" s="32" t="s">
        <v>679</v>
      </c>
      <c r="B129" s="33" t="s">
        <v>680</v>
      </c>
      <c r="C129" s="43">
        <v>15251</v>
      </c>
      <c r="D129" s="45"/>
      <c r="E129" s="33"/>
      <c r="F129" s="46" t="s">
        <v>98</v>
      </c>
      <c r="G129" s="33" t="s">
        <v>99</v>
      </c>
      <c r="H129" s="46" t="s">
        <v>683</v>
      </c>
      <c r="I129" s="46" t="s">
        <v>684</v>
      </c>
      <c r="J129" s="47">
        <v>1</v>
      </c>
      <c r="K129" s="47">
        <v>1</v>
      </c>
      <c r="L129" s="130">
        <v>3495.5583440000005</v>
      </c>
      <c r="M129" s="131">
        <v>20</v>
      </c>
      <c r="N129" s="132"/>
      <c r="O129" s="37">
        <v>795</v>
      </c>
      <c r="P129" s="133">
        <v>1066</v>
      </c>
      <c r="Q129" s="134">
        <v>750</v>
      </c>
      <c r="R129" s="131">
        <v>282</v>
      </c>
      <c r="S129" s="37">
        <v>10744.1</v>
      </c>
      <c r="T129" s="135">
        <f t="shared" si="14"/>
        <v>17152.658344000003</v>
      </c>
      <c r="U129" s="130">
        <v>7230.05</v>
      </c>
      <c r="V129" s="131">
        <v>86.7</v>
      </c>
      <c r="W129" s="136"/>
      <c r="X129" s="37">
        <v>684.68</v>
      </c>
      <c r="Y129" s="133">
        <v>174.1</v>
      </c>
      <c r="Z129" s="134">
        <v>130.13</v>
      </c>
      <c r="AA129" s="131">
        <v>102.25</v>
      </c>
      <c r="AB129" s="37">
        <v>4145.5676799775656</v>
      </c>
      <c r="AC129" s="135">
        <f t="shared" si="15"/>
        <v>12553.477679977565</v>
      </c>
      <c r="AD129" s="147"/>
      <c r="AE129" s="147"/>
      <c r="AF129" s="130">
        <v>27200</v>
      </c>
      <c r="AG129" s="131">
        <v>0</v>
      </c>
      <c r="AH129" s="132"/>
      <c r="AI129" s="37"/>
      <c r="AJ129" s="133">
        <v>4000</v>
      </c>
      <c r="AK129" s="137">
        <v>0</v>
      </c>
      <c r="AL129" s="131"/>
      <c r="AM129" s="37">
        <v>8500</v>
      </c>
      <c r="AN129" s="135">
        <f t="shared" si="16"/>
        <v>39700</v>
      </c>
      <c r="AO129" s="130">
        <v>0</v>
      </c>
      <c r="AP129" s="131">
        <v>0</v>
      </c>
      <c r="AQ129" s="132"/>
      <c r="AR129" s="37"/>
      <c r="AS129" s="133">
        <v>0</v>
      </c>
      <c r="AT129" s="138"/>
      <c r="AU129" s="131"/>
      <c r="AV129" s="37">
        <v>16107</v>
      </c>
      <c r="AW129" s="135">
        <f t="shared" si="17"/>
        <v>16107</v>
      </c>
      <c r="AX129" s="47">
        <f t="shared" si="18"/>
        <v>37925.608344</v>
      </c>
      <c r="AY129" s="47">
        <f t="shared" si="19"/>
        <v>106.7</v>
      </c>
      <c r="AZ129" s="47">
        <f t="shared" si="20"/>
        <v>0</v>
      </c>
      <c r="BA129" s="47">
        <f t="shared" si="21"/>
        <v>1479.6799999999998</v>
      </c>
      <c r="BB129" s="47">
        <f t="shared" si="22"/>
        <v>5240.1000000000004</v>
      </c>
      <c r="BC129" s="47">
        <f t="shared" si="23"/>
        <v>880.13</v>
      </c>
      <c r="BD129" s="47">
        <f t="shared" si="24"/>
        <v>384.25</v>
      </c>
      <c r="BE129" s="47">
        <f t="shared" si="25"/>
        <v>39496.667679977567</v>
      </c>
      <c r="BF129" s="135">
        <f t="shared" si="26"/>
        <v>85513.136023977568</v>
      </c>
      <c r="BG129" s="139">
        <f t="shared" si="27"/>
        <v>5.6070510801899918</v>
      </c>
    </row>
    <row r="130" spans="1:59" ht="12.95" customHeight="1" x14ac:dyDescent="0.2">
      <c r="A130" s="32" t="s">
        <v>691</v>
      </c>
      <c r="B130" s="33" t="s">
        <v>692</v>
      </c>
      <c r="C130" s="43">
        <v>6906</v>
      </c>
      <c r="D130" s="45"/>
      <c r="E130" s="33"/>
      <c r="F130" s="46" t="s">
        <v>98</v>
      </c>
      <c r="G130" s="33" t="s">
        <v>99</v>
      </c>
      <c r="H130" s="46" t="s">
        <v>683</v>
      </c>
      <c r="I130" s="46" t="s">
        <v>684</v>
      </c>
      <c r="J130" s="47">
        <v>2</v>
      </c>
      <c r="K130" s="47">
        <v>1</v>
      </c>
      <c r="L130" s="130">
        <v>2744.63238</v>
      </c>
      <c r="M130" s="131">
        <v>280</v>
      </c>
      <c r="N130" s="132"/>
      <c r="O130" s="37">
        <v>395</v>
      </c>
      <c r="P130" s="133">
        <v>1925</v>
      </c>
      <c r="Q130" s="134">
        <v>1987</v>
      </c>
      <c r="R130" s="131">
        <v>430</v>
      </c>
      <c r="S130" s="37">
        <v>2783</v>
      </c>
      <c r="T130" s="135">
        <f t="shared" ref="T130:T193" si="28">SUM(L130:S130)</f>
        <v>10544.632379999999</v>
      </c>
      <c r="U130" s="130">
        <v>6562.7</v>
      </c>
      <c r="V130" s="131">
        <v>3703.9</v>
      </c>
      <c r="W130" s="136"/>
      <c r="X130" s="37">
        <v>480.75</v>
      </c>
      <c r="Y130" s="133">
        <v>6573.05</v>
      </c>
      <c r="Z130" s="134">
        <v>3284.75</v>
      </c>
      <c r="AA130" s="131">
        <v>1127.8</v>
      </c>
      <c r="AB130" s="37">
        <v>3674.1127181227384</v>
      </c>
      <c r="AC130" s="135">
        <f t="shared" ref="AC130:AC193" si="29">SUM(U130:AB130)</f>
        <v>25407.062718122739</v>
      </c>
      <c r="AD130" s="47"/>
      <c r="AE130" s="47"/>
      <c r="AF130" s="130">
        <v>6000</v>
      </c>
      <c r="AG130" s="131">
        <v>6500</v>
      </c>
      <c r="AH130" s="132"/>
      <c r="AI130" s="37">
        <v>2500</v>
      </c>
      <c r="AJ130" s="133">
        <v>26000</v>
      </c>
      <c r="AK130" s="137">
        <v>11000</v>
      </c>
      <c r="AL130" s="131">
        <v>2500</v>
      </c>
      <c r="AM130" s="37">
        <v>0</v>
      </c>
      <c r="AN130" s="135">
        <f t="shared" ref="AN130:AN193" si="30">SUM(AF130:AM130)</f>
        <v>54500</v>
      </c>
      <c r="AO130" s="130">
        <v>0</v>
      </c>
      <c r="AP130" s="131">
        <v>0</v>
      </c>
      <c r="AQ130" s="132"/>
      <c r="AR130" s="37"/>
      <c r="AS130" s="133"/>
      <c r="AT130" s="138"/>
      <c r="AU130" s="131"/>
      <c r="AV130" s="37">
        <v>69094</v>
      </c>
      <c r="AW130" s="135">
        <f t="shared" ref="AW130:AW193" si="31">SUM(AO130:AV130)</f>
        <v>69094</v>
      </c>
      <c r="AX130" s="47">
        <f t="shared" ref="AX130:AX193" si="32">SUM(L130,U130,AF130,AO130)</f>
        <v>15307.33238</v>
      </c>
      <c r="AY130" s="47">
        <f t="shared" ref="AY130:AY193" si="33">SUM(M130,V130,AG130,AP130)</f>
        <v>10483.9</v>
      </c>
      <c r="AZ130" s="47">
        <f t="shared" ref="AZ130:AZ193" si="34">SUM(N130,W130,AH130,AQ130)</f>
        <v>0</v>
      </c>
      <c r="BA130" s="47">
        <f t="shared" ref="BA130:BA193" si="35">SUM(O130,X130,AI130,AR130)</f>
        <v>3375.75</v>
      </c>
      <c r="BB130" s="47">
        <f t="shared" ref="BB130:BB193" si="36">SUM(P130,Y130,AJ130,AS130)</f>
        <v>34498.050000000003</v>
      </c>
      <c r="BC130" s="47">
        <f t="shared" ref="BC130:BC193" si="37">SUM(Q130,Z130,AK130,AT130)</f>
        <v>16271.75</v>
      </c>
      <c r="BD130" s="47">
        <f t="shared" ref="BD130:BD193" si="38">SUM(R130,AA130,AL130,AU130)</f>
        <v>4057.8</v>
      </c>
      <c r="BE130" s="47">
        <f t="shared" ref="BE130:BE193" si="39">SUM(S130,AB130,AM130,AV130)</f>
        <v>75551.112718122735</v>
      </c>
      <c r="BF130" s="135">
        <f t="shared" ref="BF130:BF193" si="40">SUM(AX130:BE130)</f>
        <v>159545.69509812276</v>
      </c>
      <c r="BG130" s="139">
        <f t="shared" ref="BG130:BG193" si="41">(BF130/C130)</f>
        <v>23.102475397932633</v>
      </c>
    </row>
    <row r="131" spans="1:59" ht="12.95" customHeight="1" x14ac:dyDescent="0.2">
      <c r="A131" s="32" t="s">
        <v>685</v>
      </c>
      <c r="B131" s="33" t="s">
        <v>686</v>
      </c>
      <c r="C131" s="43">
        <v>6124</v>
      </c>
      <c r="D131" s="45"/>
      <c r="E131" s="33"/>
      <c r="F131" s="46" t="s">
        <v>98</v>
      </c>
      <c r="G131" s="33" t="s">
        <v>99</v>
      </c>
      <c r="H131" s="46" t="s">
        <v>689</v>
      </c>
      <c r="I131" s="46" t="s">
        <v>690</v>
      </c>
      <c r="J131" s="47">
        <v>1</v>
      </c>
      <c r="K131" s="47">
        <v>1</v>
      </c>
      <c r="L131" s="130">
        <v>1955.1397480000003</v>
      </c>
      <c r="M131" s="131">
        <v>7095</v>
      </c>
      <c r="N131" s="132"/>
      <c r="O131" s="37">
        <v>785</v>
      </c>
      <c r="P131" s="133">
        <v>5624.5</v>
      </c>
      <c r="Q131" s="134">
        <v>731</v>
      </c>
      <c r="R131" s="131">
        <v>6612</v>
      </c>
      <c r="S131" s="37">
        <v>3103.1400000000003</v>
      </c>
      <c r="T131" s="135">
        <f t="shared" si="28"/>
        <v>25905.779748000001</v>
      </c>
      <c r="U131" s="130">
        <v>5041.66</v>
      </c>
      <c r="V131" s="131">
        <v>6003.21</v>
      </c>
      <c r="W131" s="136"/>
      <c r="X131" s="37">
        <v>820.2</v>
      </c>
      <c r="Y131" s="133">
        <v>4313.2700000000004</v>
      </c>
      <c r="Z131" s="134">
        <v>7158.57</v>
      </c>
      <c r="AA131" s="131">
        <v>8044.45</v>
      </c>
      <c r="AB131" s="37">
        <v>5186.4945275948821</v>
      </c>
      <c r="AC131" s="135">
        <f t="shared" si="29"/>
        <v>36567.854527594885</v>
      </c>
      <c r="AD131" s="47"/>
      <c r="AE131" s="47"/>
      <c r="AF131" s="130">
        <v>500</v>
      </c>
      <c r="AG131" s="131">
        <v>0</v>
      </c>
      <c r="AH131" s="132"/>
      <c r="AI131" s="37">
        <v>1000</v>
      </c>
      <c r="AJ131" s="133">
        <v>0</v>
      </c>
      <c r="AK131" s="137">
        <v>0</v>
      </c>
      <c r="AL131" s="131">
        <v>5000</v>
      </c>
      <c r="AM131" s="37">
        <v>2000</v>
      </c>
      <c r="AN131" s="135">
        <f t="shared" si="30"/>
        <v>8500</v>
      </c>
      <c r="AO131" s="130">
        <v>0</v>
      </c>
      <c r="AP131" s="131">
        <v>0</v>
      </c>
      <c r="AQ131" s="132"/>
      <c r="AR131" s="37"/>
      <c r="AS131" s="133"/>
      <c r="AT131" s="138"/>
      <c r="AU131" s="131"/>
      <c r="AV131" s="37">
        <v>0</v>
      </c>
      <c r="AW131" s="135">
        <f t="shared" si="31"/>
        <v>0</v>
      </c>
      <c r="AX131" s="47">
        <f t="shared" si="32"/>
        <v>7496.7997480000004</v>
      </c>
      <c r="AY131" s="47">
        <f t="shared" si="33"/>
        <v>13098.21</v>
      </c>
      <c r="AZ131" s="47">
        <f t="shared" si="34"/>
        <v>0</v>
      </c>
      <c r="BA131" s="47">
        <f t="shared" si="35"/>
        <v>2605.1999999999998</v>
      </c>
      <c r="BB131" s="47">
        <f t="shared" si="36"/>
        <v>9937.77</v>
      </c>
      <c r="BC131" s="47">
        <f t="shared" si="37"/>
        <v>7889.57</v>
      </c>
      <c r="BD131" s="47">
        <f t="shared" si="38"/>
        <v>19656.45</v>
      </c>
      <c r="BE131" s="47">
        <f t="shared" si="39"/>
        <v>10289.634527594882</v>
      </c>
      <c r="BF131" s="135">
        <f t="shared" si="40"/>
        <v>70973.634275594886</v>
      </c>
      <c r="BG131" s="139">
        <f t="shared" si="41"/>
        <v>11.58942427753019</v>
      </c>
    </row>
    <row r="132" spans="1:59" ht="12.95" customHeight="1" x14ac:dyDescent="0.2">
      <c r="A132" s="32" t="s">
        <v>695</v>
      </c>
      <c r="B132" s="33" t="s">
        <v>696</v>
      </c>
      <c r="C132" s="43">
        <v>14108</v>
      </c>
      <c r="D132" s="45"/>
      <c r="E132" s="33"/>
      <c r="F132" s="46" t="s">
        <v>98</v>
      </c>
      <c r="G132" s="33" t="s">
        <v>99</v>
      </c>
      <c r="H132" s="46" t="s">
        <v>273</v>
      </c>
      <c r="I132" s="46" t="s">
        <v>274</v>
      </c>
      <c r="J132" s="47">
        <v>2</v>
      </c>
      <c r="K132" s="47">
        <v>1</v>
      </c>
      <c r="L132" s="130">
        <v>11698.349131999999</v>
      </c>
      <c r="M132" s="131">
        <v>225</v>
      </c>
      <c r="N132" s="132"/>
      <c r="O132" s="37">
        <v>755</v>
      </c>
      <c r="P132" s="133">
        <v>1350</v>
      </c>
      <c r="Q132" s="134">
        <v>1535</v>
      </c>
      <c r="R132" s="131">
        <v>769</v>
      </c>
      <c r="S132" s="37">
        <v>20101</v>
      </c>
      <c r="T132" s="135">
        <f t="shared" si="28"/>
        <v>36433.349132000003</v>
      </c>
      <c r="U132" s="130">
        <v>12996.630000000001</v>
      </c>
      <c r="V132" s="131">
        <v>304.2</v>
      </c>
      <c r="W132" s="136"/>
      <c r="X132" s="37">
        <v>800.65</v>
      </c>
      <c r="Y132" s="133">
        <v>381.33</v>
      </c>
      <c r="Z132" s="134">
        <v>170.25</v>
      </c>
      <c r="AA132" s="131">
        <v>1026.3499999999999</v>
      </c>
      <c r="AB132" s="37">
        <v>9423.2068445180885</v>
      </c>
      <c r="AC132" s="135">
        <f t="shared" si="29"/>
        <v>25102.616844518088</v>
      </c>
      <c r="AD132" s="47"/>
      <c r="AE132" s="47"/>
      <c r="AF132" s="130">
        <v>22000</v>
      </c>
      <c r="AG132" s="131">
        <v>0</v>
      </c>
      <c r="AH132" s="132"/>
      <c r="AI132" s="37">
        <v>4000</v>
      </c>
      <c r="AJ132" s="133">
        <v>6000</v>
      </c>
      <c r="AK132" s="137">
        <v>0</v>
      </c>
      <c r="AL132" s="131">
        <v>4000</v>
      </c>
      <c r="AM132" s="37">
        <v>9900</v>
      </c>
      <c r="AN132" s="135">
        <f t="shared" si="30"/>
        <v>45900</v>
      </c>
      <c r="AO132" s="130">
        <v>0</v>
      </c>
      <c r="AP132" s="131">
        <v>0</v>
      </c>
      <c r="AQ132" s="132"/>
      <c r="AR132" s="37"/>
      <c r="AS132" s="133"/>
      <c r="AT132" s="138"/>
      <c r="AU132" s="131"/>
      <c r="AV132" s="37">
        <v>0</v>
      </c>
      <c r="AW132" s="135">
        <f t="shared" si="31"/>
        <v>0</v>
      </c>
      <c r="AX132" s="47">
        <f t="shared" si="32"/>
        <v>46694.979132</v>
      </c>
      <c r="AY132" s="47">
        <f t="shared" si="33"/>
        <v>529.20000000000005</v>
      </c>
      <c r="AZ132" s="47">
        <f t="shared" si="34"/>
        <v>0</v>
      </c>
      <c r="BA132" s="47">
        <f t="shared" si="35"/>
        <v>5555.65</v>
      </c>
      <c r="BB132" s="47">
        <f t="shared" si="36"/>
        <v>7731.33</v>
      </c>
      <c r="BC132" s="47">
        <f t="shared" si="37"/>
        <v>1705.25</v>
      </c>
      <c r="BD132" s="47">
        <f t="shared" si="38"/>
        <v>5795.35</v>
      </c>
      <c r="BE132" s="47">
        <f t="shared" si="39"/>
        <v>39424.206844518092</v>
      </c>
      <c r="BF132" s="135">
        <f t="shared" si="40"/>
        <v>107435.9659765181</v>
      </c>
      <c r="BG132" s="139">
        <f t="shared" si="41"/>
        <v>7.6152513450891766</v>
      </c>
    </row>
    <row r="133" spans="1:59" ht="12.95" customHeight="1" x14ac:dyDescent="0.2">
      <c r="A133" s="32" t="s">
        <v>719</v>
      </c>
      <c r="B133" s="33" t="s">
        <v>720</v>
      </c>
      <c r="C133" s="43">
        <v>11416</v>
      </c>
      <c r="D133" s="45" t="s">
        <v>352</v>
      </c>
      <c r="E133" s="33" t="s">
        <v>353</v>
      </c>
      <c r="F133" s="46" t="s">
        <v>98</v>
      </c>
      <c r="G133" s="33" t="s">
        <v>99</v>
      </c>
      <c r="H133" s="46" t="s">
        <v>354</v>
      </c>
      <c r="I133" s="46" t="s">
        <v>355</v>
      </c>
      <c r="J133" s="47">
        <v>1</v>
      </c>
      <c r="K133" s="47">
        <v>2</v>
      </c>
      <c r="L133" s="130">
        <v>5007.9894999999997</v>
      </c>
      <c r="M133" s="131">
        <v>0</v>
      </c>
      <c r="N133" s="132"/>
      <c r="O133" s="37">
        <v>190</v>
      </c>
      <c r="P133" s="133">
        <v>320</v>
      </c>
      <c r="Q133" s="134">
        <v>465</v>
      </c>
      <c r="R133" s="131">
        <v>1056</v>
      </c>
      <c r="S133" s="37">
        <v>14491.08</v>
      </c>
      <c r="T133" s="135">
        <f t="shared" si="28"/>
        <v>21530.069499999998</v>
      </c>
      <c r="U133" s="130">
        <v>6300.49</v>
      </c>
      <c r="V133" s="131">
        <v>0</v>
      </c>
      <c r="W133" s="136"/>
      <c r="X133" s="37">
        <v>2253.61</v>
      </c>
      <c r="Y133" s="133">
        <v>1660.37</v>
      </c>
      <c r="Z133" s="134">
        <v>1606</v>
      </c>
      <c r="AA133" s="131">
        <v>1759.44</v>
      </c>
      <c r="AB133" s="37">
        <v>6318.1356651131728</v>
      </c>
      <c r="AC133" s="135">
        <f t="shared" si="29"/>
        <v>19898.045665113175</v>
      </c>
      <c r="AD133" s="47"/>
      <c r="AE133" s="47"/>
      <c r="AF133" s="130">
        <v>15029.13</v>
      </c>
      <c r="AG133" s="131">
        <v>2274.91</v>
      </c>
      <c r="AH133" s="132"/>
      <c r="AI133" s="37">
        <v>1040.73</v>
      </c>
      <c r="AJ133" s="133">
        <v>1625.19</v>
      </c>
      <c r="AK133" s="137">
        <v>1582</v>
      </c>
      <c r="AL133" s="131">
        <v>2118.5</v>
      </c>
      <c r="AM133" s="37">
        <v>15952.9</v>
      </c>
      <c r="AN133" s="135">
        <f t="shared" si="30"/>
        <v>39623.360000000001</v>
      </c>
      <c r="AO133" s="130">
        <v>0</v>
      </c>
      <c r="AP133" s="131">
        <v>0</v>
      </c>
      <c r="AQ133" s="132"/>
      <c r="AR133" s="37"/>
      <c r="AS133" s="133"/>
      <c r="AT133" s="138"/>
      <c r="AU133" s="131"/>
      <c r="AV133" s="37">
        <v>0</v>
      </c>
      <c r="AW133" s="135">
        <f t="shared" si="31"/>
        <v>0</v>
      </c>
      <c r="AX133" s="47">
        <f t="shared" si="32"/>
        <v>26337.609499999999</v>
      </c>
      <c r="AY133" s="47">
        <f t="shared" si="33"/>
        <v>2274.91</v>
      </c>
      <c r="AZ133" s="47">
        <f t="shared" si="34"/>
        <v>0</v>
      </c>
      <c r="BA133" s="47">
        <f t="shared" si="35"/>
        <v>3484.34</v>
      </c>
      <c r="BB133" s="47">
        <f t="shared" si="36"/>
        <v>3605.56</v>
      </c>
      <c r="BC133" s="47">
        <f t="shared" si="37"/>
        <v>3653</v>
      </c>
      <c r="BD133" s="47">
        <f t="shared" si="38"/>
        <v>4933.9400000000005</v>
      </c>
      <c r="BE133" s="47">
        <f t="shared" si="39"/>
        <v>36762.115665113175</v>
      </c>
      <c r="BF133" s="135">
        <f t="shared" si="40"/>
        <v>81051.475165113166</v>
      </c>
      <c r="BG133" s="139">
        <f t="shared" si="41"/>
        <v>7.0998138722068296</v>
      </c>
    </row>
    <row r="134" spans="1:59" ht="12.95" customHeight="1" x14ac:dyDescent="0.2">
      <c r="A134" s="32" t="s">
        <v>747</v>
      </c>
      <c r="B134" s="33" t="s">
        <v>748</v>
      </c>
      <c r="C134" s="43">
        <v>5054</v>
      </c>
      <c r="D134" s="45"/>
      <c r="E134" s="33"/>
      <c r="F134" s="46" t="s">
        <v>98</v>
      </c>
      <c r="G134" s="33" t="s">
        <v>99</v>
      </c>
      <c r="H134" s="46" t="s">
        <v>192</v>
      </c>
      <c r="I134" s="46" t="s">
        <v>193</v>
      </c>
      <c r="J134" s="47">
        <v>2</v>
      </c>
      <c r="K134" s="47">
        <v>1</v>
      </c>
      <c r="L134" s="130">
        <v>1541.1568240000001</v>
      </c>
      <c r="M134" s="131">
        <v>0</v>
      </c>
      <c r="N134" s="132"/>
      <c r="O134" s="37">
        <v>70</v>
      </c>
      <c r="P134" s="133">
        <v>20</v>
      </c>
      <c r="Q134" s="134">
        <v>0</v>
      </c>
      <c r="R134" s="131">
        <v>410</v>
      </c>
      <c r="S134" s="37">
        <v>2829</v>
      </c>
      <c r="T134" s="135">
        <f t="shared" si="28"/>
        <v>4870.1568239999997</v>
      </c>
      <c r="U134" s="130">
        <v>4238.7700000000004</v>
      </c>
      <c r="V134" s="131">
        <v>52</v>
      </c>
      <c r="W134" s="136"/>
      <c r="X134" s="37">
        <v>120.05</v>
      </c>
      <c r="Y134" s="133">
        <v>71.400000000000006</v>
      </c>
      <c r="Z134" s="134">
        <v>110.85</v>
      </c>
      <c r="AA134" s="131">
        <v>136.6</v>
      </c>
      <c r="AB134" s="37">
        <v>3171.9111792215408</v>
      </c>
      <c r="AC134" s="135">
        <f t="shared" si="29"/>
        <v>7901.5811792215418</v>
      </c>
      <c r="AD134" s="47"/>
      <c r="AE134" s="47"/>
      <c r="AF134" s="130">
        <v>7000</v>
      </c>
      <c r="AG134" s="131">
        <v>0</v>
      </c>
      <c r="AH134" s="132"/>
      <c r="AI134" s="37">
        <v>600</v>
      </c>
      <c r="AJ134" s="133">
        <v>7500</v>
      </c>
      <c r="AK134" s="137">
        <v>0</v>
      </c>
      <c r="AL134" s="131"/>
      <c r="AM134" s="37">
        <v>1000</v>
      </c>
      <c r="AN134" s="135">
        <f t="shared" si="30"/>
        <v>16100</v>
      </c>
      <c r="AO134" s="130">
        <v>0</v>
      </c>
      <c r="AP134" s="131">
        <v>0</v>
      </c>
      <c r="AQ134" s="132"/>
      <c r="AR134" s="37"/>
      <c r="AS134" s="133"/>
      <c r="AT134" s="138"/>
      <c r="AU134" s="131"/>
      <c r="AV134" s="37">
        <v>0</v>
      </c>
      <c r="AW134" s="135">
        <f t="shared" si="31"/>
        <v>0</v>
      </c>
      <c r="AX134" s="47">
        <f t="shared" si="32"/>
        <v>12779.926824</v>
      </c>
      <c r="AY134" s="47">
        <f t="shared" si="33"/>
        <v>52</v>
      </c>
      <c r="AZ134" s="47">
        <f t="shared" si="34"/>
        <v>0</v>
      </c>
      <c r="BA134" s="47">
        <f t="shared" si="35"/>
        <v>790.05</v>
      </c>
      <c r="BB134" s="47">
        <f t="shared" si="36"/>
        <v>7591.4</v>
      </c>
      <c r="BC134" s="47">
        <f t="shared" si="37"/>
        <v>110.85</v>
      </c>
      <c r="BD134" s="47">
        <f t="shared" si="38"/>
        <v>546.6</v>
      </c>
      <c r="BE134" s="47">
        <f t="shared" si="39"/>
        <v>7000.9111792215408</v>
      </c>
      <c r="BF134" s="135">
        <f t="shared" si="40"/>
        <v>28871.738003221537</v>
      </c>
      <c r="BG134" s="139">
        <f t="shared" si="41"/>
        <v>5.7126509701665089</v>
      </c>
    </row>
    <row r="135" spans="1:59" ht="12.95" customHeight="1" x14ac:dyDescent="0.2">
      <c r="A135" s="32" t="s">
        <v>760</v>
      </c>
      <c r="B135" s="33" t="s">
        <v>1850</v>
      </c>
      <c r="C135" s="43">
        <v>25318</v>
      </c>
      <c r="D135" s="45" t="s">
        <v>642</v>
      </c>
      <c r="E135" s="33" t="s">
        <v>643</v>
      </c>
      <c r="F135" s="46" t="s">
        <v>98</v>
      </c>
      <c r="G135" s="33" t="s">
        <v>99</v>
      </c>
      <c r="H135" s="46" t="s">
        <v>287</v>
      </c>
      <c r="I135" s="46" t="s">
        <v>288</v>
      </c>
      <c r="J135" s="47">
        <v>1</v>
      </c>
      <c r="K135" s="47">
        <v>2</v>
      </c>
      <c r="L135" s="130">
        <v>12355.267083999999</v>
      </c>
      <c r="M135" s="131">
        <v>45558.7</v>
      </c>
      <c r="N135" s="132"/>
      <c r="O135" s="37">
        <v>2533</v>
      </c>
      <c r="P135" s="133">
        <v>17169.809999999998</v>
      </c>
      <c r="Q135" s="134">
        <v>1500</v>
      </c>
      <c r="R135" s="131">
        <v>4764</v>
      </c>
      <c r="S135" s="37">
        <v>23552.55</v>
      </c>
      <c r="T135" s="135">
        <f t="shared" si="28"/>
        <v>107433.327084</v>
      </c>
      <c r="U135" s="130">
        <v>37668.550000000003</v>
      </c>
      <c r="V135" s="131">
        <v>3529.96</v>
      </c>
      <c r="W135" s="136"/>
      <c r="X135" s="37">
        <v>2480.86</v>
      </c>
      <c r="Y135" s="133">
        <v>9934.4500000000007</v>
      </c>
      <c r="Z135" s="134">
        <v>2496.6</v>
      </c>
      <c r="AA135" s="131">
        <v>2041.91</v>
      </c>
      <c r="AB135" s="37">
        <v>9244.5291920735817</v>
      </c>
      <c r="AC135" s="135">
        <f t="shared" si="29"/>
        <v>67396.859192073593</v>
      </c>
      <c r="AD135" s="47"/>
      <c r="AE135" s="47"/>
      <c r="AF135" s="130">
        <v>34605</v>
      </c>
      <c r="AG135" s="131">
        <v>32654</v>
      </c>
      <c r="AH135" s="132"/>
      <c r="AI135" s="37">
        <v>2691</v>
      </c>
      <c r="AJ135" s="133">
        <v>23807</v>
      </c>
      <c r="AK135" s="137">
        <v>1965</v>
      </c>
      <c r="AL135" s="131">
        <v>6877</v>
      </c>
      <c r="AM135" s="37">
        <v>15000</v>
      </c>
      <c r="AN135" s="135">
        <f t="shared" si="30"/>
        <v>117599</v>
      </c>
      <c r="AO135" s="130">
        <v>0</v>
      </c>
      <c r="AP135" s="131">
        <v>0</v>
      </c>
      <c r="AQ135" s="132"/>
      <c r="AR135" s="37"/>
      <c r="AS135" s="133"/>
      <c r="AT135" s="138"/>
      <c r="AU135" s="131"/>
      <c r="AV135" s="37">
        <v>0</v>
      </c>
      <c r="AW135" s="135">
        <f t="shared" si="31"/>
        <v>0</v>
      </c>
      <c r="AX135" s="47">
        <f t="shared" si="32"/>
        <v>84628.817084000009</v>
      </c>
      <c r="AY135" s="47">
        <f t="shared" si="33"/>
        <v>81742.66</v>
      </c>
      <c r="AZ135" s="47">
        <f t="shared" si="34"/>
        <v>0</v>
      </c>
      <c r="BA135" s="47">
        <f t="shared" si="35"/>
        <v>7704.8600000000006</v>
      </c>
      <c r="BB135" s="47">
        <f t="shared" si="36"/>
        <v>50911.259999999995</v>
      </c>
      <c r="BC135" s="47">
        <f t="shared" si="37"/>
        <v>5961.6</v>
      </c>
      <c r="BD135" s="47">
        <f t="shared" si="38"/>
        <v>13682.91</v>
      </c>
      <c r="BE135" s="47">
        <f t="shared" si="39"/>
        <v>47797.079192073579</v>
      </c>
      <c r="BF135" s="135">
        <f t="shared" si="40"/>
        <v>292429.18627607357</v>
      </c>
      <c r="BG135" s="139">
        <f t="shared" si="41"/>
        <v>11.550248292759047</v>
      </c>
    </row>
    <row r="136" spans="1:59" ht="12.95" customHeight="1" x14ac:dyDescent="0.2">
      <c r="A136" s="32" t="s">
        <v>762</v>
      </c>
      <c r="B136" s="33" t="s">
        <v>763</v>
      </c>
      <c r="C136" s="43">
        <v>2963</v>
      </c>
      <c r="D136" s="45"/>
      <c r="E136" s="33"/>
      <c r="F136" s="46" t="s">
        <v>98</v>
      </c>
      <c r="G136" s="33" t="s">
        <v>99</v>
      </c>
      <c r="H136" s="46" t="s">
        <v>192</v>
      </c>
      <c r="I136" s="46" t="s">
        <v>193</v>
      </c>
      <c r="J136" s="47">
        <v>2</v>
      </c>
      <c r="K136" s="47">
        <v>1</v>
      </c>
      <c r="L136" s="130">
        <v>2343.1816650000001</v>
      </c>
      <c r="M136" s="131">
        <v>0</v>
      </c>
      <c r="N136" s="132"/>
      <c r="O136" s="37">
        <v>31</v>
      </c>
      <c r="P136" s="133">
        <v>0</v>
      </c>
      <c r="Q136" s="134">
        <v>80</v>
      </c>
      <c r="R136" s="131"/>
      <c r="S136" s="37">
        <v>3414</v>
      </c>
      <c r="T136" s="135">
        <f t="shared" si="28"/>
        <v>5868.1816650000001</v>
      </c>
      <c r="U136" s="130">
        <v>2967.0999999999995</v>
      </c>
      <c r="V136" s="131">
        <v>69.099999999999994</v>
      </c>
      <c r="W136" s="136"/>
      <c r="X136" s="37">
        <v>52.95</v>
      </c>
      <c r="Y136" s="133">
        <v>79.05</v>
      </c>
      <c r="Z136" s="134">
        <v>25.6</v>
      </c>
      <c r="AA136" s="131">
        <v>42.1</v>
      </c>
      <c r="AB136" s="37">
        <v>2967.180547348798</v>
      </c>
      <c r="AC136" s="135">
        <f t="shared" si="29"/>
        <v>6203.0805473487972</v>
      </c>
      <c r="AD136" s="47"/>
      <c r="AE136" s="47"/>
      <c r="AF136" s="130">
        <v>6100</v>
      </c>
      <c r="AG136" s="131">
        <v>0</v>
      </c>
      <c r="AH136" s="132"/>
      <c r="AI136" s="37">
        <v>600</v>
      </c>
      <c r="AJ136" s="133">
        <v>0</v>
      </c>
      <c r="AK136" s="137">
        <v>0</v>
      </c>
      <c r="AL136" s="131"/>
      <c r="AM136" s="37">
        <v>1000</v>
      </c>
      <c r="AN136" s="135">
        <f t="shared" si="30"/>
        <v>7700</v>
      </c>
      <c r="AO136" s="130">
        <v>0</v>
      </c>
      <c r="AP136" s="131">
        <v>0</v>
      </c>
      <c r="AQ136" s="132"/>
      <c r="AR136" s="37"/>
      <c r="AS136" s="133"/>
      <c r="AT136" s="138"/>
      <c r="AU136" s="131"/>
      <c r="AV136" s="37">
        <v>0</v>
      </c>
      <c r="AW136" s="135">
        <f t="shared" si="31"/>
        <v>0</v>
      </c>
      <c r="AX136" s="47">
        <f t="shared" si="32"/>
        <v>11410.281664999999</v>
      </c>
      <c r="AY136" s="47">
        <f t="shared" si="33"/>
        <v>69.099999999999994</v>
      </c>
      <c r="AZ136" s="47">
        <f t="shared" si="34"/>
        <v>0</v>
      </c>
      <c r="BA136" s="47">
        <f t="shared" si="35"/>
        <v>683.95</v>
      </c>
      <c r="BB136" s="47">
        <f t="shared" si="36"/>
        <v>79.05</v>
      </c>
      <c r="BC136" s="47">
        <f t="shared" si="37"/>
        <v>105.6</v>
      </c>
      <c r="BD136" s="47">
        <f t="shared" si="38"/>
        <v>42.1</v>
      </c>
      <c r="BE136" s="47">
        <f t="shared" si="39"/>
        <v>7381.1805473487984</v>
      </c>
      <c r="BF136" s="135">
        <f t="shared" si="40"/>
        <v>19771.262212348796</v>
      </c>
      <c r="BG136" s="139">
        <f t="shared" si="41"/>
        <v>6.6727175876978722</v>
      </c>
    </row>
    <row r="137" spans="1:59" ht="12.95" customHeight="1" x14ac:dyDescent="0.2">
      <c r="A137" s="32" t="s">
        <v>847</v>
      </c>
      <c r="B137" s="33" t="s">
        <v>848</v>
      </c>
      <c r="C137" s="43">
        <v>13718</v>
      </c>
      <c r="D137" s="45"/>
      <c r="E137" s="33"/>
      <c r="F137" s="46" t="s">
        <v>98</v>
      </c>
      <c r="G137" s="33" t="s">
        <v>99</v>
      </c>
      <c r="H137" s="46" t="s">
        <v>851</v>
      </c>
      <c r="I137" s="46" t="s">
        <v>852</v>
      </c>
      <c r="J137" s="47">
        <v>1</v>
      </c>
      <c r="K137" s="47">
        <v>1</v>
      </c>
      <c r="L137" s="130">
        <v>4218.5730779999994</v>
      </c>
      <c r="M137" s="131">
        <v>0</v>
      </c>
      <c r="N137" s="132"/>
      <c r="O137" s="37">
        <v>455</v>
      </c>
      <c r="P137" s="133">
        <v>100</v>
      </c>
      <c r="Q137" s="134">
        <v>50</v>
      </c>
      <c r="R137" s="131">
        <v>120</v>
      </c>
      <c r="S137" s="37">
        <v>4397</v>
      </c>
      <c r="T137" s="135">
        <f t="shared" si="28"/>
        <v>9340.5730779999994</v>
      </c>
      <c r="U137" s="130">
        <v>16372.759999999998</v>
      </c>
      <c r="V137" s="131">
        <v>144.65</v>
      </c>
      <c r="W137" s="136"/>
      <c r="X137" s="37">
        <v>995.92</v>
      </c>
      <c r="Y137" s="133">
        <v>137</v>
      </c>
      <c r="Z137" s="134">
        <v>167.53</v>
      </c>
      <c r="AA137" s="131">
        <v>278.56</v>
      </c>
      <c r="AB137" s="37">
        <v>8836.3096427159799</v>
      </c>
      <c r="AC137" s="135">
        <f t="shared" si="29"/>
        <v>26932.729642715978</v>
      </c>
      <c r="AD137" s="47"/>
      <c r="AE137" s="47"/>
      <c r="AF137" s="130">
        <v>21000</v>
      </c>
      <c r="AG137" s="131">
        <v>0</v>
      </c>
      <c r="AH137" s="132"/>
      <c r="AI137" s="37"/>
      <c r="AJ137" s="133">
        <v>0</v>
      </c>
      <c r="AK137" s="137">
        <v>0</v>
      </c>
      <c r="AL137" s="131"/>
      <c r="AM137" s="37">
        <v>15000</v>
      </c>
      <c r="AN137" s="135">
        <f t="shared" si="30"/>
        <v>36000</v>
      </c>
      <c r="AO137" s="130">
        <v>0</v>
      </c>
      <c r="AP137" s="131">
        <v>0</v>
      </c>
      <c r="AQ137" s="132"/>
      <c r="AR137" s="37"/>
      <c r="AS137" s="133"/>
      <c r="AT137" s="138"/>
      <c r="AU137" s="131"/>
      <c r="AV137" s="37">
        <v>0</v>
      </c>
      <c r="AW137" s="135">
        <f t="shared" si="31"/>
        <v>0</v>
      </c>
      <c r="AX137" s="47">
        <f t="shared" si="32"/>
        <v>41591.333077999996</v>
      </c>
      <c r="AY137" s="47">
        <f t="shared" si="33"/>
        <v>144.65</v>
      </c>
      <c r="AZ137" s="47">
        <f t="shared" si="34"/>
        <v>0</v>
      </c>
      <c r="BA137" s="47">
        <f t="shared" si="35"/>
        <v>1450.92</v>
      </c>
      <c r="BB137" s="47">
        <f t="shared" si="36"/>
        <v>237</v>
      </c>
      <c r="BC137" s="47">
        <f t="shared" si="37"/>
        <v>217.53</v>
      </c>
      <c r="BD137" s="47">
        <f t="shared" si="38"/>
        <v>398.56</v>
      </c>
      <c r="BE137" s="47">
        <f t="shared" si="39"/>
        <v>28233.30964271598</v>
      </c>
      <c r="BF137" s="135">
        <f t="shared" si="40"/>
        <v>72273.302720715976</v>
      </c>
      <c r="BG137" s="139">
        <f t="shared" si="41"/>
        <v>5.2685014375795287</v>
      </c>
    </row>
    <row r="138" spans="1:59" ht="12.95" customHeight="1" x14ac:dyDescent="0.2">
      <c r="A138" s="32" t="s">
        <v>869</v>
      </c>
      <c r="B138" s="33" t="s">
        <v>870</v>
      </c>
      <c r="C138" s="43">
        <v>3896</v>
      </c>
      <c r="D138" s="45" t="s">
        <v>642</v>
      </c>
      <c r="E138" s="33" t="s">
        <v>643</v>
      </c>
      <c r="F138" s="46" t="s">
        <v>98</v>
      </c>
      <c r="G138" s="33" t="s">
        <v>99</v>
      </c>
      <c r="H138" s="46" t="s">
        <v>287</v>
      </c>
      <c r="I138" s="46" t="s">
        <v>288</v>
      </c>
      <c r="J138" s="47">
        <v>1</v>
      </c>
      <c r="K138" s="47">
        <v>2</v>
      </c>
      <c r="L138" s="130">
        <v>1304.4771640000001</v>
      </c>
      <c r="M138" s="131">
        <v>4638.2299999999996</v>
      </c>
      <c r="N138" s="132"/>
      <c r="O138" s="37">
        <v>660</v>
      </c>
      <c r="P138" s="133">
        <v>2732.3199999999997</v>
      </c>
      <c r="Q138" s="134">
        <v>950</v>
      </c>
      <c r="R138" s="131">
        <v>375</v>
      </c>
      <c r="S138" s="37">
        <v>3001.5</v>
      </c>
      <c r="T138" s="135">
        <f t="shared" si="28"/>
        <v>13661.527163999999</v>
      </c>
      <c r="U138" s="130">
        <v>5455.7799999999988</v>
      </c>
      <c r="V138" s="131">
        <v>2815.38</v>
      </c>
      <c r="W138" s="136"/>
      <c r="X138" s="37">
        <v>2486.8000000000002</v>
      </c>
      <c r="Y138" s="133">
        <v>2079.37</v>
      </c>
      <c r="Z138" s="134">
        <v>1198.23</v>
      </c>
      <c r="AA138" s="131">
        <v>354.95</v>
      </c>
      <c r="AB138" s="37">
        <v>6673.2036169380954</v>
      </c>
      <c r="AC138" s="135">
        <f t="shared" si="29"/>
        <v>21063.713616938094</v>
      </c>
      <c r="AD138" s="47"/>
      <c r="AE138" s="47"/>
      <c r="AF138" s="130">
        <v>4315</v>
      </c>
      <c r="AG138" s="131">
        <v>9039</v>
      </c>
      <c r="AH138" s="132"/>
      <c r="AI138" s="37">
        <v>3442</v>
      </c>
      <c r="AJ138" s="133">
        <v>1967</v>
      </c>
      <c r="AK138" s="137">
        <v>431</v>
      </c>
      <c r="AL138" s="131">
        <v>356</v>
      </c>
      <c r="AM138" s="37">
        <v>1000</v>
      </c>
      <c r="AN138" s="135">
        <f t="shared" si="30"/>
        <v>20550</v>
      </c>
      <c r="AO138" s="130">
        <v>0</v>
      </c>
      <c r="AP138" s="131">
        <v>0</v>
      </c>
      <c r="AQ138" s="132"/>
      <c r="AR138" s="37"/>
      <c r="AS138" s="133"/>
      <c r="AT138" s="138"/>
      <c r="AU138" s="131"/>
      <c r="AV138" s="37">
        <v>0</v>
      </c>
      <c r="AW138" s="135">
        <f t="shared" si="31"/>
        <v>0</v>
      </c>
      <c r="AX138" s="47">
        <f t="shared" si="32"/>
        <v>11075.257163999999</v>
      </c>
      <c r="AY138" s="47">
        <f t="shared" si="33"/>
        <v>16492.61</v>
      </c>
      <c r="AZ138" s="47">
        <f t="shared" si="34"/>
        <v>0</v>
      </c>
      <c r="BA138" s="47">
        <f t="shared" si="35"/>
        <v>6588.8</v>
      </c>
      <c r="BB138" s="47">
        <f t="shared" si="36"/>
        <v>6778.69</v>
      </c>
      <c r="BC138" s="47">
        <f t="shared" si="37"/>
        <v>2579.23</v>
      </c>
      <c r="BD138" s="47">
        <f t="shared" si="38"/>
        <v>1085.95</v>
      </c>
      <c r="BE138" s="47">
        <f t="shared" si="39"/>
        <v>10674.703616938095</v>
      </c>
      <c r="BF138" s="135">
        <f t="shared" si="40"/>
        <v>55275.240780938097</v>
      </c>
      <c r="BG138" s="139">
        <f t="shared" si="41"/>
        <v>14.187690138844481</v>
      </c>
    </row>
    <row r="139" spans="1:59" ht="12.95" customHeight="1" x14ac:dyDescent="0.2">
      <c r="A139" s="32" t="s">
        <v>877</v>
      </c>
      <c r="B139" s="33" t="s">
        <v>878</v>
      </c>
      <c r="C139" s="43">
        <v>2338</v>
      </c>
      <c r="D139" s="45"/>
      <c r="E139" s="33"/>
      <c r="F139" s="46" t="s">
        <v>98</v>
      </c>
      <c r="G139" s="33" t="s">
        <v>99</v>
      </c>
      <c r="H139" s="46" t="s">
        <v>100</v>
      </c>
      <c r="I139" s="46" t="s">
        <v>101</v>
      </c>
      <c r="J139" s="47">
        <v>2</v>
      </c>
      <c r="K139" s="47">
        <v>1</v>
      </c>
      <c r="L139" s="130">
        <v>3309.0292710000003</v>
      </c>
      <c r="M139" s="131">
        <v>125</v>
      </c>
      <c r="N139" s="132"/>
      <c r="O139" s="37"/>
      <c r="P139" s="133">
        <v>0</v>
      </c>
      <c r="Q139" s="134">
        <v>745</v>
      </c>
      <c r="R139" s="131"/>
      <c r="S139" s="37">
        <v>4912</v>
      </c>
      <c r="T139" s="135">
        <f t="shared" si="28"/>
        <v>9091.0292709999994</v>
      </c>
      <c r="U139" s="130">
        <v>6066.65</v>
      </c>
      <c r="V139" s="131">
        <v>101.75</v>
      </c>
      <c r="W139" s="136"/>
      <c r="X139" s="37">
        <v>37.299999999999997</v>
      </c>
      <c r="Y139" s="133">
        <v>231</v>
      </c>
      <c r="Z139" s="134">
        <v>55.45</v>
      </c>
      <c r="AA139" s="131">
        <v>38.15</v>
      </c>
      <c r="AB139" s="37">
        <v>3218.8776428701644</v>
      </c>
      <c r="AC139" s="135">
        <f t="shared" si="29"/>
        <v>9749.1776428701633</v>
      </c>
      <c r="AD139" s="47"/>
      <c r="AE139" s="47"/>
      <c r="AF139" s="130">
        <v>1200</v>
      </c>
      <c r="AG139" s="131">
        <v>4400</v>
      </c>
      <c r="AH139" s="132"/>
      <c r="AI139" s="37">
        <v>250</v>
      </c>
      <c r="AJ139" s="133">
        <v>0</v>
      </c>
      <c r="AK139" s="137">
        <v>0</v>
      </c>
      <c r="AL139" s="131"/>
      <c r="AM139" s="37">
        <v>600</v>
      </c>
      <c r="AN139" s="135">
        <f t="shared" si="30"/>
        <v>6450</v>
      </c>
      <c r="AO139" s="130">
        <v>0</v>
      </c>
      <c r="AP139" s="131">
        <v>0</v>
      </c>
      <c r="AQ139" s="132"/>
      <c r="AR139" s="37"/>
      <c r="AS139" s="133"/>
      <c r="AT139" s="138"/>
      <c r="AU139" s="131"/>
      <c r="AV139" s="37">
        <v>0</v>
      </c>
      <c r="AW139" s="135">
        <f t="shared" si="31"/>
        <v>0</v>
      </c>
      <c r="AX139" s="47">
        <f t="shared" si="32"/>
        <v>10575.679271000001</v>
      </c>
      <c r="AY139" s="47">
        <f t="shared" si="33"/>
        <v>4626.75</v>
      </c>
      <c r="AZ139" s="47">
        <f t="shared" si="34"/>
        <v>0</v>
      </c>
      <c r="BA139" s="47">
        <f t="shared" si="35"/>
        <v>287.3</v>
      </c>
      <c r="BB139" s="47">
        <f t="shared" si="36"/>
        <v>231</v>
      </c>
      <c r="BC139" s="47">
        <f t="shared" si="37"/>
        <v>800.45</v>
      </c>
      <c r="BD139" s="47">
        <f t="shared" si="38"/>
        <v>38.15</v>
      </c>
      <c r="BE139" s="47">
        <f t="shared" si="39"/>
        <v>8730.877642870164</v>
      </c>
      <c r="BF139" s="135">
        <f t="shared" si="40"/>
        <v>25290.206913870166</v>
      </c>
      <c r="BG139" s="139">
        <f t="shared" si="41"/>
        <v>10.817026053836683</v>
      </c>
    </row>
    <row r="140" spans="1:59" ht="12.95" customHeight="1" x14ac:dyDescent="0.2">
      <c r="A140" s="32" t="s">
        <v>978</v>
      </c>
      <c r="B140" s="33" t="s">
        <v>979</v>
      </c>
      <c r="C140" s="43">
        <v>8579</v>
      </c>
      <c r="D140" s="45"/>
      <c r="E140" s="33"/>
      <c r="F140" s="46" t="s">
        <v>98</v>
      </c>
      <c r="G140" s="33" t="s">
        <v>99</v>
      </c>
      <c r="H140" s="46" t="s">
        <v>273</v>
      </c>
      <c r="I140" s="46" t="s">
        <v>274</v>
      </c>
      <c r="J140" s="47">
        <v>2</v>
      </c>
      <c r="K140" s="47">
        <v>1</v>
      </c>
      <c r="L140" s="130">
        <v>2688.4559020000002</v>
      </c>
      <c r="M140" s="131">
        <v>0</v>
      </c>
      <c r="N140" s="132"/>
      <c r="O140" s="37">
        <v>160</v>
      </c>
      <c r="P140" s="133">
        <v>12027</v>
      </c>
      <c r="Q140" s="134">
        <v>1420</v>
      </c>
      <c r="R140" s="131">
        <v>140</v>
      </c>
      <c r="S140" s="37">
        <v>3479</v>
      </c>
      <c r="T140" s="135">
        <f t="shared" si="28"/>
        <v>19914.455902000002</v>
      </c>
      <c r="U140" s="130">
        <v>12166.3</v>
      </c>
      <c r="V140" s="131">
        <v>84</v>
      </c>
      <c r="W140" s="136"/>
      <c r="X140" s="37">
        <v>688.42</v>
      </c>
      <c r="Y140" s="133">
        <v>76.8</v>
      </c>
      <c r="Z140" s="134">
        <v>93.1</v>
      </c>
      <c r="AA140" s="131">
        <v>207.75</v>
      </c>
      <c r="AB140" s="37">
        <v>5260.4633366130729</v>
      </c>
      <c r="AC140" s="135">
        <f t="shared" si="29"/>
        <v>18576.833336613072</v>
      </c>
      <c r="AD140" s="47"/>
      <c r="AE140" s="47"/>
      <c r="AF140" s="130">
        <v>17000</v>
      </c>
      <c r="AG140" s="131">
        <v>0</v>
      </c>
      <c r="AH140" s="132"/>
      <c r="AI140" s="37">
        <v>2900</v>
      </c>
      <c r="AJ140" s="133">
        <v>2400</v>
      </c>
      <c r="AK140" s="137">
        <v>5200</v>
      </c>
      <c r="AL140" s="131">
        <v>2100</v>
      </c>
      <c r="AM140" s="37">
        <v>6000</v>
      </c>
      <c r="AN140" s="135">
        <f t="shared" si="30"/>
        <v>35600</v>
      </c>
      <c r="AO140" s="130">
        <v>0</v>
      </c>
      <c r="AP140" s="131">
        <v>0</v>
      </c>
      <c r="AQ140" s="132"/>
      <c r="AR140" s="37"/>
      <c r="AS140" s="133"/>
      <c r="AT140" s="138"/>
      <c r="AU140" s="131"/>
      <c r="AV140" s="37">
        <v>0</v>
      </c>
      <c r="AW140" s="135">
        <f t="shared" si="31"/>
        <v>0</v>
      </c>
      <c r="AX140" s="47">
        <f t="shared" si="32"/>
        <v>31854.755901999997</v>
      </c>
      <c r="AY140" s="47">
        <f t="shared" si="33"/>
        <v>84</v>
      </c>
      <c r="AZ140" s="47">
        <f t="shared" si="34"/>
        <v>0</v>
      </c>
      <c r="BA140" s="47">
        <f t="shared" si="35"/>
        <v>3748.42</v>
      </c>
      <c r="BB140" s="47">
        <f t="shared" si="36"/>
        <v>14503.8</v>
      </c>
      <c r="BC140" s="47">
        <f t="shared" si="37"/>
        <v>6713.1</v>
      </c>
      <c r="BD140" s="47">
        <f t="shared" si="38"/>
        <v>2447.75</v>
      </c>
      <c r="BE140" s="47">
        <f t="shared" si="39"/>
        <v>14739.463336613073</v>
      </c>
      <c r="BF140" s="135">
        <f t="shared" si="40"/>
        <v>74091.28923861307</v>
      </c>
      <c r="BG140" s="139">
        <f t="shared" si="41"/>
        <v>8.6363549642864044</v>
      </c>
    </row>
    <row r="141" spans="1:59" ht="12.95" customHeight="1" x14ac:dyDescent="0.2">
      <c r="A141" s="32" t="s">
        <v>990</v>
      </c>
      <c r="B141" s="33" t="s">
        <v>991</v>
      </c>
      <c r="C141" s="43">
        <v>2400</v>
      </c>
      <c r="D141" s="45" t="s">
        <v>642</v>
      </c>
      <c r="E141" s="33" t="s">
        <v>643</v>
      </c>
      <c r="F141" s="46" t="s">
        <v>98</v>
      </c>
      <c r="G141" s="33" t="s">
        <v>99</v>
      </c>
      <c r="H141" s="46" t="s">
        <v>287</v>
      </c>
      <c r="I141" s="46" t="s">
        <v>288</v>
      </c>
      <c r="J141" s="47">
        <v>1</v>
      </c>
      <c r="K141" s="47">
        <v>2</v>
      </c>
      <c r="L141" s="130">
        <v>825.59376599999996</v>
      </c>
      <c r="M141" s="131">
        <v>4352.3</v>
      </c>
      <c r="N141" s="132"/>
      <c r="O141" s="37">
        <v>365</v>
      </c>
      <c r="P141" s="133">
        <v>4153.8320000000003</v>
      </c>
      <c r="Q141" s="134">
        <v>0</v>
      </c>
      <c r="R141" s="131">
        <v>450</v>
      </c>
      <c r="S141" s="37">
        <v>1700</v>
      </c>
      <c r="T141" s="135">
        <f t="shared" si="28"/>
        <v>11846.725766</v>
      </c>
      <c r="U141" s="130">
        <v>1795.52</v>
      </c>
      <c r="V141" s="131">
        <v>6969.1</v>
      </c>
      <c r="W141" s="136"/>
      <c r="X141" s="37">
        <v>374.87</v>
      </c>
      <c r="Y141" s="133">
        <v>758.40000000000009</v>
      </c>
      <c r="Z141" s="134">
        <v>133.75</v>
      </c>
      <c r="AA141" s="131">
        <v>168</v>
      </c>
      <c r="AB141" s="37">
        <v>4416.9816451349898</v>
      </c>
      <c r="AC141" s="135">
        <f t="shared" si="29"/>
        <v>14616.62164513499</v>
      </c>
      <c r="AD141" s="47"/>
      <c r="AE141" s="47"/>
      <c r="AF141" s="130">
        <v>662</v>
      </c>
      <c r="AG141" s="131">
        <v>6873</v>
      </c>
      <c r="AH141" s="132"/>
      <c r="AI141" s="37"/>
      <c r="AJ141" s="133">
        <v>3940</v>
      </c>
      <c r="AK141" s="137">
        <v>60</v>
      </c>
      <c r="AL141" s="131">
        <v>45</v>
      </c>
      <c r="AM141" s="37">
        <v>0</v>
      </c>
      <c r="AN141" s="135">
        <f t="shared" si="30"/>
        <v>11580</v>
      </c>
      <c r="AO141" s="130">
        <v>0</v>
      </c>
      <c r="AP141" s="131">
        <v>0</v>
      </c>
      <c r="AQ141" s="132"/>
      <c r="AR141" s="37"/>
      <c r="AS141" s="133"/>
      <c r="AT141" s="138"/>
      <c r="AU141" s="131"/>
      <c r="AV141" s="37">
        <v>0</v>
      </c>
      <c r="AW141" s="135">
        <f t="shared" si="31"/>
        <v>0</v>
      </c>
      <c r="AX141" s="47">
        <f t="shared" si="32"/>
        <v>3283.1137659999999</v>
      </c>
      <c r="AY141" s="47">
        <f t="shared" si="33"/>
        <v>18194.400000000001</v>
      </c>
      <c r="AZ141" s="47">
        <f t="shared" si="34"/>
        <v>0</v>
      </c>
      <c r="BA141" s="47">
        <f t="shared" si="35"/>
        <v>739.87</v>
      </c>
      <c r="BB141" s="47">
        <f t="shared" si="36"/>
        <v>8852.232</v>
      </c>
      <c r="BC141" s="47">
        <f t="shared" si="37"/>
        <v>193.75</v>
      </c>
      <c r="BD141" s="47">
        <f t="shared" si="38"/>
        <v>663</v>
      </c>
      <c r="BE141" s="47">
        <f t="shared" si="39"/>
        <v>6116.9816451349898</v>
      </c>
      <c r="BF141" s="135">
        <f t="shared" si="40"/>
        <v>38043.347411134986</v>
      </c>
      <c r="BG141" s="139">
        <f t="shared" si="41"/>
        <v>15.851394754639578</v>
      </c>
    </row>
    <row r="142" spans="1:59" ht="12.95" customHeight="1" x14ac:dyDescent="0.2">
      <c r="A142" s="32" t="s">
        <v>1008</v>
      </c>
      <c r="B142" s="33" t="s">
        <v>1009</v>
      </c>
      <c r="C142" s="43">
        <v>1896</v>
      </c>
      <c r="D142" s="45"/>
      <c r="E142" s="33"/>
      <c r="F142" s="46" t="s">
        <v>98</v>
      </c>
      <c r="G142" s="33" t="s">
        <v>99</v>
      </c>
      <c r="H142" s="46" t="s">
        <v>273</v>
      </c>
      <c r="I142" s="46" t="s">
        <v>274</v>
      </c>
      <c r="J142" s="47">
        <v>2</v>
      </c>
      <c r="K142" s="47">
        <v>1</v>
      </c>
      <c r="L142" s="130">
        <v>877.86280399999987</v>
      </c>
      <c r="M142" s="131">
        <v>245</v>
      </c>
      <c r="N142" s="132"/>
      <c r="O142" s="37"/>
      <c r="P142" s="133">
        <v>403.85</v>
      </c>
      <c r="Q142" s="134">
        <v>5651</v>
      </c>
      <c r="R142" s="131">
        <v>170</v>
      </c>
      <c r="S142" s="37">
        <v>1681</v>
      </c>
      <c r="T142" s="135">
        <f t="shared" si="28"/>
        <v>9028.7128039999989</v>
      </c>
      <c r="U142" s="130">
        <v>1231.53</v>
      </c>
      <c r="V142" s="131">
        <v>487.2</v>
      </c>
      <c r="W142" s="136"/>
      <c r="X142" s="37">
        <v>177.4</v>
      </c>
      <c r="Y142" s="133">
        <v>81.2</v>
      </c>
      <c r="Z142" s="134">
        <v>2630.4</v>
      </c>
      <c r="AA142" s="131">
        <v>98.55</v>
      </c>
      <c r="AB142" s="37">
        <v>951.5139921509176</v>
      </c>
      <c r="AC142" s="135">
        <f t="shared" si="29"/>
        <v>5657.7939921509187</v>
      </c>
      <c r="AD142" s="47"/>
      <c r="AE142" s="47"/>
      <c r="AF142" s="130">
        <v>0</v>
      </c>
      <c r="AG142" s="131">
        <v>200</v>
      </c>
      <c r="AH142" s="132"/>
      <c r="AI142" s="37">
        <v>200</v>
      </c>
      <c r="AJ142" s="133">
        <v>0</v>
      </c>
      <c r="AK142" s="137">
        <v>1500</v>
      </c>
      <c r="AL142" s="131">
        <v>300</v>
      </c>
      <c r="AM142" s="37">
        <v>0</v>
      </c>
      <c r="AN142" s="135">
        <f t="shared" si="30"/>
        <v>2200</v>
      </c>
      <c r="AO142" s="130">
        <v>0</v>
      </c>
      <c r="AP142" s="131">
        <v>0</v>
      </c>
      <c r="AQ142" s="132"/>
      <c r="AR142" s="37"/>
      <c r="AS142" s="133"/>
      <c r="AT142" s="138"/>
      <c r="AU142" s="131"/>
      <c r="AV142" s="37">
        <v>0</v>
      </c>
      <c r="AW142" s="135">
        <f t="shared" si="31"/>
        <v>0</v>
      </c>
      <c r="AX142" s="47">
        <f t="shared" si="32"/>
        <v>2109.3928040000001</v>
      </c>
      <c r="AY142" s="47">
        <f t="shared" si="33"/>
        <v>932.2</v>
      </c>
      <c r="AZ142" s="47">
        <f t="shared" si="34"/>
        <v>0</v>
      </c>
      <c r="BA142" s="47">
        <f t="shared" si="35"/>
        <v>377.4</v>
      </c>
      <c r="BB142" s="47">
        <f t="shared" si="36"/>
        <v>485.05</v>
      </c>
      <c r="BC142" s="47">
        <f t="shared" si="37"/>
        <v>9781.4</v>
      </c>
      <c r="BD142" s="47">
        <f t="shared" si="38"/>
        <v>568.54999999999995</v>
      </c>
      <c r="BE142" s="47">
        <f t="shared" si="39"/>
        <v>2632.5139921509176</v>
      </c>
      <c r="BF142" s="135">
        <f t="shared" si="40"/>
        <v>16886.506796150916</v>
      </c>
      <c r="BG142" s="139">
        <f t="shared" si="41"/>
        <v>8.9063854410078669</v>
      </c>
    </row>
    <row r="143" spans="1:59" ht="12.95" customHeight="1" x14ac:dyDescent="0.2">
      <c r="A143" s="32" t="s">
        <v>1083</v>
      </c>
      <c r="B143" s="33" t="s">
        <v>1084</v>
      </c>
      <c r="C143" s="43">
        <v>7597</v>
      </c>
      <c r="D143" s="45"/>
      <c r="E143" s="33"/>
      <c r="F143" s="46" t="s">
        <v>98</v>
      </c>
      <c r="G143" s="33" t="s">
        <v>99</v>
      </c>
      <c r="H143" s="46" t="s">
        <v>273</v>
      </c>
      <c r="I143" s="46" t="s">
        <v>274</v>
      </c>
      <c r="J143" s="47">
        <v>2</v>
      </c>
      <c r="K143" s="47">
        <v>1</v>
      </c>
      <c r="L143" s="130">
        <v>3934.4372159999998</v>
      </c>
      <c r="M143" s="131">
        <v>425</v>
      </c>
      <c r="N143" s="132"/>
      <c r="O143" s="37">
        <v>307</v>
      </c>
      <c r="P143" s="133">
        <v>980</v>
      </c>
      <c r="Q143" s="134">
        <v>516</v>
      </c>
      <c r="R143" s="131">
        <v>915</v>
      </c>
      <c r="S143" s="37">
        <v>3605</v>
      </c>
      <c r="T143" s="135">
        <f t="shared" si="28"/>
        <v>10682.437216</v>
      </c>
      <c r="U143" s="130">
        <v>6390.3600000000006</v>
      </c>
      <c r="V143" s="131">
        <v>30.6</v>
      </c>
      <c r="W143" s="136"/>
      <c r="X143" s="37">
        <v>1152.3499999999999</v>
      </c>
      <c r="Y143" s="133">
        <v>108.7</v>
      </c>
      <c r="Z143" s="134">
        <v>90.36</v>
      </c>
      <c r="AA143" s="131">
        <v>59.65</v>
      </c>
      <c r="AB143" s="37">
        <v>4463.8909707388402</v>
      </c>
      <c r="AC143" s="135">
        <f t="shared" si="29"/>
        <v>12295.910970738842</v>
      </c>
      <c r="AD143" s="47"/>
      <c r="AE143" s="47"/>
      <c r="AF143" s="130">
        <v>10500</v>
      </c>
      <c r="AG143" s="131">
        <v>100</v>
      </c>
      <c r="AH143" s="132"/>
      <c r="AI143" s="37"/>
      <c r="AJ143" s="133">
        <v>340</v>
      </c>
      <c r="AK143" s="137">
        <v>200</v>
      </c>
      <c r="AL143" s="131">
        <v>250</v>
      </c>
      <c r="AM143" s="37">
        <v>3700</v>
      </c>
      <c r="AN143" s="135">
        <f t="shared" si="30"/>
        <v>15090</v>
      </c>
      <c r="AO143" s="130">
        <v>0</v>
      </c>
      <c r="AP143" s="131">
        <v>0</v>
      </c>
      <c r="AQ143" s="132"/>
      <c r="AR143" s="37"/>
      <c r="AS143" s="133"/>
      <c r="AT143" s="138"/>
      <c r="AU143" s="131"/>
      <c r="AV143" s="37">
        <v>0</v>
      </c>
      <c r="AW143" s="135">
        <f t="shared" si="31"/>
        <v>0</v>
      </c>
      <c r="AX143" s="47">
        <f t="shared" si="32"/>
        <v>20824.797215999999</v>
      </c>
      <c r="AY143" s="47">
        <f t="shared" si="33"/>
        <v>555.6</v>
      </c>
      <c r="AZ143" s="47">
        <f t="shared" si="34"/>
        <v>0</v>
      </c>
      <c r="BA143" s="47">
        <f t="shared" si="35"/>
        <v>1459.35</v>
      </c>
      <c r="BB143" s="47">
        <f t="shared" si="36"/>
        <v>1428.7</v>
      </c>
      <c r="BC143" s="47">
        <f t="shared" si="37"/>
        <v>806.36</v>
      </c>
      <c r="BD143" s="47">
        <f t="shared" si="38"/>
        <v>1224.6500000000001</v>
      </c>
      <c r="BE143" s="47">
        <f t="shared" si="39"/>
        <v>11768.890970738841</v>
      </c>
      <c r="BF143" s="135">
        <f t="shared" si="40"/>
        <v>38068.34818673884</v>
      </c>
      <c r="BG143" s="139">
        <f t="shared" si="41"/>
        <v>5.0109711974119833</v>
      </c>
    </row>
    <row r="144" spans="1:59" ht="12.95" customHeight="1" x14ac:dyDescent="0.2">
      <c r="A144" s="32" t="s">
        <v>1094</v>
      </c>
      <c r="B144" s="33" t="s">
        <v>1095</v>
      </c>
      <c r="C144" s="43">
        <v>1937</v>
      </c>
      <c r="D144" s="45"/>
      <c r="E144" s="33"/>
      <c r="F144" s="46" t="s">
        <v>98</v>
      </c>
      <c r="G144" s="33" t="s">
        <v>99</v>
      </c>
      <c r="H144" s="46" t="s">
        <v>192</v>
      </c>
      <c r="I144" s="46" t="s">
        <v>193</v>
      </c>
      <c r="J144" s="47">
        <v>2</v>
      </c>
      <c r="K144" s="47">
        <v>1</v>
      </c>
      <c r="L144" s="130">
        <v>1989.3608619999998</v>
      </c>
      <c r="M144" s="131">
        <v>0</v>
      </c>
      <c r="N144" s="132"/>
      <c r="O144" s="37">
        <v>300</v>
      </c>
      <c r="P144" s="133">
        <v>1010</v>
      </c>
      <c r="Q144" s="134">
        <v>640</v>
      </c>
      <c r="R144" s="131">
        <v>260</v>
      </c>
      <c r="S144" s="37">
        <v>3880</v>
      </c>
      <c r="T144" s="135">
        <f t="shared" si="28"/>
        <v>8079.3608619999995</v>
      </c>
      <c r="U144" s="130">
        <v>7066.63</v>
      </c>
      <c r="V144" s="131">
        <v>245</v>
      </c>
      <c r="W144" s="136"/>
      <c r="X144" s="37">
        <v>287.89</v>
      </c>
      <c r="Y144" s="133">
        <v>2019.92</v>
      </c>
      <c r="Z144" s="134">
        <v>5001.3900000000003</v>
      </c>
      <c r="AA144" s="131">
        <v>170</v>
      </c>
      <c r="AB144" s="37">
        <v>2821.420562515083</v>
      </c>
      <c r="AC144" s="135">
        <f t="shared" si="29"/>
        <v>17612.250562515084</v>
      </c>
      <c r="AD144" s="47"/>
      <c r="AE144" s="47"/>
      <c r="AF144" s="130">
        <v>1000</v>
      </c>
      <c r="AG144" s="131">
        <v>0</v>
      </c>
      <c r="AH144" s="132"/>
      <c r="AI144" s="37"/>
      <c r="AJ144" s="133">
        <v>2000</v>
      </c>
      <c r="AK144" s="137">
        <v>2000</v>
      </c>
      <c r="AL144" s="131"/>
      <c r="AM144" s="37">
        <v>0</v>
      </c>
      <c r="AN144" s="135">
        <f t="shared" si="30"/>
        <v>5000</v>
      </c>
      <c r="AO144" s="130">
        <v>0</v>
      </c>
      <c r="AP144" s="131">
        <v>0</v>
      </c>
      <c r="AQ144" s="132"/>
      <c r="AR144" s="37"/>
      <c r="AS144" s="133"/>
      <c r="AT144" s="138"/>
      <c r="AU144" s="131"/>
      <c r="AV144" s="37">
        <v>0</v>
      </c>
      <c r="AW144" s="135">
        <f t="shared" si="31"/>
        <v>0</v>
      </c>
      <c r="AX144" s="47">
        <f t="shared" si="32"/>
        <v>10055.990862000001</v>
      </c>
      <c r="AY144" s="47">
        <f t="shared" si="33"/>
        <v>245</v>
      </c>
      <c r="AZ144" s="47">
        <f t="shared" si="34"/>
        <v>0</v>
      </c>
      <c r="BA144" s="47">
        <f t="shared" si="35"/>
        <v>587.89</v>
      </c>
      <c r="BB144" s="47">
        <f t="shared" si="36"/>
        <v>5029.92</v>
      </c>
      <c r="BC144" s="47">
        <f t="shared" si="37"/>
        <v>7641.39</v>
      </c>
      <c r="BD144" s="47">
        <f t="shared" si="38"/>
        <v>430</v>
      </c>
      <c r="BE144" s="47">
        <f t="shared" si="39"/>
        <v>6701.4205625150826</v>
      </c>
      <c r="BF144" s="135">
        <f t="shared" si="40"/>
        <v>30691.611424515082</v>
      </c>
      <c r="BG144" s="139">
        <f t="shared" si="41"/>
        <v>15.844920714772886</v>
      </c>
    </row>
    <row r="145" spans="1:59" ht="12.95" customHeight="1" x14ac:dyDescent="0.2">
      <c r="A145" s="32" t="s">
        <v>1144</v>
      </c>
      <c r="B145" s="33" t="s">
        <v>1145</v>
      </c>
      <c r="C145" s="43">
        <v>9858</v>
      </c>
      <c r="D145" s="45"/>
      <c r="E145" s="33"/>
      <c r="F145" s="46" t="s">
        <v>98</v>
      </c>
      <c r="G145" s="33" t="s">
        <v>99</v>
      </c>
      <c r="H145" s="46" t="s">
        <v>100</v>
      </c>
      <c r="I145" s="46" t="s">
        <v>101</v>
      </c>
      <c r="J145" s="47">
        <v>1</v>
      </c>
      <c r="K145" s="47">
        <v>1</v>
      </c>
      <c r="L145" s="130">
        <v>6276.2564860000002</v>
      </c>
      <c r="M145" s="131">
        <v>0</v>
      </c>
      <c r="N145" s="132"/>
      <c r="O145" s="37">
        <v>1090</v>
      </c>
      <c r="P145" s="133">
        <v>444.48</v>
      </c>
      <c r="Q145" s="134">
        <v>95</v>
      </c>
      <c r="R145" s="131">
        <v>485</v>
      </c>
      <c r="S145" s="37">
        <v>10549</v>
      </c>
      <c r="T145" s="135">
        <f t="shared" si="28"/>
        <v>18939.736486000002</v>
      </c>
      <c r="U145" s="130">
        <v>22223.189999999995</v>
      </c>
      <c r="V145" s="131">
        <v>236.3</v>
      </c>
      <c r="W145" s="136"/>
      <c r="X145" s="37">
        <v>4157.8500000000004</v>
      </c>
      <c r="Y145" s="133">
        <v>3149.42</v>
      </c>
      <c r="Z145" s="134">
        <v>232.65</v>
      </c>
      <c r="AA145" s="131">
        <v>836.5</v>
      </c>
      <c r="AB145" s="37">
        <v>13574.802439216741</v>
      </c>
      <c r="AC145" s="135">
        <f t="shared" si="29"/>
        <v>44410.712439216739</v>
      </c>
      <c r="AD145" s="47"/>
      <c r="AE145" s="47"/>
      <c r="AF145" s="130">
        <v>21000</v>
      </c>
      <c r="AG145" s="131">
        <v>0</v>
      </c>
      <c r="AH145" s="132"/>
      <c r="AI145" s="37"/>
      <c r="AJ145" s="133">
        <v>1500</v>
      </c>
      <c r="AK145" s="137">
        <v>0</v>
      </c>
      <c r="AL145" s="131"/>
      <c r="AM145" s="37">
        <v>2200</v>
      </c>
      <c r="AN145" s="135">
        <f t="shared" si="30"/>
        <v>24700</v>
      </c>
      <c r="AO145" s="130">
        <v>0</v>
      </c>
      <c r="AP145" s="131">
        <v>0</v>
      </c>
      <c r="AQ145" s="132"/>
      <c r="AR145" s="37"/>
      <c r="AS145" s="133"/>
      <c r="AT145" s="138"/>
      <c r="AU145" s="131"/>
      <c r="AV145" s="37">
        <v>0</v>
      </c>
      <c r="AW145" s="135">
        <f t="shared" si="31"/>
        <v>0</v>
      </c>
      <c r="AX145" s="47">
        <f t="shared" si="32"/>
        <v>49499.446485999993</v>
      </c>
      <c r="AY145" s="47">
        <f t="shared" si="33"/>
        <v>236.3</v>
      </c>
      <c r="AZ145" s="47">
        <f t="shared" si="34"/>
        <v>0</v>
      </c>
      <c r="BA145" s="47">
        <f t="shared" si="35"/>
        <v>5247.85</v>
      </c>
      <c r="BB145" s="47">
        <f t="shared" si="36"/>
        <v>5093.8999999999996</v>
      </c>
      <c r="BC145" s="47">
        <f t="shared" si="37"/>
        <v>327.64999999999998</v>
      </c>
      <c r="BD145" s="47">
        <f t="shared" si="38"/>
        <v>1321.5</v>
      </c>
      <c r="BE145" s="47">
        <f t="shared" si="39"/>
        <v>26323.802439216743</v>
      </c>
      <c r="BF145" s="135">
        <f t="shared" si="40"/>
        <v>88050.44892521674</v>
      </c>
      <c r="BG145" s="139">
        <f t="shared" si="41"/>
        <v>8.9318775537854265</v>
      </c>
    </row>
    <row r="146" spans="1:59" ht="12.95" customHeight="1" x14ac:dyDescent="0.2">
      <c r="A146" s="32" t="s">
        <v>1193</v>
      </c>
      <c r="B146" s="33" t="s">
        <v>1194</v>
      </c>
      <c r="C146" s="43">
        <v>6781</v>
      </c>
      <c r="D146" s="45"/>
      <c r="E146" s="33"/>
      <c r="F146" s="46" t="s">
        <v>98</v>
      </c>
      <c r="G146" s="33" t="s">
        <v>99</v>
      </c>
      <c r="H146" s="46" t="s">
        <v>100</v>
      </c>
      <c r="I146" s="46" t="s">
        <v>101</v>
      </c>
      <c r="J146" s="47">
        <v>1</v>
      </c>
      <c r="K146" s="47">
        <v>1</v>
      </c>
      <c r="L146" s="130">
        <v>7927.6726389999994</v>
      </c>
      <c r="M146" s="131">
        <v>5195.8</v>
      </c>
      <c r="N146" s="132"/>
      <c r="O146" s="37">
        <v>484.78</v>
      </c>
      <c r="P146" s="133">
        <v>3200</v>
      </c>
      <c r="Q146" s="134">
        <v>1620</v>
      </c>
      <c r="R146" s="131">
        <v>3830</v>
      </c>
      <c r="S146" s="37">
        <v>4033</v>
      </c>
      <c r="T146" s="135">
        <f t="shared" si="28"/>
        <v>26291.252638999998</v>
      </c>
      <c r="U146" s="130">
        <v>6322.2300000000005</v>
      </c>
      <c r="V146" s="131">
        <v>6596.61</v>
      </c>
      <c r="W146" s="136"/>
      <c r="X146" s="37">
        <v>3316.38</v>
      </c>
      <c r="Y146" s="133">
        <v>341.31</v>
      </c>
      <c r="Z146" s="134">
        <v>342.61</v>
      </c>
      <c r="AA146" s="131">
        <v>3832.99</v>
      </c>
      <c r="AB146" s="37">
        <v>6896.4253893745718</v>
      </c>
      <c r="AC146" s="135">
        <f t="shared" si="29"/>
        <v>27648.555389374575</v>
      </c>
      <c r="AD146" s="47"/>
      <c r="AE146" s="47"/>
      <c r="AF146" s="130">
        <v>3250</v>
      </c>
      <c r="AG146" s="131">
        <v>10000</v>
      </c>
      <c r="AH146" s="132"/>
      <c r="AI146" s="37">
        <v>1800</v>
      </c>
      <c r="AJ146" s="133">
        <v>0</v>
      </c>
      <c r="AK146" s="137">
        <v>0</v>
      </c>
      <c r="AL146" s="131">
        <v>7640</v>
      </c>
      <c r="AM146" s="37">
        <v>5000</v>
      </c>
      <c r="AN146" s="135">
        <f t="shared" si="30"/>
        <v>27690</v>
      </c>
      <c r="AO146" s="130">
        <v>0</v>
      </c>
      <c r="AP146" s="131">
        <v>0</v>
      </c>
      <c r="AQ146" s="132"/>
      <c r="AR146" s="37"/>
      <c r="AS146" s="133"/>
      <c r="AT146" s="138"/>
      <c r="AU146" s="131"/>
      <c r="AV146" s="37">
        <v>0</v>
      </c>
      <c r="AW146" s="135">
        <f t="shared" si="31"/>
        <v>0</v>
      </c>
      <c r="AX146" s="47">
        <f t="shared" si="32"/>
        <v>17499.902639</v>
      </c>
      <c r="AY146" s="47">
        <f t="shared" si="33"/>
        <v>21792.41</v>
      </c>
      <c r="AZ146" s="47">
        <f t="shared" si="34"/>
        <v>0</v>
      </c>
      <c r="BA146" s="47">
        <f t="shared" si="35"/>
        <v>5601.16</v>
      </c>
      <c r="BB146" s="47">
        <f t="shared" si="36"/>
        <v>3541.31</v>
      </c>
      <c r="BC146" s="47">
        <f t="shared" si="37"/>
        <v>1962.6100000000001</v>
      </c>
      <c r="BD146" s="47">
        <f t="shared" si="38"/>
        <v>15302.99</v>
      </c>
      <c r="BE146" s="47">
        <f t="shared" si="39"/>
        <v>15929.425389374572</v>
      </c>
      <c r="BF146" s="135">
        <f t="shared" si="40"/>
        <v>81629.80802837458</v>
      </c>
      <c r="BG146" s="139">
        <f t="shared" si="41"/>
        <v>12.038019175398109</v>
      </c>
    </row>
    <row r="147" spans="1:59" ht="12.95" customHeight="1" x14ac:dyDescent="0.2">
      <c r="A147" s="32" t="s">
        <v>362</v>
      </c>
      <c r="B147" s="33" t="s">
        <v>363</v>
      </c>
      <c r="C147" s="43">
        <v>14719</v>
      </c>
      <c r="D147" s="45"/>
      <c r="E147" s="33"/>
      <c r="F147" s="46" t="s">
        <v>114</v>
      </c>
      <c r="G147" s="33" t="s">
        <v>115</v>
      </c>
      <c r="H147" s="46" t="s">
        <v>334</v>
      </c>
      <c r="I147" s="46" t="s">
        <v>335</v>
      </c>
      <c r="J147" s="47">
        <v>1</v>
      </c>
      <c r="K147" s="47">
        <v>1</v>
      </c>
      <c r="L147" s="130">
        <v>11364.08088</v>
      </c>
      <c r="M147" s="131">
        <v>1907.24</v>
      </c>
      <c r="N147" s="132"/>
      <c r="O147" s="37">
        <v>1815</v>
      </c>
      <c r="P147" s="133">
        <v>24670.845000000001</v>
      </c>
      <c r="Q147" s="134">
        <v>8870</v>
      </c>
      <c r="R147" s="131">
        <v>7675.3</v>
      </c>
      <c r="S147" s="37">
        <v>19263.099999999999</v>
      </c>
      <c r="T147" s="135">
        <f t="shared" si="28"/>
        <v>75565.565880000009</v>
      </c>
      <c r="U147" s="130">
        <v>16405.789999999997</v>
      </c>
      <c r="V147" s="131">
        <v>2835.77</v>
      </c>
      <c r="W147" s="136"/>
      <c r="X147" s="37">
        <v>3243.9</v>
      </c>
      <c r="Y147" s="133">
        <v>12220.240000000002</v>
      </c>
      <c r="Z147" s="134">
        <v>6310.62</v>
      </c>
      <c r="AA147" s="131">
        <v>2774.18</v>
      </c>
      <c r="AB147" s="37">
        <v>13745.240298247563</v>
      </c>
      <c r="AC147" s="135">
        <f t="shared" si="29"/>
        <v>57535.740298247561</v>
      </c>
      <c r="AD147" s="47"/>
      <c r="AE147" s="47"/>
      <c r="AF147" s="130">
        <v>22680</v>
      </c>
      <c r="AG147" s="131">
        <v>4860</v>
      </c>
      <c r="AH147" s="132"/>
      <c r="AI147" s="37">
        <v>4860</v>
      </c>
      <c r="AJ147" s="133">
        <v>28350</v>
      </c>
      <c r="AK147" s="137">
        <v>11340</v>
      </c>
      <c r="AL147" s="131">
        <v>8910</v>
      </c>
      <c r="AM147" s="37">
        <v>12500</v>
      </c>
      <c r="AN147" s="135">
        <f t="shared" si="30"/>
        <v>93500</v>
      </c>
      <c r="AO147" s="130">
        <v>0</v>
      </c>
      <c r="AP147" s="131">
        <v>0</v>
      </c>
      <c r="AQ147" s="132"/>
      <c r="AR147" s="37"/>
      <c r="AS147" s="133"/>
      <c r="AT147" s="138"/>
      <c r="AU147" s="131"/>
      <c r="AV147" s="37">
        <v>0</v>
      </c>
      <c r="AW147" s="135">
        <f t="shared" si="31"/>
        <v>0</v>
      </c>
      <c r="AX147" s="47">
        <f t="shared" si="32"/>
        <v>50449.870879999995</v>
      </c>
      <c r="AY147" s="47">
        <f t="shared" si="33"/>
        <v>9603.01</v>
      </c>
      <c r="AZ147" s="47">
        <f t="shared" si="34"/>
        <v>0</v>
      </c>
      <c r="BA147" s="47">
        <f t="shared" si="35"/>
        <v>9918.9</v>
      </c>
      <c r="BB147" s="47">
        <f t="shared" si="36"/>
        <v>65241.085000000006</v>
      </c>
      <c r="BC147" s="47">
        <f t="shared" si="37"/>
        <v>26520.62</v>
      </c>
      <c r="BD147" s="47">
        <f t="shared" si="38"/>
        <v>19359.48</v>
      </c>
      <c r="BE147" s="47">
        <f t="shared" si="39"/>
        <v>45508.34029824756</v>
      </c>
      <c r="BF147" s="135">
        <f t="shared" si="40"/>
        <v>226601.30617824756</v>
      </c>
      <c r="BG147" s="139">
        <f t="shared" si="41"/>
        <v>15.395156340664961</v>
      </c>
    </row>
    <row r="148" spans="1:59" ht="12.95" customHeight="1" x14ac:dyDescent="0.2">
      <c r="A148" s="32" t="s">
        <v>1206</v>
      </c>
      <c r="B148" s="33" t="s">
        <v>1207</v>
      </c>
      <c r="C148" s="43">
        <v>8598</v>
      </c>
      <c r="D148" s="45" t="s">
        <v>352</v>
      </c>
      <c r="E148" s="33" t="s">
        <v>353</v>
      </c>
      <c r="F148" s="46" t="s">
        <v>98</v>
      </c>
      <c r="G148" s="33" t="s">
        <v>99</v>
      </c>
      <c r="H148" s="46" t="s">
        <v>354</v>
      </c>
      <c r="I148" s="46" t="s">
        <v>355</v>
      </c>
      <c r="J148" s="47">
        <v>1</v>
      </c>
      <c r="K148" s="47">
        <v>2</v>
      </c>
      <c r="L148" s="130">
        <v>9534.8513949999997</v>
      </c>
      <c r="M148" s="131">
        <v>200</v>
      </c>
      <c r="N148" s="132"/>
      <c r="O148" s="37">
        <v>308</v>
      </c>
      <c r="P148" s="133">
        <v>0</v>
      </c>
      <c r="Q148" s="134">
        <v>85</v>
      </c>
      <c r="R148" s="131">
        <v>1911</v>
      </c>
      <c r="S148" s="37">
        <v>7115</v>
      </c>
      <c r="T148" s="135">
        <f t="shared" si="28"/>
        <v>19153.851394999998</v>
      </c>
      <c r="U148" s="130">
        <v>11996.22</v>
      </c>
      <c r="V148" s="131">
        <v>101.5</v>
      </c>
      <c r="W148" s="136"/>
      <c r="X148" s="37">
        <v>214.48</v>
      </c>
      <c r="Y148" s="133">
        <v>1134.1500000000001</v>
      </c>
      <c r="Z148" s="134">
        <v>597.4</v>
      </c>
      <c r="AA148" s="131">
        <v>66.400000000000006</v>
      </c>
      <c r="AB148" s="37">
        <v>4788.2195796689284</v>
      </c>
      <c r="AC148" s="135">
        <f t="shared" si="29"/>
        <v>18898.369579668928</v>
      </c>
      <c r="AD148" s="47"/>
      <c r="AE148" s="47"/>
      <c r="AF148" s="130">
        <v>11173.81</v>
      </c>
      <c r="AG148" s="131">
        <v>0</v>
      </c>
      <c r="AH148" s="132"/>
      <c r="AI148" s="37">
        <v>777.68</v>
      </c>
      <c r="AJ148" s="133">
        <v>1224.02</v>
      </c>
      <c r="AK148" s="137">
        <v>1181</v>
      </c>
      <c r="AL148" s="131">
        <v>1568.24</v>
      </c>
      <c r="AM148" s="37">
        <v>16943.900000000001</v>
      </c>
      <c r="AN148" s="135">
        <f t="shared" si="30"/>
        <v>32868.65</v>
      </c>
      <c r="AO148" s="130">
        <v>0</v>
      </c>
      <c r="AP148" s="131">
        <v>0</v>
      </c>
      <c r="AQ148" s="132"/>
      <c r="AR148" s="37"/>
      <c r="AS148" s="133"/>
      <c r="AT148" s="138"/>
      <c r="AU148" s="131"/>
      <c r="AV148" s="37">
        <v>0</v>
      </c>
      <c r="AW148" s="135">
        <f t="shared" si="31"/>
        <v>0</v>
      </c>
      <c r="AX148" s="47">
        <f t="shared" si="32"/>
        <v>32704.881394999997</v>
      </c>
      <c r="AY148" s="47">
        <f t="shared" si="33"/>
        <v>301.5</v>
      </c>
      <c r="AZ148" s="47">
        <f t="shared" si="34"/>
        <v>0</v>
      </c>
      <c r="BA148" s="47">
        <f t="shared" si="35"/>
        <v>1300.1599999999999</v>
      </c>
      <c r="BB148" s="47">
        <f t="shared" si="36"/>
        <v>2358.17</v>
      </c>
      <c r="BC148" s="47">
        <f t="shared" si="37"/>
        <v>1863.4</v>
      </c>
      <c r="BD148" s="47">
        <f t="shared" si="38"/>
        <v>3545.6400000000003</v>
      </c>
      <c r="BE148" s="47">
        <f t="shared" si="39"/>
        <v>28847.119579668928</v>
      </c>
      <c r="BF148" s="135">
        <f t="shared" si="40"/>
        <v>70920.870974668913</v>
      </c>
      <c r="BG148" s="139">
        <f t="shared" si="41"/>
        <v>8.2485311670933843</v>
      </c>
    </row>
    <row r="149" spans="1:59" ht="12.95" customHeight="1" x14ac:dyDescent="0.2">
      <c r="A149" s="32" t="s">
        <v>1247</v>
      </c>
      <c r="B149" s="33" t="s">
        <v>1248</v>
      </c>
      <c r="C149" s="43">
        <v>1724</v>
      </c>
      <c r="D149" s="45"/>
      <c r="E149" s="33"/>
      <c r="F149" s="46" t="s">
        <v>98</v>
      </c>
      <c r="G149" s="33" t="s">
        <v>99</v>
      </c>
      <c r="H149" s="46" t="s">
        <v>689</v>
      </c>
      <c r="I149" s="46" t="s">
        <v>690</v>
      </c>
      <c r="J149" s="47">
        <v>2</v>
      </c>
      <c r="K149" s="47">
        <v>1</v>
      </c>
      <c r="L149" s="130">
        <v>1249.439938</v>
      </c>
      <c r="M149" s="131">
        <v>0</v>
      </c>
      <c r="N149" s="132"/>
      <c r="O149" s="37">
        <v>60</v>
      </c>
      <c r="P149" s="133">
        <v>550</v>
      </c>
      <c r="Q149" s="134">
        <v>283</v>
      </c>
      <c r="R149" s="131">
        <v>2175</v>
      </c>
      <c r="S149" s="37">
        <v>2890</v>
      </c>
      <c r="T149" s="135">
        <f t="shared" si="28"/>
        <v>7207.4399379999995</v>
      </c>
      <c r="U149" s="130">
        <v>1809.75</v>
      </c>
      <c r="V149" s="131">
        <v>909.75</v>
      </c>
      <c r="W149" s="136"/>
      <c r="X149" s="37">
        <v>120.15</v>
      </c>
      <c r="Y149" s="133">
        <v>44.4</v>
      </c>
      <c r="Z149" s="134">
        <v>913.58</v>
      </c>
      <c r="AA149" s="131">
        <v>2430.0500000000002</v>
      </c>
      <c r="AB149" s="37">
        <v>1354.3265355095903</v>
      </c>
      <c r="AC149" s="135">
        <f t="shared" si="29"/>
        <v>7582.0065355095903</v>
      </c>
      <c r="AD149" s="47"/>
      <c r="AE149" s="47"/>
      <c r="AF149" s="130">
        <v>0</v>
      </c>
      <c r="AG149" s="131">
        <v>200</v>
      </c>
      <c r="AH149" s="132"/>
      <c r="AI149" s="37">
        <v>300</v>
      </c>
      <c r="AJ149" s="133">
        <v>0</v>
      </c>
      <c r="AK149" s="137">
        <v>200</v>
      </c>
      <c r="AL149" s="131"/>
      <c r="AM149" s="37">
        <v>300</v>
      </c>
      <c r="AN149" s="135">
        <f t="shared" si="30"/>
        <v>1000</v>
      </c>
      <c r="AO149" s="130">
        <v>0</v>
      </c>
      <c r="AP149" s="131">
        <v>0</v>
      </c>
      <c r="AQ149" s="132"/>
      <c r="AR149" s="37"/>
      <c r="AS149" s="133"/>
      <c r="AT149" s="138"/>
      <c r="AU149" s="131"/>
      <c r="AV149" s="37">
        <v>0</v>
      </c>
      <c r="AW149" s="135">
        <f t="shared" si="31"/>
        <v>0</v>
      </c>
      <c r="AX149" s="47">
        <f t="shared" si="32"/>
        <v>3059.189938</v>
      </c>
      <c r="AY149" s="47">
        <f t="shared" si="33"/>
        <v>1109.75</v>
      </c>
      <c r="AZ149" s="47">
        <f t="shared" si="34"/>
        <v>0</v>
      </c>
      <c r="BA149" s="47">
        <f t="shared" si="35"/>
        <v>480.15</v>
      </c>
      <c r="BB149" s="47">
        <f t="shared" si="36"/>
        <v>594.4</v>
      </c>
      <c r="BC149" s="47">
        <f t="shared" si="37"/>
        <v>1396.58</v>
      </c>
      <c r="BD149" s="47">
        <f t="shared" si="38"/>
        <v>4605.05</v>
      </c>
      <c r="BE149" s="47">
        <f t="shared" si="39"/>
        <v>4544.32653550959</v>
      </c>
      <c r="BF149" s="135">
        <f t="shared" si="40"/>
        <v>15789.44647350959</v>
      </c>
      <c r="BG149" s="139">
        <f t="shared" si="41"/>
        <v>9.1586116435670473</v>
      </c>
    </row>
    <row r="150" spans="1:59" ht="12.95" customHeight="1" x14ac:dyDescent="0.2">
      <c r="A150" s="32" t="s">
        <v>1255</v>
      </c>
      <c r="B150" s="33" t="s">
        <v>1256</v>
      </c>
      <c r="C150" s="43">
        <v>2745</v>
      </c>
      <c r="D150" s="45"/>
      <c r="E150" s="33"/>
      <c r="F150" s="46" t="s">
        <v>98</v>
      </c>
      <c r="G150" s="33" t="s">
        <v>99</v>
      </c>
      <c r="H150" s="46" t="s">
        <v>287</v>
      </c>
      <c r="I150" s="46" t="s">
        <v>288</v>
      </c>
      <c r="J150" s="47">
        <v>2</v>
      </c>
      <c r="K150" s="47">
        <v>1</v>
      </c>
      <c r="L150" s="130">
        <v>1369.5630580000002</v>
      </c>
      <c r="M150" s="131">
        <v>230</v>
      </c>
      <c r="N150" s="132"/>
      <c r="O150" s="37">
        <v>182</v>
      </c>
      <c r="P150" s="133">
        <v>2976.6</v>
      </c>
      <c r="Q150" s="134">
        <v>166</v>
      </c>
      <c r="R150" s="131">
        <v>460</v>
      </c>
      <c r="S150" s="37">
        <v>2169</v>
      </c>
      <c r="T150" s="135">
        <f t="shared" si="28"/>
        <v>7553.1630580000001</v>
      </c>
      <c r="U150" s="130">
        <v>3777.23</v>
      </c>
      <c r="V150" s="131">
        <v>3203.49</v>
      </c>
      <c r="W150" s="136"/>
      <c r="X150" s="37">
        <v>58.91</v>
      </c>
      <c r="Y150" s="133">
        <v>2996.67</v>
      </c>
      <c r="Z150" s="134">
        <v>330.42</v>
      </c>
      <c r="AA150" s="131">
        <v>47.87</v>
      </c>
      <c r="AB150" s="37">
        <v>2531.3106704164607</v>
      </c>
      <c r="AC150" s="135">
        <f t="shared" si="29"/>
        <v>12945.90067041646</v>
      </c>
      <c r="AD150" s="47"/>
      <c r="AE150" s="47"/>
      <c r="AF150" s="130">
        <v>2970</v>
      </c>
      <c r="AG150" s="131">
        <v>3960</v>
      </c>
      <c r="AH150" s="132"/>
      <c r="AI150" s="37">
        <v>450</v>
      </c>
      <c r="AJ150" s="133">
        <v>2970</v>
      </c>
      <c r="AK150" s="137">
        <v>0</v>
      </c>
      <c r="AL150" s="131"/>
      <c r="AM150" s="37">
        <v>0</v>
      </c>
      <c r="AN150" s="135">
        <f t="shared" si="30"/>
        <v>10350</v>
      </c>
      <c r="AO150" s="130">
        <v>0</v>
      </c>
      <c r="AP150" s="131">
        <v>0</v>
      </c>
      <c r="AQ150" s="132"/>
      <c r="AR150" s="37"/>
      <c r="AS150" s="133"/>
      <c r="AT150" s="138"/>
      <c r="AU150" s="131"/>
      <c r="AV150" s="37">
        <v>0</v>
      </c>
      <c r="AW150" s="135">
        <f t="shared" si="31"/>
        <v>0</v>
      </c>
      <c r="AX150" s="47">
        <f t="shared" si="32"/>
        <v>8116.7930580000002</v>
      </c>
      <c r="AY150" s="47">
        <f t="shared" si="33"/>
        <v>7393.49</v>
      </c>
      <c r="AZ150" s="47">
        <f t="shared" si="34"/>
        <v>0</v>
      </c>
      <c r="BA150" s="47">
        <f t="shared" si="35"/>
        <v>690.91</v>
      </c>
      <c r="BB150" s="47">
        <f t="shared" si="36"/>
        <v>8943.27</v>
      </c>
      <c r="BC150" s="47">
        <f t="shared" si="37"/>
        <v>496.42</v>
      </c>
      <c r="BD150" s="47">
        <f t="shared" si="38"/>
        <v>507.87</v>
      </c>
      <c r="BE150" s="47">
        <f t="shared" si="39"/>
        <v>4700.3106704164602</v>
      </c>
      <c r="BF150" s="135">
        <f t="shared" si="40"/>
        <v>30849.063728416459</v>
      </c>
      <c r="BG150" s="139">
        <f t="shared" si="41"/>
        <v>11.238274582301077</v>
      </c>
    </row>
    <row r="151" spans="1:59" ht="12.95" customHeight="1" x14ac:dyDescent="0.2">
      <c r="A151" s="32" t="s">
        <v>1321</v>
      </c>
      <c r="B151" s="33" t="s">
        <v>1322</v>
      </c>
      <c r="C151" s="43">
        <v>3041</v>
      </c>
      <c r="D151" s="45"/>
      <c r="E151" s="33"/>
      <c r="F151" s="46" t="s">
        <v>98</v>
      </c>
      <c r="G151" s="33" t="s">
        <v>99</v>
      </c>
      <c r="H151" s="46" t="s">
        <v>689</v>
      </c>
      <c r="I151" s="46" t="s">
        <v>690</v>
      </c>
      <c r="J151" s="47">
        <v>2</v>
      </c>
      <c r="K151" s="47">
        <v>1</v>
      </c>
      <c r="L151" s="130">
        <v>1848.9062749999998</v>
      </c>
      <c r="M151" s="131">
        <v>0</v>
      </c>
      <c r="N151" s="132"/>
      <c r="O151" s="37">
        <v>5</v>
      </c>
      <c r="P151" s="133">
        <v>0</v>
      </c>
      <c r="Q151" s="134">
        <v>720</v>
      </c>
      <c r="R151" s="131">
        <v>342.9</v>
      </c>
      <c r="S151" s="37">
        <v>526</v>
      </c>
      <c r="T151" s="135">
        <f t="shared" si="28"/>
        <v>3442.8062749999999</v>
      </c>
      <c r="U151" s="130">
        <v>1897.4399999999998</v>
      </c>
      <c r="V151" s="131">
        <v>31.7</v>
      </c>
      <c r="W151" s="136"/>
      <c r="X151" s="37">
        <v>134.69999999999999</v>
      </c>
      <c r="Y151" s="133">
        <v>1099.76</v>
      </c>
      <c r="Z151" s="134">
        <v>23.1</v>
      </c>
      <c r="AA151" s="131">
        <v>529.79999999999995</v>
      </c>
      <c r="AB151" s="37">
        <v>1839.1782757026208</v>
      </c>
      <c r="AC151" s="135">
        <f t="shared" si="29"/>
        <v>5555.6782757026194</v>
      </c>
      <c r="AD151" s="47"/>
      <c r="AE151" s="47"/>
      <c r="AF151" s="130">
        <v>6000</v>
      </c>
      <c r="AG151" s="131">
        <v>0</v>
      </c>
      <c r="AH151" s="132"/>
      <c r="AI151" s="37">
        <v>420</v>
      </c>
      <c r="AJ151" s="133">
        <v>0</v>
      </c>
      <c r="AK151" s="137">
        <v>0</v>
      </c>
      <c r="AL151" s="131">
        <v>3700</v>
      </c>
      <c r="AM151" s="37">
        <v>420</v>
      </c>
      <c r="AN151" s="135">
        <f t="shared" si="30"/>
        <v>10540</v>
      </c>
      <c r="AO151" s="130">
        <v>0</v>
      </c>
      <c r="AP151" s="131">
        <v>0</v>
      </c>
      <c r="AQ151" s="132"/>
      <c r="AR151" s="37"/>
      <c r="AS151" s="133"/>
      <c r="AT151" s="138"/>
      <c r="AU151" s="131"/>
      <c r="AV151" s="37">
        <v>0</v>
      </c>
      <c r="AW151" s="135">
        <f t="shared" si="31"/>
        <v>0</v>
      </c>
      <c r="AX151" s="47">
        <f t="shared" si="32"/>
        <v>9746.3462749999999</v>
      </c>
      <c r="AY151" s="47">
        <f t="shared" si="33"/>
        <v>31.7</v>
      </c>
      <c r="AZ151" s="47">
        <f t="shared" si="34"/>
        <v>0</v>
      </c>
      <c r="BA151" s="47">
        <f t="shared" si="35"/>
        <v>559.70000000000005</v>
      </c>
      <c r="BB151" s="47">
        <f t="shared" si="36"/>
        <v>1099.76</v>
      </c>
      <c r="BC151" s="47">
        <f t="shared" si="37"/>
        <v>743.1</v>
      </c>
      <c r="BD151" s="47">
        <f t="shared" si="38"/>
        <v>4572.7</v>
      </c>
      <c r="BE151" s="47">
        <f t="shared" si="39"/>
        <v>2785.1782757026208</v>
      </c>
      <c r="BF151" s="135">
        <f t="shared" si="40"/>
        <v>19538.484550702622</v>
      </c>
      <c r="BG151" s="139">
        <f t="shared" si="41"/>
        <v>6.4250195826052687</v>
      </c>
    </row>
    <row r="152" spans="1:59" ht="12.95" customHeight="1" x14ac:dyDescent="0.2">
      <c r="A152" s="32" t="s">
        <v>1325</v>
      </c>
      <c r="B152" s="33" t="s">
        <v>1326</v>
      </c>
      <c r="C152" s="43">
        <v>7439</v>
      </c>
      <c r="D152" s="45"/>
      <c r="E152" s="33"/>
      <c r="F152" s="46" t="s">
        <v>98</v>
      </c>
      <c r="G152" s="33" t="s">
        <v>99</v>
      </c>
      <c r="H152" s="46" t="s">
        <v>851</v>
      </c>
      <c r="I152" s="46" t="s">
        <v>852</v>
      </c>
      <c r="J152" s="47">
        <v>1</v>
      </c>
      <c r="K152" s="47">
        <v>1</v>
      </c>
      <c r="L152" s="130">
        <v>1279.856344</v>
      </c>
      <c r="M152" s="131">
        <v>50</v>
      </c>
      <c r="N152" s="132"/>
      <c r="O152" s="37">
        <v>175</v>
      </c>
      <c r="P152" s="133">
        <v>480</v>
      </c>
      <c r="Q152" s="134">
        <v>0</v>
      </c>
      <c r="R152" s="131">
        <v>5</v>
      </c>
      <c r="S152" s="37">
        <v>1716</v>
      </c>
      <c r="T152" s="135">
        <f t="shared" si="28"/>
        <v>3705.8563439999998</v>
      </c>
      <c r="U152" s="130">
        <v>2994.4199999999996</v>
      </c>
      <c r="V152" s="131">
        <v>1262.1600000000001</v>
      </c>
      <c r="W152" s="136"/>
      <c r="X152" s="37">
        <v>2583.3000000000002</v>
      </c>
      <c r="Y152" s="133">
        <v>1479.26</v>
      </c>
      <c r="Z152" s="134">
        <v>2720.34</v>
      </c>
      <c r="AA152" s="131">
        <v>1458.87</v>
      </c>
      <c r="AB152" s="37">
        <v>6944.4197637824191</v>
      </c>
      <c r="AC152" s="135">
        <f t="shared" si="29"/>
        <v>19442.769763782417</v>
      </c>
      <c r="AD152" s="47"/>
      <c r="AE152" s="47"/>
      <c r="AF152" s="130">
        <v>7400</v>
      </c>
      <c r="AG152" s="131">
        <v>3200</v>
      </c>
      <c r="AH152" s="132"/>
      <c r="AI152" s="37">
        <v>3200</v>
      </c>
      <c r="AJ152" s="133">
        <v>3200</v>
      </c>
      <c r="AK152" s="137">
        <v>3200</v>
      </c>
      <c r="AL152" s="131">
        <v>3200</v>
      </c>
      <c r="AM152" s="37">
        <v>5000</v>
      </c>
      <c r="AN152" s="135">
        <f t="shared" si="30"/>
        <v>28400</v>
      </c>
      <c r="AO152" s="130">
        <v>0</v>
      </c>
      <c r="AP152" s="131">
        <v>0</v>
      </c>
      <c r="AQ152" s="132"/>
      <c r="AR152" s="37"/>
      <c r="AS152" s="133"/>
      <c r="AT152" s="138"/>
      <c r="AU152" s="131"/>
      <c r="AV152" s="37">
        <v>0</v>
      </c>
      <c r="AW152" s="135">
        <f t="shared" si="31"/>
        <v>0</v>
      </c>
      <c r="AX152" s="47">
        <f t="shared" si="32"/>
        <v>11674.276344</v>
      </c>
      <c r="AY152" s="47">
        <f t="shared" si="33"/>
        <v>4512.16</v>
      </c>
      <c r="AZ152" s="47">
        <f t="shared" si="34"/>
        <v>0</v>
      </c>
      <c r="BA152" s="47">
        <f t="shared" si="35"/>
        <v>5958.3</v>
      </c>
      <c r="BB152" s="47">
        <f t="shared" si="36"/>
        <v>5159.26</v>
      </c>
      <c r="BC152" s="47">
        <f t="shared" si="37"/>
        <v>5920.34</v>
      </c>
      <c r="BD152" s="47">
        <f t="shared" si="38"/>
        <v>4663.87</v>
      </c>
      <c r="BE152" s="47">
        <f t="shared" si="39"/>
        <v>13660.419763782418</v>
      </c>
      <c r="BF152" s="135">
        <f t="shared" si="40"/>
        <v>51548.626107782417</v>
      </c>
      <c r="BG152" s="139">
        <f t="shared" si="41"/>
        <v>6.9295101637024352</v>
      </c>
    </row>
    <row r="153" spans="1:59" ht="12.95" customHeight="1" x14ac:dyDescent="0.2">
      <c r="A153" s="32" t="s">
        <v>1356</v>
      </c>
      <c r="B153" s="33" t="s">
        <v>1357</v>
      </c>
      <c r="C153" s="43">
        <v>2764</v>
      </c>
      <c r="D153" s="45"/>
      <c r="E153" s="33"/>
      <c r="F153" s="46" t="s">
        <v>98</v>
      </c>
      <c r="G153" s="33" t="s">
        <v>99</v>
      </c>
      <c r="H153" s="46" t="s">
        <v>100</v>
      </c>
      <c r="I153" s="46" t="s">
        <v>101</v>
      </c>
      <c r="J153" s="47">
        <v>2</v>
      </c>
      <c r="K153" s="47">
        <v>1</v>
      </c>
      <c r="L153" s="130">
        <v>3750.1120510000001</v>
      </c>
      <c r="M153" s="131">
        <v>0</v>
      </c>
      <c r="N153" s="132"/>
      <c r="O153" s="37">
        <v>435</v>
      </c>
      <c r="P153" s="133">
        <v>32</v>
      </c>
      <c r="Q153" s="134">
        <v>0</v>
      </c>
      <c r="R153" s="131">
        <v>200</v>
      </c>
      <c r="S153" s="37">
        <v>3127.01</v>
      </c>
      <c r="T153" s="135">
        <f t="shared" si="28"/>
        <v>7544.1220510000003</v>
      </c>
      <c r="U153" s="130">
        <v>18192.000000000004</v>
      </c>
      <c r="V153" s="131">
        <v>168.1</v>
      </c>
      <c r="W153" s="136"/>
      <c r="X153" s="37">
        <v>273.05</v>
      </c>
      <c r="Y153" s="133">
        <v>105.7</v>
      </c>
      <c r="Z153" s="134">
        <v>69.099999999999994</v>
      </c>
      <c r="AA153" s="131">
        <v>96.25</v>
      </c>
      <c r="AB153" s="37">
        <v>4537.0917093454209</v>
      </c>
      <c r="AC153" s="135">
        <f t="shared" si="29"/>
        <v>23441.291709345423</v>
      </c>
      <c r="AD153" s="47"/>
      <c r="AE153" s="47"/>
      <c r="AF153" s="130">
        <v>7000</v>
      </c>
      <c r="AG153" s="131">
        <v>0</v>
      </c>
      <c r="AH153" s="132"/>
      <c r="AI153" s="37">
        <v>2000</v>
      </c>
      <c r="AJ153" s="133">
        <v>0</v>
      </c>
      <c r="AK153" s="137">
        <v>0</v>
      </c>
      <c r="AL153" s="131">
        <v>1000</v>
      </c>
      <c r="AM153" s="37">
        <v>1600</v>
      </c>
      <c r="AN153" s="135">
        <f t="shared" si="30"/>
        <v>11600</v>
      </c>
      <c r="AO153" s="130">
        <v>0</v>
      </c>
      <c r="AP153" s="131">
        <v>0</v>
      </c>
      <c r="AQ153" s="132"/>
      <c r="AR153" s="37"/>
      <c r="AS153" s="133"/>
      <c r="AT153" s="138"/>
      <c r="AU153" s="131"/>
      <c r="AV153" s="37">
        <v>0</v>
      </c>
      <c r="AW153" s="135">
        <f t="shared" si="31"/>
        <v>0</v>
      </c>
      <c r="AX153" s="47">
        <f t="shared" si="32"/>
        <v>28942.112051000004</v>
      </c>
      <c r="AY153" s="47">
        <f t="shared" si="33"/>
        <v>168.1</v>
      </c>
      <c r="AZ153" s="47">
        <f t="shared" si="34"/>
        <v>0</v>
      </c>
      <c r="BA153" s="47">
        <f t="shared" si="35"/>
        <v>2708.05</v>
      </c>
      <c r="BB153" s="47">
        <f t="shared" si="36"/>
        <v>137.69999999999999</v>
      </c>
      <c r="BC153" s="47">
        <f t="shared" si="37"/>
        <v>69.099999999999994</v>
      </c>
      <c r="BD153" s="47">
        <f t="shared" si="38"/>
        <v>1296.25</v>
      </c>
      <c r="BE153" s="47">
        <f t="shared" si="39"/>
        <v>9264.1017093454211</v>
      </c>
      <c r="BF153" s="135">
        <f t="shared" si="40"/>
        <v>42585.413760345422</v>
      </c>
      <c r="BG153" s="139">
        <f t="shared" si="41"/>
        <v>15.407168509531628</v>
      </c>
    </row>
    <row r="154" spans="1:59" ht="12.95" customHeight="1" x14ac:dyDescent="0.2">
      <c r="A154" s="32" t="s">
        <v>1379</v>
      </c>
      <c r="B154" s="33" t="s">
        <v>1380</v>
      </c>
      <c r="C154" s="43">
        <v>24643</v>
      </c>
      <c r="D154" s="45"/>
      <c r="E154" s="33"/>
      <c r="F154" s="46" t="s">
        <v>98</v>
      </c>
      <c r="G154" s="33" t="s">
        <v>99</v>
      </c>
      <c r="H154" s="46" t="s">
        <v>1383</v>
      </c>
      <c r="I154" s="46" t="s">
        <v>1384</v>
      </c>
      <c r="J154" s="47">
        <v>1</v>
      </c>
      <c r="K154" s="47">
        <v>1</v>
      </c>
      <c r="L154" s="130">
        <v>14668.329921999999</v>
      </c>
      <c r="M154" s="131">
        <v>4554.57</v>
      </c>
      <c r="N154" s="132"/>
      <c r="O154" s="37">
        <v>2000</v>
      </c>
      <c r="P154" s="133">
        <v>8104.5</v>
      </c>
      <c r="Q154" s="134">
        <v>3753.3</v>
      </c>
      <c r="R154" s="131">
        <v>1681</v>
      </c>
      <c r="S154" s="37">
        <v>18934.71</v>
      </c>
      <c r="T154" s="135">
        <f t="shared" si="28"/>
        <v>53696.409921999999</v>
      </c>
      <c r="U154" s="130">
        <v>21784.629999999997</v>
      </c>
      <c r="V154" s="131">
        <v>3918.04</v>
      </c>
      <c r="W154" s="136"/>
      <c r="X154" s="37">
        <v>3092.09</v>
      </c>
      <c r="Y154" s="133">
        <v>5575.89</v>
      </c>
      <c r="Z154" s="134">
        <v>4970.01</v>
      </c>
      <c r="AA154" s="131">
        <v>2094.3000000000002</v>
      </c>
      <c r="AB154" s="37">
        <v>22190.907812462134</v>
      </c>
      <c r="AC154" s="135">
        <f t="shared" si="29"/>
        <v>63625.867812462136</v>
      </c>
      <c r="AD154" s="47"/>
      <c r="AE154" s="47"/>
      <c r="AF154" s="130">
        <v>39300</v>
      </c>
      <c r="AG154" s="131">
        <v>0</v>
      </c>
      <c r="AH154" s="132"/>
      <c r="AI154" s="37"/>
      <c r="AJ154" s="133">
        <v>0</v>
      </c>
      <c r="AK154" s="137">
        <v>3030</v>
      </c>
      <c r="AL154" s="131"/>
      <c r="AM154" s="37">
        <v>5700</v>
      </c>
      <c r="AN154" s="135">
        <f t="shared" si="30"/>
        <v>48030</v>
      </c>
      <c r="AO154" s="130">
        <v>0</v>
      </c>
      <c r="AP154" s="131">
        <v>0</v>
      </c>
      <c r="AQ154" s="132"/>
      <c r="AR154" s="37"/>
      <c r="AS154" s="133"/>
      <c r="AT154" s="138"/>
      <c r="AU154" s="131"/>
      <c r="AV154" s="37">
        <v>0</v>
      </c>
      <c r="AW154" s="135">
        <f t="shared" si="31"/>
        <v>0</v>
      </c>
      <c r="AX154" s="47">
        <f t="shared" si="32"/>
        <v>75752.959921999995</v>
      </c>
      <c r="AY154" s="47">
        <f t="shared" si="33"/>
        <v>8472.61</v>
      </c>
      <c r="AZ154" s="47">
        <f t="shared" si="34"/>
        <v>0</v>
      </c>
      <c r="BA154" s="47">
        <f t="shared" si="35"/>
        <v>5092.09</v>
      </c>
      <c r="BB154" s="47">
        <f t="shared" si="36"/>
        <v>13680.39</v>
      </c>
      <c r="BC154" s="47">
        <f t="shared" si="37"/>
        <v>11753.310000000001</v>
      </c>
      <c r="BD154" s="47">
        <f t="shared" si="38"/>
        <v>3775.3</v>
      </c>
      <c r="BE154" s="47">
        <f t="shared" si="39"/>
        <v>46825.617812462136</v>
      </c>
      <c r="BF154" s="135">
        <f t="shared" si="40"/>
        <v>165352.27773446211</v>
      </c>
      <c r="BG154" s="139">
        <f t="shared" si="41"/>
        <v>6.7099086042471336</v>
      </c>
    </row>
    <row r="155" spans="1:59" ht="12.95" customHeight="1" x14ac:dyDescent="0.2">
      <c r="A155" s="32" t="s">
        <v>1397</v>
      </c>
      <c r="B155" s="33" t="s">
        <v>1398</v>
      </c>
      <c r="C155" s="43">
        <v>3704</v>
      </c>
      <c r="D155" s="45"/>
      <c r="E155" s="33"/>
      <c r="F155" s="46" t="s">
        <v>98</v>
      </c>
      <c r="G155" s="33" t="s">
        <v>99</v>
      </c>
      <c r="H155" s="46" t="s">
        <v>689</v>
      </c>
      <c r="I155" s="46" t="s">
        <v>690</v>
      </c>
      <c r="J155" s="47">
        <v>2</v>
      </c>
      <c r="K155" s="47">
        <v>1</v>
      </c>
      <c r="L155" s="130">
        <v>1363.472109</v>
      </c>
      <c r="M155" s="131">
        <v>120</v>
      </c>
      <c r="N155" s="132"/>
      <c r="O155" s="37">
        <v>100</v>
      </c>
      <c r="P155" s="133">
        <v>0</v>
      </c>
      <c r="Q155" s="134">
        <v>0</v>
      </c>
      <c r="R155" s="131">
        <v>150</v>
      </c>
      <c r="S155" s="37">
        <v>1495</v>
      </c>
      <c r="T155" s="135">
        <f t="shared" si="28"/>
        <v>3228.4721090000003</v>
      </c>
      <c r="U155" s="130">
        <v>1709.0100000000002</v>
      </c>
      <c r="V155" s="131">
        <v>184.65</v>
      </c>
      <c r="W155" s="136"/>
      <c r="X155" s="37">
        <v>84.75</v>
      </c>
      <c r="Y155" s="133">
        <v>9.6</v>
      </c>
      <c r="Z155" s="134">
        <v>1457.27</v>
      </c>
      <c r="AA155" s="131">
        <v>26.45</v>
      </c>
      <c r="AB155" s="37">
        <v>3053.027617763019</v>
      </c>
      <c r="AC155" s="135">
        <f t="shared" si="29"/>
        <v>6524.757617763019</v>
      </c>
      <c r="AD155" s="47"/>
      <c r="AE155" s="47"/>
      <c r="AF155" s="130">
        <v>3500</v>
      </c>
      <c r="AG155" s="131">
        <v>1300</v>
      </c>
      <c r="AH155" s="132"/>
      <c r="AI155" s="37"/>
      <c r="AJ155" s="133">
        <v>1400</v>
      </c>
      <c r="AK155" s="137">
        <v>2500</v>
      </c>
      <c r="AL155" s="131"/>
      <c r="AM155" s="37">
        <v>800</v>
      </c>
      <c r="AN155" s="135">
        <f t="shared" si="30"/>
        <v>9500</v>
      </c>
      <c r="AO155" s="130">
        <v>11316.35</v>
      </c>
      <c r="AP155" s="131">
        <v>0</v>
      </c>
      <c r="AQ155" s="132"/>
      <c r="AR155" s="37"/>
      <c r="AS155" s="133"/>
      <c r="AT155" s="138"/>
      <c r="AU155" s="131"/>
      <c r="AV155" s="37">
        <v>0</v>
      </c>
      <c r="AW155" s="135">
        <f t="shared" si="31"/>
        <v>11316.35</v>
      </c>
      <c r="AX155" s="47">
        <f t="shared" si="32"/>
        <v>17888.832109000003</v>
      </c>
      <c r="AY155" s="47">
        <f t="shared" si="33"/>
        <v>1604.65</v>
      </c>
      <c r="AZ155" s="47">
        <f t="shared" si="34"/>
        <v>0</v>
      </c>
      <c r="BA155" s="47">
        <f t="shared" si="35"/>
        <v>184.75</v>
      </c>
      <c r="BB155" s="47">
        <f t="shared" si="36"/>
        <v>1409.6</v>
      </c>
      <c r="BC155" s="47">
        <f t="shared" si="37"/>
        <v>3957.27</v>
      </c>
      <c r="BD155" s="47">
        <f t="shared" si="38"/>
        <v>176.45</v>
      </c>
      <c r="BE155" s="47">
        <f t="shared" si="39"/>
        <v>5348.0276177630185</v>
      </c>
      <c r="BF155" s="135">
        <f t="shared" si="40"/>
        <v>30569.579726763022</v>
      </c>
      <c r="BG155" s="139">
        <f t="shared" si="41"/>
        <v>8.2531262761239255</v>
      </c>
    </row>
    <row r="156" spans="1:59" ht="12.95" customHeight="1" x14ac:dyDescent="0.2">
      <c r="A156" s="32" t="s">
        <v>1418</v>
      </c>
      <c r="B156" s="33" t="s">
        <v>1419</v>
      </c>
      <c r="C156" s="43">
        <v>2692</v>
      </c>
      <c r="D156" s="45"/>
      <c r="E156" s="33"/>
      <c r="F156" s="46" t="s">
        <v>98</v>
      </c>
      <c r="G156" s="33" t="s">
        <v>99</v>
      </c>
      <c r="H156" s="46" t="s">
        <v>100</v>
      </c>
      <c r="I156" s="46" t="s">
        <v>101</v>
      </c>
      <c r="J156" s="47">
        <v>2</v>
      </c>
      <c r="K156" s="47">
        <v>1</v>
      </c>
      <c r="L156" s="130">
        <v>1528.9261219999999</v>
      </c>
      <c r="M156" s="131">
        <v>392.25</v>
      </c>
      <c r="N156" s="132"/>
      <c r="O156" s="37">
        <v>240</v>
      </c>
      <c r="P156" s="133">
        <v>0</v>
      </c>
      <c r="Q156" s="134">
        <v>250</v>
      </c>
      <c r="R156" s="131">
        <v>1075</v>
      </c>
      <c r="S156" s="37">
        <v>3915</v>
      </c>
      <c r="T156" s="135">
        <f t="shared" si="28"/>
        <v>7401.1761219999999</v>
      </c>
      <c r="U156" s="130">
        <v>3167.63</v>
      </c>
      <c r="V156" s="131">
        <v>6468.61</v>
      </c>
      <c r="W156" s="136"/>
      <c r="X156" s="37">
        <v>114.15</v>
      </c>
      <c r="Y156" s="133">
        <v>87.6</v>
      </c>
      <c r="Z156" s="134">
        <v>274.27999999999997</v>
      </c>
      <c r="AA156" s="131">
        <v>93.55</v>
      </c>
      <c r="AB156" s="37">
        <v>2990.0510768700224</v>
      </c>
      <c r="AC156" s="135">
        <f t="shared" si="29"/>
        <v>13195.871076870022</v>
      </c>
      <c r="AD156" s="47"/>
      <c r="AE156" s="47"/>
      <c r="AF156" s="130">
        <v>5400</v>
      </c>
      <c r="AG156" s="131">
        <v>1100</v>
      </c>
      <c r="AH156" s="132"/>
      <c r="AI156" s="37">
        <v>800</v>
      </c>
      <c r="AJ156" s="133">
        <v>0</v>
      </c>
      <c r="AK156" s="137">
        <v>0</v>
      </c>
      <c r="AL156" s="131"/>
      <c r="AM156" s="37">
        <v>1000</v>
      </c>
      <c r="AN156" s="135">
        <f t="shared" si="30"/>
        <v>8300</v>
      </c>
      <c r="AO156" s="130">
        <v>0</v>
      </c>
      <c r="AP156" s="131">
        <v>0</v>
      </c>
      <c r="AQ156" s="132"/>
      <c r="AR156" s="37"/>
      <c r="AS156" s="133"/>
      <c r="AT156" s="138"/>
      <c r="AU156" s="131"/>
      <c r="AV156" s="37">
        <v>0</v>
      </c>
      <c r="AW156" s="135">
        <f t="shared" si="31"/>
        <v>0</v>
      </c>
      <c r="AX156" s="47">
        <f t="shared" si="32"/>
        <v>10096.556122</v>
      </c>
      <c r="AY156" s="47">
        <f t="shared" si="33"/>
        <v>7960.86</v>
      </c>
      <c r="AZ156" s="47">
        <f t="shared" si="34"/>
        <v>0</v>
      </c>
      <c r="BA156" s="47">
        <f t="shared" si="35"/>
        <v>1154.1500000000001</v>
      </c>
      <c r="BB156" s="47">
        <f t="shared" si="36"/>
        <v>87.6</v>
      </c>
      <c r="BC156" s="47">
        <f t="shared" si="37"/>
        <v>524.28</v>
      </c>
      <c r="BD156" s="47">
        <f t="shared" si="38"/>
        <v>1168.55</v>
      </c>
      <c r="BE156" s="47">
        <f t="shared" si="39"/>
        <v>7905.0510768700224</v>
      </c>
      <c r="BF156" s="135">
        <f t="shared" si="40"/>
        <v>28897.047198870019</v>
      </c>
      <c r="BG156" s="139">
        <f t="shared" si="41"/>
        <v>10.734415749951715</v>
      </c>
    </row>
    <row r="157" spans="1:59" ht="12.95" customHeight="1" x14ac:dyDescent="0.2">
      <c r="A157" s="32" t="s">
        <v>1439</v>
      </c>
      <c r="B157" s="33" t="s">
        <v>1440</v>
      </c>
      <c r="C157" s="43">
        <v>47902</v>
      </c>
      <c r="D157" s="45"/>
      <c r="E157" s="33"/>
      <c r="F157" s="46" t="s">
        <v>98</v>
      </c>
      <c r="G157" s="33" t="s">
        <v>99</v>
      </c>
      <c r="H157" s="46" t="s">
        <v>689</v>
      </c>
      <c r="I157" s="46" t="s">
        <v>690</v>
      </c>
      <c r="J157" s="47">
        <v>1</v>
      </c>
      <c r="K157" s="47">
        <v>1</v>
      </c>
      <c r="L157" s="130">
        <v>112173.85148300001</v>
      </c>
      <c r="M157" s="131">
        <v>704.65</v>
      </c>
      <c r="N157" s="132"/>
      <c r="O157" s="37">
        <v>2424.6</v>
      </c>
      <c r="P157" s="133">
        <v>11031.5</v>
      </c>
      <c r="Q157" s="134">
        <v>4110</v>
      </c>
      <c r="R157" s="131">
        <v>10040</v>
      </c>
      <c r="S157" s="37">
        <v>45867.92</v>
      </c>
      <c r="T157" s="135">
        <f t="shared" si="28"/>
        <v>186352.52148300002</v>
      </c>
      <c r="U157" s="130">
        <v>17985.560000000001</v>
      </c>
      <c r="V157" s="131">
        <v>533.95000000000005</v>
      </c>
      <c r="W157" s="136"/>
      <c r="X157" s="37">
        <v>1549.21</v>
      </c>
      <c r="Y157" s="133">
        <v>1604.1</v>
      </c>
      <c r="Z157" s="134">
        <v>773.6</v>
      </c>
      <c r="AA157" s="131">
        <v>888.35</v>
      </c>
      <c r="AB157" s="37">
        <v>19978.670132193751</v>
      </c>
      <c r="AC157" s="135">
        <f t="shared" si="29"/>
        <v>43313.440132193748</v>
      </c>
      <c r="AD157" s="47"/>
      <c r="AE157" s="47"/>
      <c r="AF157" s="130">
        <v>109400</v>
      </c>
      <c r="AG157" s="131">
        <v>1500</v>
      </c>
      <c r="AH157" s="132"/>
      <c r="AI157" s="37">
        <v>10000</v>
      </c>
      <c r="AJ157" s="133">
        <v>18000</v>
      </c>
      <c r="AK157" s="137">
        <v>6000</v>
      </c>
      <c r="AL157" s="131">
        <v>12000</v>
      </c>
      <c r="AM157" s="37">
        <v>15746</v>
      </c>
      <c r="AN157" s="135">
        <f t="shared" si="30"/>
        <v>172646</v>
      </c>
      <c r="AO157" s="130">
        <v>0</v>
      </c>
      <c r="AP157" s="131">
        <v>0</v>
      </c>
      <c r="AQ157" s="132"/>
      <c r="AR157" s="37"/>
      <c r="AS157" s="133"/>
      <c r="AT157" s="138"/>
      <c r="AU157" s="131"/>
      <c r="AV157" s="37">
        <v>0</v>
      </c>
      <c r="AW157" s="135">
        <f t="shared" si="31"/>
        <v>0</v>
      </c>
      <c r="AX157" s="47">
        <f t="shared" si="32"/>
        <v>239559.411483</v>
      </c>
      <c r="AY157" s="47">
        <f t="shared" si="33"/>
        <v>2738.6</v>
      </c>
      <c r="AZ157" s="47">
        <f t="shared" si="34"/>
        <v>0</v>
      </c>
      <c r="BA157" s="47">
        <f t="shared" si="35"/>
        <v>13973.81</v>
      </c>
      <c r="BB157" s="47">
        <f t="shared" si="36"/>
        <v>30635.599999999999</v>
      </c>
      <c r="BC157" s="47">
        <f t="shared" si="37"/>
        <v>10883.6</v>
      </c>
      <c r="BD157" s="47">
        <f t="shared" si="38"/>
        <v>22928.35</v>
      </c>
      <c r="BE157" s="47">
        <f t="shared" si="39"/>
        <v>81592.590132193756</v>
      </c>
      <c r="BF157" s="135">
        <f t="shared" si="40"/>
        <v>402311.96161519369</v>
      </c>
      <c r="BG157" s="139">
        <f t="shared" si="41"/>
        <v>8.3986464367916511</v>
      </c>
    </row>
    <row r="158" spans="1:59" ht="12.95" customHeight="1" x14ac:dyDescent="0.2">
      <c r="A158" s="32" t="s">
        <v>1471</v>
      </c>
      <c r="B158" s="33" t="s">
        <v>1472</v>
      </c>
      <c r="C158" s="43">
        <v>3050</v>
      </c>
      <c r="D158" s="45"/>
      <c r="E158" s="33"/>
      <c r="F158" s="46" t="s">
        <v>98</v>
      </c>
      <c r="G158" s="33" t="s">
        <v>99</v>
      </c>
      <c r="H158" s="46" t="s">
        <v>689</v>
      </c>
      <c r="I158" s="46" t="s">
        <v>690</v>
      </c>
      <c r="J158" s="47">
        <v>2</v>
      </c>
      <c r="K158" s="47">
        <v>1</v>
      </c>
      <c r="L158" s="130">
        <v>1027.9985280000001</v>
      </c>
      <c r="M158" s="131">
        <v>350</v>
      </c>
      <c r="N158" s="132"/>
      <c r="O158" s="37">
        <v>356</v>
      </c>
      <c r="P158" s="133">
        <v>50</v>
      </c>
      <c r="Q158" s="134">
        <v>0</v>
      </c>
      <c r="R158" s="131">
        <v>4335</v>
      </c>
      <c r="S158" s="37">
        <v>1407</v>
      </c>
      <c r="T158" s="135">
        <f t="shared" si="28"/>
        <v>7525.9985280000001</v>
      </c>
      <c r="U158" s="130">
        <v>2998.34</v>
      </c>
      <c r="V158" s="131">
        <v>66.5</v>
      </c>
      <c r="W158" s="136"/>
      <c r="X158" s="37">
        <v>140.5</v>
      </c>
      <c r="Y158" s="133">
        <v>1482.05</v>
      </c>
      <c r="Z158" s="134">
        <v>122.77</v>
      </c>
      <c r="AA158" s="131">
        <v>527.54999999999995</v>
      </c>
      <c r="AB158" s="37">
        <v>2069.3589040181732</v>
      </c>
      <c r="AC158" s="135">
        <f t="shared" si="29"/>
        <v>7407.0689040181742</v>
      </c>
      <c r="AD158" s="47"/>
      <c r="AE158" s="47"/>
      <c r="AF158" s="130">
        <v>3800</v>
      </c>
      <c r="AG158" s="131">
        <v>0</v>
      </c>
      <c r="AH158" s="132"/>
      <c r="AI158" s="37">
        <v>600</v>
      </c>
      <c r="AJ158" s="133">
        <v>3800</v>
      </c>
      <c r="AK158" s="137">
        <v>1800</v>
      </c>
      <c r="AL158" s="131"/>
      <c r="AM158" s="37">
        <v>0</v>
      </c>
      <c r="AN158" s="135">
        <f t="shared" si="30"/>
        <v>10000</v>
      </c>
      <c r="AO158" s="130">
        <v>0</v>
      </c>
      <c r="AP158" s="131">
        <v>0</v>
      </c>
      <c r="AQ158" s="132"/>
      <c r="AR158" s="37"/>
      <c r="AS158" s="133"/>
      <c r="AT158" s="138"/>
      <c r="AU158" s="131"/>
      <c r="AV158" s="37">
        <v>0</v>
      </c>
      <c r="AW158" s="135">
        <f t="shared" si="31"/>
        <v>0</v>
      </c>
      <c r="AX158" s="47">
        <f t="shared" si="32"/>
        <v>7826.3385280000002</v>
      </c>
      <c r="AY158" s="47">
        <f t="shared" si="33"/>
        <v>416.5</v>
      </c>
      <c r="AZ158" s="47">
        <f t="shared" si="34"/>
        <v>0</v>
      </c>
      <c r="BA158" s="47">
        <f t="shared" si="35"/>
        <v>1096.5</v>
      </c>
      <c r="BB158" s="47">
        <f t="shared" si="36"/>
        <v>5332.05</v>
      </c>
      <c r="BC158" s="47">
        <f t="shared" si="37"/>
        <v>1922.77</v>
      </c>
      <c r="BD158" s="47">
        <f t="shared" si="38"/>
        <v>4862.55</v>
      </c>
      <c r="BE158" s="47">
        <f t="shared" si="39"/>
        <v>3476.3589040181732</v>
      </c>
      <c r="BF158" s="135">
        <f t="shared" si="40"/>
        <v>24933.067432018172</v>
      </c>
      <c r="BG158" s="139">
        <f t="shared" si="41"/>
        <v>8.1747762072190735</v>
      </c>
    </row>
    <row r="159" spans="1:59" ht="12.95" customHeight="1" x14ac:dyDescent="0.2">
      <c r="A159" s="32" t="s">
        <v>1514</v>
      </c>
      <c r="B159" s="33" t="s">
        <v>1515</v>
      </c>
      <c r="C159" s="43">
        <v>4674</v>
      </c>
      <c r="D159" s="45"/>
      <c r="E159" s="33"/>
      <c r="F159" s="46" t="s">
        <v>98</v>
      </c>
      <c r="G159" s="33" t="s">
        <v>99</v>
      </c>
      <c r="H159" s="46" t="s">
        <v>100</v>
      </c>
      <c r="I159" s="46" t="s">
        <v>101</v>
      </c>
      <c r="J159" s="47">
        <v>2</v>
      </c>
      <c r="K159" s="47">
        <v>1</v>
      </c>
      <c r="L159" s="130">
        <v>1467.758292</v>
      </c>
      <c r="M159" s="131">
        <v>0</v>
      </c>
      <c r="N159" s="132"/>
      <c r="O159" s="37">
        <v>340</v>
      </c>
      <c r="P159" s="133">
        <v>0</v>
      </c>
      <c r="Q159" s="134">
        <v>50</v>
      </c>
      <c r="R159" s="131"/>
      <c r="S159" s="37">
        <v>2248</v>
      </c>
      <c r="T159" s="135">
        <f t="shared" si="28"/>
        <v>4105.7582920000004</v>
      </c>
      <c r="U159" s="130">
        <v>6439.2199999999993</v>
      </c>
      <c r="V159" s="131">
        <v>491.6</v>
      </c>
      <c r="W159" s="136"/>
      <c r="X159" s="37">
        <v>598.4</v>
      </c>
      <c r="Y159" s="133">
        <v>48.16</v>
      </c>
      <c r="Z159" s="134">
        <v>46.95</v>
      </c>
      <c r="AA159" s="131">
        <v>665.1</v>
      </c>
      <c r="AB159" s="37">
        <v>4249.1740291299548</v>
      </c>
      <c r="AC159" s="135">
        <f t="shared" si="29"/>
        <v>12538.604029129954</v>
      </c>
      <c r="AD159" s="47"/>
      <c r="AE159" s="47"/>
      <c r="AF159" s="130">
        <v>8600</v>
      </c>
      <c r="AG159" s="131">
        <v>350</v>
      </c>
      <c r="AH159" s="132"/>
      <c r="AI159" s="37">
        <v>800</v>
      </c>
      <c r="AJ159" s="133">
        <v>0</v>
      </c>
      <c r="AK159" s="137">
        <v>0</v>
      </c>
      <c r="AL159" s="131">
        <v>200</v>
      </c>
      <c r="AM159" s="37">
        <v>10800</v>
      </c>
      <c r="AN159" s="135">
        <f t="shared" si="30"/>
        <v>20750</v>
      </c>
      <c r="AO159" s="130">
        <v>0</v>
      </c>
      <c r="AP159" s="131">
        <v>0</v>
      </c>
      <c r="AQ159" s="132"/>
      <c r="AR159" s="37"/>
      <c r="AS159" s="133"/>
      <c r="AT159" s="138"/>
      <c r="AU159" s="131"/>
      <c r="AV159" s="37">
        <v>0</v>
      </c>
      <c r="AW159" s="135">
        <f t="shared" si="31"/>
        <v>0</v>
      </c>
      <c r="AX159" s="47">
        <f t="shared" si="32"/>
        <v>16506.978292</v>
      </c>
      <c r="AY159" s="47">
        <f t="shared" si="33"/>
        <v>841.6</v>
      </c>
      <c r="AZ159" s="47">
        <f t="shared" si="34"/>
        <v>0</v>
      </c>
      <c r="BA159" s="47">
        <f t="shared" si="35"/>
        <v>1738.4</v>
      </c>
      <c r="BB159" s="47">
        <f t="shared" si="36"/>
        <v>48.16</v>
      </c>
      <c r="BC159" s="47">
        <f t="shared" si="37"/>
        <v>96.95</v>
      </c>
      <c r="BD159" s="47">
        <f t="shared" si="38"/>
        <v>865.1</v>
      </c>
      <c r="BE159" s="47">
        <f t="shared" si="39"/>
        <v>17297.174029129954</v>
      </c>
      <c r="BF159" s="135">
        <f t="shared" si="40"/>
        <v>37394.362321129956</v>
      </c>
      <c r="BG159" s="139">
        <f t="shared" si="41"/>
        <v>8.0005054174432946</v>
      </c>
    </row>
    <row r="160" spans="1:59" ht="12.95" customHeight="1" x14ac:dyDescent="0.2">
      <c r="A160" s="32" t="s">
        <v>1530</v>
      </c>
      <c r="B160" s="33" t="s">
        <v>1531</v>
      </c>
      <c r="C160" s="43">
        <v>2666</v>
      </c>
      <c r="D160" s="45"/>
      <c r="E160" s="33"/>
      <c r="F160" s="46" t="s">
        <v>98</v>
      </c>
      <c r="G160" s="33" t="s">
        <v>99</v>
      </c>
      <c r="H160" s="46" t="s">
        <v>683</v>
      </c>
      <c r="I160" s="46" t="s">
        <v>684</v>
      </c>
      <c r="J160" s="47">
        <v>2</v>
      </c>
      <c r="K160" s="47">
        <v>1</v>
      </c>
      <c r="L160" s="130">
        <v>444.48024400000008</v>
      </c>
      <c r="M160" s="131">
        <v>55</v>
      </c>
      <c r="N160" s="132"/>
      <c r="O160" s="37">
        <v>16</v>
      </c>
      <c r="P160" s="133">
        <v>520</v>
      </c>
      <c r="Q160" s="134">
        <v>55</v>
      </c>
      <c r="R160" s="131"/>
      <c r="S160" s="37">
        <v>1314</v>
      </c>
      <c r="T160" s="135">
        <f t="shared" si="28"/>
        <v>2404.4802440000003</v>
      </c>
      <c r="U160" s="130">
        <v>1744.53</v>
      </c>
      <c r="V160" s="131">
        <v>1003.82</v>
      </c>
      <c r="W160" s="136"/>
      <c r="X160" s="37">
        <v>47.3</v>
      </c>
      <c r="Y160" s="133">
        <v>1716.33</v>
      </c>
      <c r="Z160" s="134">
        <v>35.549999999999997</v>
      </c>
      <c r="AA160" s="131">
        <v>24.95</v>
      </c>
      <c r="AB160" s="37">
        <v>1616.6002565865033</v>
      </c>
      <c r="AC160" s="135">
        <f t="shared" si="29"/>
        <v>6189.0802565865033</v>
      </c>
      <c r="AD160" s="47"/>
      <c r="AE160" s="47"/>
      <c r="AF160" s="130">
        <v>3300</v>
      </c>
      <c r="AG160" s="131">
        <v>2200</v>
      </c>
      <c r="AH160" s="132"/>
      <c r="AI160" s="37">
        <v>550</v>
      </c>
      <c r="AJ160" s="133">
        <v>2200</v>
      </c>
      <c r="AK160" s="137">
        <v>0</v>
      </c>
      <c r="AL160" s="131"/>
      <c r="AM160" s="37">
        <v>200</v>
      </c>
      <c r="AN160" s="135">
        <f t="shared" si="30"/>
        <v>8450</v>
      </c>
      <c r="AO160" s="130">
        <v>0</v>
      </c>
      <c r="AP160" s="131">
        <v>0</v>
      </c>
      <c r="AQ160" s="132"/>
      <c r="AR160" s="37"/>
      <c r="AS160" s="133"/>
      <c r="AT160" s="138"/>
      <c r="AU160" s="131"/>
      <c r="AV160" s="37">
        <v>0</v>
      </c>
      <c r="AW160" s="135">
        <f t="shared" si="31"/>
        <v>0</v>
      </c>
      <c r="AX160" s="47">
        <f t="shared" si="32"/>
        <v>5489.0102440000001</v>
      </c>
      <c r="AY160" s="47">
        <f t="shared" si="33"/>
        <v>3258.82</v>
      </c>
      <c r="AZ160" s="47">
        <f t="shared" si="34"/>
        <v>0</v>
      </c>
      <c r="BA160" s="47">
        <f t="shared" si="35"/>
        <v>613.29999999999995</v>
      </c>
      <c r="BB160" s="47">
        <f t="shared" si="36"/>
        <v>4436.33</v>
      </c>
      <c r="BC160" s="47">
        <f t="shared" si="37"/>
        <v>90.55</v>
      </c>
      <c r="BD160" s="47">
        <f t="shared" si="38"/>
        <v>24.95</v>
      </c>
      <c r="BE160" s="47">
        <f t="shared" si="39"/>
        <v>3130.6002565865033</v>
      </c>
      <c r="BF160" s="135">
        <f t="shared" si="40"/>
        <v>17043.560500586504</v>
      </c>
      <c r="BG160" s="139">
        <f t="shared" si="41"/>
        <v>6.3929334210752078</v>
      </c>
    </row>
    <row r="161" spans="1:59" ht="12.95" customHeight="1" x14ac:dyDescent="0.2">
      <c r="A161" s="32" t="s">
        <v>1546</v>
      </c>
      <c r="B161" s="33" t="s">
        <v>1547</v>
      </c>
      <c r="C161" s="43">
        <v>7421</v>
      </c>
      <c r="D161" s="45"/>
      <c r="E161" s="33"/>
      <c r="F161" s="46" t="s">
        <v>98</v>
      </c>
      <c r="G161" s="33" t="s">
        <v>99</v>
      </c>
      <c r="H161" s="46" t="s">
        <v>192</v>
      </c>
      <c r="I161" s="46" t="s">
        <v>193</v>
      </c>
      <c r="J161" s="47">
        <v>2</v>
      </c>
      <c r="K161" s="47">
        <v>1</v>
      </c>
      <c r="L161" s="130">
        <v>2130.6856580000003</v>
      </c>
      <c r="M161" s="131">
        <v>0</v>
      </c>
      <c r="N161" s="132"/>
      <c r="O161" s="37">
        <v>315</v>
      </c>
      <c r="P161" s="133">
        <v>1267</v>
      </c>
      <c r="Q161" s="134">
        <v>670</v>
      </c>
      <c r="R161" s="131">
        <v>1205</v>
      </c>
      <c r="S161" s="37">
        <v>4769.5</v>
      </c>
      <c r="T161" s="135">
        <f t="shared" si="28"/>
        <v>10357.185658</v>
      </c>
      <c r="U161" s="130">
        <v>5395.0700000000006</v>
      </c>
      <c r="V161" s="131">
        <v>79.97</v>
      </c>
      <c r="W161" s="136"/>
      <c r="X161" s="37">
        <v>147.78</v>
      </c>
      <c r="Y161" s="133">
        <v>51.05</v>
      </c>
      <c r="Z161" s="134">
        <v>413</v>
      </c>
      <c r="AA161" s="131">
        <v>164.15</v>
      </c>
      <c r="AB161" s="37">
        <v>2612.7752321978969</v>
      </c>
      <c r="AC161" s="135">
        <f t="shared" si="29"/>
        <v>8863.7952321978973</v>
      </c>
      <c r="AD161" s="47"/>
      <c r="AE161" s="47"/>
      <c r="AF161" s="130">
        <v>5000</v>
      </c>
      <c r="AG161" s="131">
        <v>0</v>
      </c>
      <c r="AH161" s="132"/>
      <c r="AI161" s="37">
        <v>1700</v>
      </c>
      <c r="AJ161" s="133">
        <v>0</v>
      </c>
      <c r="AK161" s="137">
        <v>5000</v>
      </c>
      <c r="AL161" s="131"/>
      <c r="AM161" s="37">
        <v>1600</v>
      </c>
      <c r="AN161" s="135">
        <f t="shared" si="30"/>
        <v>13300</v>
      </c>
      <c r="AO161" s="130">
        <v>0</v>
      </c>
      <c r="AP161" s="131">
        <v>0</v>
      </c>
      <c r="AQ161" s="132"/>
      <c r="AR161" s="37"/>
      <c r="AS161" s="133"/>
      <c r="AT161" s="138"/>
      <c r="AU161" s="131"/>
      <c r="AV161" s="37">
        <v>0</v>
      </c>
      <c r="AW161" s="135">
        <f t="shared" si="31"/>
        <v>0</v>
      </c>
      <c r="AX161" s="47">
        <f t="shared" si="32"/>
        <v>12525.755658000002</v>
      </c>
      <c r="AY161" s="47">
        <f t="shared" si="33"/>
        <v>79.97</v>
      </c>
      <c r="AZ161" s="47">
        <f t="shared" si="34"/>
        <v>0</v>
      </c>
      <c r="BA161" s="47">
        <f t="shared" si="35"/>
        <v>2162.7799999999997</v>
      </c>
      <c r="BB161" s="47">
        <f t="shared" si="36"/>
        <v>1318.05</v>
      </c>
      <c r="BC161" s="47">
        <f t="shared" si="37"/>
        <v>6083</v>
      </c>
      <c r="BD161" s="47">
        <f t="shared" si="38"/>
        <v>1369.15</v>
      </c>
      <c r="BE161" s="47">
        <f t="shared" si="39"/>
        <v>8982.2752321978969</v>
      </c>
      <c r="BF161" s="135">
        <f t="shared" si="40"/>
        <v>32520.980890197898</v>
      </c>
      <c r="BG161" s="139">
        <f t="shared" si="41"/>
        <v>4.3822909163452231</v>
      </c>
    </row>
    <row r="162" spans="1:59" ht="12.95" customHeight="1" x14ac:dyDescent="0.2">
      <c r="A162" s="32" t="s">
        <v>1602</v>
      </c>
      <c r="B162" s="33" t="s">
        <v>1603</v>
      </c>
      <c r="C162" s="43">
        <v>3769</v>
      </c>
      <c r="D162" s="45"/>
      <c r="E162" s="33"/>
      <c r="F162" s="46" t="s">
        <v>98</v>
      </c>
      <c r="G162" s="33" t="s">
        <v>99</v>
      </c>
      <c r="H162" s="46" t="s">
        <v>851</v>
      </c>
      <c r="I162" s="46" t="s">
        <v>852</v>
      </c>
      <c r="J162" s="47">
        <v>2</v>
      </c>
      <c r="K162" s="47">
        <v>1</v>
      </c>
      <c r="L162" s="130">
        <v>1670.4122320000001</v>
      </c>
      <c r="M162" s="131">
        <v>0</v>
      </c>
      <c r="N162" s="132"/>
      <c r="O162" s="37">
        <v>353</v>
      </c>
      <c r="P162" s="133">
        <v>160</v>
      </c>
      <c r="Q162" s="134">
        <v>650</v>
      </c>
      <c r="R162" s="131">
        <v>960</v>
      </c>
      <c r="S162" s="37">
        <v>3146</v>
      </c>
      <c r="T162" s="135">
        <f t="shared" si="28"/>
        <v>6939.4122320000006</v>
      </c>
      <c r="U162" s="130">
        <v>1389.71</v>
      </c>
      <c r="V162" s="131">
        <v>62.06</v>
      </c>
      <c r="W162" s="136"/>
      <c r="X162" s="37">
        <v>179.1</v>
      </c>
      <c r="Y162" s="133">
        <v>0</v>
      </c>
      <c r="Z162" s="134">
        <v>33.1</v>
      </c>
      <c r="AA162" s="131">
        <v>93.3</v>
      </c>
      <c r="AB162" s="37">
        <v>3326.7076521771205</v>
      </c>
      <c r="AC162" s="135">
        <f t="shared" si="29"/>
        <v>5083.97765217712</v>
      </c>
      <c r="AD162" s="47"/>
      <c r="AE162" s="47"/>
      <c r="AF162" s="130">
        <v>6370</v>
      </c>
      <c r="AG162" s="131">
        <v>0</v>
      </c>
      <c r="AH162" s="132"/>
      <c r="AI162" s="37"/>
      <c r="AJ162" s="133">
        <v>0</v>
      </c>
      <c r="AK162" s="137">
        <v>0</v>
      </c>
      <c r="AL162" s="131"/>
      <c r="AM162" s="37">
        <v>3700</v>
      </c>
      <c r="AN162" s="135">
        <f t="shared" si="30"/>
        <v>10070</v>
      </c>
      <c r="AO162" s="130">
        <v>0</v>
      </c>
      <c r="AP162" s="131">
        <v>0</v>
      </c>
      <c r="AQ162" s="132"/>
      <c r="AR162" s="37"/>
      <c r="AS162" s="133"/>
      <c r="AT162" s="138"/>
      <c r="AU162" s="131"/>
      <c r="AV162" s="37">
        <v>0</v>
      </c>
      <c r="AW162" s="135">
        <f t="shared" si="31"/>
        <v>0</v>
      </c>
      <c r="AX162" s="47">
        <f t="shared" si="32"/>
        <v>9430.1222319999997</v>
      </c>
      <c r="AY162" s="47">
        <f t="shared" si="33"/>
        <v>62.06</v>
      </c>
      <c r="AZ162" s="47">
        <f t="shared" si="34"/>
        <v>0</v>
      </c>
      <c r="BA162" s="47">
        <f t="shared" si="35"/>
        <v>532.1</v>
      </c>
      <c r="BB162" s="47">
        <f t="shared" si="36"/>
        <v>160</v>
      </c>
      <c r="BC162" s="47">
        <f t="shared" si="37"/>
        <v>683.1</v>
      </c>
      <c r="BD162" s="47">
        <f t="shared" si="38"/>
        <v>1053.3</v>
      </c>
      <c r="BE162" s="47">
        <f t="shared" si="39"/>
        <v>10172.70765217712</v>
      </c>
      <c r="BF162" s="135">
        <f t="shared" si="40"/>
        <v>22093.389884177119</v>
      </c>
      <c r="BG162" s="139">
        <f t="shared" si="41"/>
        <v>5.8618704919546616</v>
      </c>
    </row>
    <row r="163" spans="1:59" ht="12.95" customHeight="1" x14ac:dyDescent="0.2">
      <c r="A163" s="32" t="s">
        <v>1631</v>
      </c>
      <c r="B163" s="33" t="s">
        <v>1632</v>
      </c>
      <c r="C163" s="43">
        <v>2665</v>
      </c>
      <c r="D163" s="45"/>
      <c r="E163" s="33"/>
      <c r="F163" s="46" t="s">
        <v>98</v>
      </c>
      <c r="G163" s="33" t="s">
        <v>99</v>
      </c>
      <c r="H163" s="46" t="s">
        <v>683</v>
      </c>
      <c r="I163" s="46" t="s">
        <v>684</v>
      </c>
      <c r="J163" s="47">
        <v>2</v>
      </c>
      <c r="K163" s="47">
        <v>1</v>
      </c>
      <c r="L163" s="130">
        <v>991.09299699999997</v>
      </c>
      <c r="M163" s="131">
        <v>800</v>
      </c>
      <c r="N163" s="132"/>
      <c r="O163" s="37">
        <v>700</v>
      </c>
      <c r="P163" s="133">
        <v>780</v>
      </c>
      <c r="Q163" s="134">
        <v>0</v>
      </c>
      <c r="R163" s="131">
        <v>1220</v>
      </c>
      <c r="S163" s="37">
        <v>2185</v>
      </c>
      <c r="T163" s="135">
        <f t="shared" si="28"/>
        <v>6676.0929969999997</v>
      </c>
      <c r="U163" s="130">
        <v>1232</v>
      </c>
      <c r="V163" s="131">
        <v>107.91</v>
      </c>
      <c r="W163" s="136"/>
      <c r="X163" s="37">
        <v>75.67</v>
      </c>
      <c r="Y163" s="133">
        <v>257.45</v>
      </c>
      <c r="Z163" s="134">
        <v>273.5</v>
      </c>
      <c r="AA163" s="131">
        <v>89.71</v>
      </c>
      <c r="AB163" s="37">
        <v>2283.9416943802344</v>
      </c>
      <c r="AC163" s="135">
        <f t="shared" si="29"/>
        <v>4320.1816943802351</v>
      </c>
      <c r="AD163" s="47"/>
      <c r="AE163" s="47"/>
      <c r="AF163" s="130">
        <v>0</v>
      </c>
      <c r="AG163" s="131">
        <v>1000</v>
      </c>
      <c r="AH163" s="132"/>
      <c r="AI163" s="37">
        <v>750</v>
      </c>
      <c r="AJ163" s="133">
        <v>6000</v>
      </c>
      <c r="AK163" s="137">
        <v>0</v>
      </c>
      <c r="AL163" s="131"/>
      <c r="AM163" s="37">
        <v>0</v>
      </c>
      <c r="AN163" s="135">
        <f t="shared" si="30"/>
        <v>7750</v>
      </c>
      <c r="AO163" s="130">
        <v>0</v>
      </c>
      <c r="AP163" s="131">
        <v>0</v>
      </c>
      <c r="AQ163" s="132"/>
      <c r="AR163" s="37"/>
      <c r="AS163" s="133"/>
      <c r="AT163" s="138"/>
      <c r="AU163" s="131"/>
      <c r="AV163" s="37">
        <v>0</v>
      </c>
      <c r="AW163" s="135">
        <f t="shared" si="31"/>
        <v>0</v>
      </c>
      <c r="AX163" s="47">
        <f t="shared" si="32"/>
        <v>2223.0929969999997</v>
      </c>
      <c r="AY163" s="47">
        <f t="shared" si="33"/>
        <v>1907.9099999999999</v>
      </c>
      <c r="AZ163" s="47">
        <f t="shared" si="34"/>
        <v>0</v>
      </c>
      <c r="BA163" s="47">
        <f t="shared" si="35"/>
        <v>1525.67</v>
      </c>
      <c r="BB163" s="47">
        <f t="shared" si="36"/>
        <v>7037.45</v>
      </c>
      <c r="BC163" s="47">
        <f t="shared" si="37"/>
        <v>273.5</v>
      </c>
      <c r="BD163" s="47">
        <f t="shared" si="38"/>
        <v>1309.71</v>
      </c>
      <c r="BE163" s="47">
        <f t="shared" si="39"/>
        <v>4468.9416943802344</v>
      </c>
      <c r="BF163" s="135">
        <f t="shared" si="40"/>
        <v>18746.274691380233</v>
      </c>
      <c r="BG163" s="139">
        <f t="shared" si="41"/>
        <v>7.0342494151520576</v>
      </c>
    </row>
    <row r="164" spans="1:59" ht="12.95" customHeight="1" x14ac:dyDescent="0.2">
      <c r="A164" s="32" t="s">
        <v>1645</v>
      </c>
      <c r="B164" s="33" t="s">
        <v>1646</v>
      </c>
      <c r="C164" s="43">
        <v>3729</v>
      </c>
      <c r="D164" s="45"/>
      <c r="E164" s="33"/>
      <c r="F164" s="46" t="s">
        <v>98</v>
      </c>
      <c r="G164" s="33" t="s">
        <v>99</v>
      </c>
      <c r="H164" s="46" t="s">
        <v>287</v>
      </c>
      <c r="I164" s="46" t="s">
        <v>288</v>
      </c>
      <c r="J164" s="47">
        <v>2</v>
      </c>
      <c r="K164" s="47">
        <v>1</v>
      </c>
      <c r="L164" s="130">
        <v>3691.8920439999997</v>
      </c>
      <c r="M164" s="131">
        <v>1815</v>
      </c>
      <c r="N164" s="132"/>
      <c r="O164" s="37">
        <v>1485</v>
      </c>
      <c r="P164" s="133">
        <v>604</v>
      </c>
      <c r="Q164" s="134">
        <v>1745.9</v>
      </c>
      <c r="R164" s="131">
        <v>1645</v>
      </c>
      <c r="S164" s="37">
        <v>8195.06</v>
      </c>
      <c r="T164" s="135">
        <f t="shared" si="28"/>
        <v>19181.852043999999</v>
      </c>
      <c r="U164" s="130">
        <v>2265.21</v>
      </c>
      <c r="V164" s="131">
        <v>3188.56</v>
      </c>
      <c r="W164" s="136"/>
      <c r="X164" s="37">
        <v>2121.5</v>
      </c>
      <c r="Y164" s="133">
        <v>311.94</v>
      </c>
      <c r="Z164" s="134">
        <v>2806.78</v>
      </c>
      <c r="AA164" s="131">
        <v>2598.77</v>
      </c>
      <c r="AB164" s="37">
        <v>5774.8717621982669</v>
      </c>
      <c r="AC164" s="135">
        <f t="shared" si="29"/>
        <v>19067.631762198267</v>
      </c>
      <c r="AD164" s="47"/>
      <c r="AE164" s="47"/>
      <c r="AF164" s="130">
        <v>2000</v>
      </c>
      <c r="AG164" s="131">
        <v>13300</v>
      </c>
      <c r="AH164" s="132"/>
      <c r="AI164" s="37">
        <v>2800</v>
      </c>
      <c r="AJ164" s="133">
        <v>2000</v>
      </c>
      <c r="AK164" s="137">
        <v>11400</v>
      </c>
      <c r="AL164" s="131">
        <v>7088.8</v>
      </c>
      <c r="AM164" s="37">
        <v>2000</v>
      </c>
      <c r="AN164" s="135">
        <f t="shared" si="30"/>
        <v>40588.800000000003</v>
      </c>
      <c r="AO164" s="130">
        <v>0</v>
      </c>
      <c r="AP164" s="131">
        <v>0</v>
      </c>
      <c r="AQ164" s="132"/>
      <c r="AR164" s="37"/>
      <c r="AS164" s="133"/>
      <c r="AT164" s="138"/>
      <c r="AU164" s="131"/>
      <c r="AV164" s="37">
        <v>0</v>
      </c>
      <c r="AW164" s="135">
        <f t="shared" si="31"/>
        <v>0</v>
      </c>
      <c r="AX164" s="47">
        <f t="shared" si="32"/>
        <v>7957.1020439999993</v>
      </c>
      <c r="AY164" s="47">
        <f t="shared" si="33"/>
        <v>18303.559999999998</v>
      </c>
      <c r="AZ164" s="47">
        <f t="shared" si="34"/>
        <v>0</v>
      </c>
      <c r="BA164" s="47">
        <f t="shared" si="35"/>
        <v>6406.5</v>
      </c>
      <c r="BB164" s="47">
        <f t="shared" si="36"/>
        <v>2915.94</v>
      </c>
      <c r="BC164" s="47">
        <f t="shared" si="37"/>
        <v>15952.68</v>
      </c>
      <c r="BD164" s="47">
        <f t="shared" si="38"/>
        <v>11332.57</v>
      </c>
      <c r="BE164" s="47">
        <f t="shared" si="39"/>
        <v>15969.931762198266</v>
      </c>
      <c r="BF164" s="135">
        <f t="shared" si="40"/>
        <v>78838.283806198262</v>
      </c>
      <c r="BG164" s="139">
        <f t="shared" si="41"/>
        <v>21.141937196620614</v>
      </c>
    </row>
    <row r="165" spans="1:59" ht="12.95" customHeight="1" x14ac:dyDescent="0.2">
      <c r="A165" s="32" t="s">
        <v>1653</v>
      </c>
      <c r="B165" s="33" t="s">
        <v>1654</v>
      </c>
      <c r="C165" s="43">
        <v>17924</v>
      </c>
      <c r="D165" s="45"/>
      <c r="E165" s="33"/>
      <c r="F165" s="46" t="s">
        <v>98</v>
      </c>
      <c r="G165" s="33" t="s">
        <v>99</v>
      </c>
      <c r="H165" s="46" t="s">
        <v>683</v>
      </c>
      <c r="I165" s="46" t="s">
        <v>684</v>
      </c>
      <c r="J165" s="47">
        <v>1</v>
      </c>
      <c r="K165" s="47">
        <v>1</v>
      </c>
      <c r="L165" s="130">
        <v>7261.4806570000001</v>
      </c>
      <c r="M165" s="131">
        <v>2916</v>
      </c>
      <c r="N165" s="132"/>
      <c r="O165" s="37">
        <v>420</v>
      </c>
      <c r="P165" s="133">
        <v>1050</v>
      </c>
      <c r="Q165" s="134">
        <v>90</v>
      </c>
      <c r="R165" s="131">
        <v>1055.5</v>
      </c>
      <c r="S165" s="37">
        <v>16404.650000000001</v>
      </c>
      <c r="T165" s="135">
        <f t="shared" si="28"/>
        <v>29197.630657000002</v>
      </c>
      <c r="U165" s="130">
        <v>5340.16</v>
      </c>
      <c r="V165" s="131">
        <v>402.66</v>
      </c>
      <c r="W165" s="136"/>
      <c r="X165" s="37">
        <v>90</v>
      </c>
      <c r="Y165" s="133">
        <v>562.19000000000005</v>
      </c>
      <c r="Z165" s="134">
        <v>559.95000000000005</v>
      </c>
      <c r="AA165" s="131">
        <v>215.8</v>
      </c>
      <c r="AB165" s="37">
        <v>7877.9120667022298</v>
      </c>
      <c r="AC165" s="135">
        <f t="shared" si="29"/>
        <v>15048.672066702231</v>
      </c>
      <c r="AD165" s="47"/>
      <c r="AE165" s="47"/>
      <c r="AF165" s="130">
        <v>9800</v>
      </c>
      <c r="AG165" s="131">
        <v>3200</v>
      </c>
      <c r="AH165" s="132"/>
      <c r="AI165" s="37">
        <v>3200</v>
      </c>
      <c r="AJ165" s="133">
        <v>20700</v>
      </c>
      <c r="AK165" s="137">
        <v>9500</v>
      </c>
      <c r="AL165" s="131">
        <v>5500</v>
      </c>
      <c r="AM165" s="37">
        <v>0</v>
      </c>
      <c r="AN165" s="135">
        <f t="shared" si="30"/>
        <v>51900</v>
      </c>
      <c r="AO165" s="130">
        <v>0</v>
      </c>
      <c r="AP165" s="131">
        <v>0</v>
      </c>
      <c r="AQ165" s="132"/>
      <c r="AR165" s="37"/>
      <c r="AS165" s="133"/>
      <c r="AT165" s="138"/>
      <c r="AU165" s="131"/>
      <c r="AV165" s="37">
        <v>0</v>
      </c>
      <c r="AW165" s="135">
        <f t="shared" si="31"/>
        <v>0</v>
      </c>
      <c r="AX165" s="47">
        <f t="shared" si="32"/>
        <v>22401.640657</v>
      </c>
      <c r="AY165" s="47">
        <f t="shared" si="33"/>
        <v>6518.66</v>
      </c>
      <c r="AZ165" s="47">
        <f t="shared" si="34"/>
        <v>0</v>
      </c>
      <c r="BA165" s="47">
        <f t="shared" si="35"/>
        <v>3710</v>
      </c>
      <c r="BB165" s="47">
        <f t="shared" si="36"/>
        <v>22312.19</v>
      </c>
      <c r="BC165" s="47">
        <f t="shared" si="37"/>
        <v>10149.950000000001</v>
      </c>
      <c r="BD165" s="47">
        <f t="shared" si="38"/>
        <v>6771.3</v>
      </c>
      <c r="BE165" s="47">
        <f t="shared" si="39"/>
        <v>24282.56206670223</v>
      </c>
      <c r="BF165" s="135">
        <f t="shared" si="40"/>
        <v>96146.302723702232</v>
      </c>
      <c r="BG165" s="139">
        <f t="shared" si="41"/>
        <v>5.3641097257142505</v>
      </c>
    </row>
    <row r="166" spans="1:59" ht="12.95" customHeight="1" x14ac:dyDescent="0.2">
      <c r="A166" s="32" t="s">
        <v>1251</v>
      </c>
      <c r="B166" s="33" t="s">
        <v>1252</v>
      </c>
      <c r="C166" s="43">
        <v>2996</v>
      </c>
      <c r="D166" s="45"/>
      <c r="E166" s="33"/>
      <c r="F166" s="46" t="s">
        <v>98</v>
      </c>
      <c r="G166" s="33" t="s">
        <v>99</v>
      </c>
      <c r="H166" s="46" t="s">
        <v>683</v>
      </c>
      <c r="I166" s="46" t="s">
        <v>684</v>
      </c>
      <c r="J166" s="47">
        <v>2</v>
      </c>
      <c r="K166" s="47">
        <v>1</v>
      </c>
      <c r="L166" s="130">
        <v>3247.2272210000001</v>
      </c>
      <c r="M166" s="131">
        <v>0</v>
      </c>
      <c r="N166" s="132"/>
      <c r="O166" s="37">
        <v>1300</v>
      </c>
      <c r="P166" s="133">
        <v>0</v>
      </c>
      <c r="Q166" s="134">
        <v>100</v>
      </c>
      <c r="R166" s="131">
        <v>630</v>
      </c>
      <c r="S166" s="37">
        <v>4572</v>
      </c>
      <c r="T166" s="135">
        <f t="shared" si="28"/>
        <v>9849.227221000001</v>
      </c>
      <c r="U166" s="130">
        <v>10760.42</v>
      </c>
      <c r="V166" s="131">
        <v>164.3</v>
      </c>
      <c r="W166" s="136"/>
      <c r="X166" s="37">
        <v>350.1</v>
      </c>
      <c r="Y166" s="133">
        <v>134.85</v>
      </c>
      <c r="Z166" s="134">
        <v>146.94999999999999</v>
      </c>
      <c r="AA166" s="131">
        <v>235.4</v>
      </c>
      <c r="AB166" s="37">
        <v>10600.181423716758</v>
      </c>
      <c r="AC166" s="135">
        <f t="shared" si="29"/>
        <v>22392.20142371676</v>
      </c>
      <c r="AD166" s="47"/>
      <c r="AE166" s="47"/>
      <c r="AF166" s="130">
        <v>6000</v>
      </c>
      <c r="AG166" s="131">
        <v>0</v>
      </c>
      <c r="AH166" s="132"/>
      <c r="AI166" s="37"/>
      <c r="AJ166" s="133">
        <v>0</v>
      </c>
      <c r="AK166" s="137">
        <v>0</v>
      </c>
      <c r="AL166" s="131"/>
      <c r="AM166" s="37">
        <v>1000</v>
      </c>
      <c r="AN166" s="135">
        <f t="shared" si="30"/>
        <v>7000</v>
      </c>
      <c r="AO166" s="130">
        <v>0</v>
      </c>
      <c r="AP166" s="131">
        <v>0</v>
      </c>
      <c r="AQ166" s="132"/>
      <c r="AR166" s="37"/>
      <c r="AS166" s="133"/>
      <c r="AT166" s="138"/>
      <c r="AU166" s="131"/>
      <c r="AV166" s="37">
        <v>0</v>
      </c>
      <c r="AW166" s="135">
        <f t="shared" si="31"/>
        <v>0</v>
      </c>
      <c r="AX166" s="47">
        <f t="shared" si="32"/>
        <v>20007.647220999999</v>
      </c>
      <c r="AY166" s="47">
        <f t="shared" si="33"/>
        <v>164.3</v>
      </c>
      <c r="AZ166" s="47">
        <f t="shared" si="34"/>
        <v>0</v>
      </c>
      <c r="BA166" s="47">
        <f t="shared" si="35"/>
        <v>1650.1</v>
      </c>
      <c r="BB166" s="47">
        <f t="shared" si="36"/>
        <v>134.85</v>
      </c>
      <c r="BC166" s="47">
        <f t="shared" si="37"/>
        <v>246.95</v>
      </c>
      <c r="BD166" s="47">
        <f t="shared" si="38"/>
        <v>865.4</v>
      </c>
      <c r="BE166" s="47">
        <f t="shared" si="39"/>
        <v>16172.181423716758</v>
      </c>
      <c r="BF166" s="135">
        <f t="shared" si="40"/>
        <v>39241.428644716754</v>
      </c>
      <c r="BG166" s="139">
        <f t="shared" si="41"/>
        <v>13.097940135085699</v>
      </c>
    </row>
    <row r="167" spans="1:59" ht="12.95" customHeight="1" x14ac:dyDescent="0.2">
      <c r="A167" s="32" t="s">
        <v>1681</v>
      </c>
      <c r="B167" s="33" t="s">
        <v>1682</v>
      </c>
      <c r="C167" s="43">
        <v>6012</v>
      </c>
      <c r="D167" s="45"/>
      <c r="E167" s="33"/>
      <c r="F167" s="46" t="s">
        <v>98</v>
      </c>
      <c r="G167" s="33" t="s">
        <v>99</v>
      </c>
      <c r="H167" s="46" t="s">
        <v>273</v>
      </c>
      <c r="I167" s="46" t="s">
        <v>274</v>
      </c>
      <c r="J167" s="47">
        <v>2</v>
      </c>
      <c r="K167" s="47">
        <v>1</v>
      </c>
      <c r="L167" s="130">
        <v>2685.7042040000006</v>
      </c>
      <c r="M167" s="131">
        <v>480</v>
      </c>
      <c r="N167" s="132"/>
      <c r="O167" s="37">
        <v>50</v>
      </c>
      <c r="P167" s="133">
        <v>520</v>
      </c>
      <c r="Q167" s="134">
        <v>1920</v>
      </c>
      <c r="R167" s="131">
        <v>80</v>
      </c>
      <c r="S167" s="37">
        <v>3830</v>
      </c>
      <c r="T167" s="135">
        <f t="shared" si="28"/>
        <v>9565.7042040000015</v>
      </c>
      <c r="U167" s="130">
        <v>2268.44</v>
      </c>
      <c r="V167" s="131">
        <v>81.319999999999993</v>
      </c>
      <c r="W167" s="136"/>
      <c r="X167" s="37">
        <v>228.25</v>
      </c>
      <c r="Y167" s="133">
        <v>221.45</v>
      </c>
      <c r="Z167" s="134">
        <v>725.91</v>
      </c>
      <c r="AA167" s="131">
        <v>272.39999999999998</v>
      </c>
      <c r="AB167" s="37">
        <v>6153.5555861828361</v>
      </c>
      <c r="AC167" s="135">
        <f t="shared" si="29"/>
        <v>9951.3255861828366</v>
      </c>
      <c r="AD167" s="47"/>
      <c r="AE167" s="47"/>
      <c r="AF167" s="130">
        <v>5200</v>
      </c>
      <c r="AG167" s="131">
        <v>0</v>
      </c>
      <c r="AH167" s="132"/>
      <c r="AI167" s="37">
        <v>3830.25</v>
      </c>
      <c r="AJ167" s="133">
        <v>1400</v>
      </c>
      <c r="AK167" s="137">
        <v>5500</v>
      </c>
      <c r="AL167" s="131">
        <v>5400</v>
      </c>
      <c r="AM167" s="37">
        <v>5000</v>
      </c>
      <c r="AN167" s="135">
        <f t="shared" si="30"/>
        <v>26330.25</v>
      </c>
      <c r="AO167" s="130">
        <v>0</v>
      </c>
      <c r="AP167" s="131">
        <v>0</v>
      </c>
      <c r="AQ167" s="132"/>
      <c r="AR167" s="37"/>
      <c r="AS167" s="133"/>
      <c r="AT167" s="138"/>
      <c r="AU167" s="131"/>
      <c r="AV167" s="37">
        <v>0</v>
      </c>
      <c r="AW167" s="135">
        <f t="shared" si="31"/>
        <v>0</v>
      </c>
      <c r="AX167" s="47">
        <f t="shared" si="32"/>
        <v>10154.144204</v>
      </c>
      <c r="AY167" s="47">
        <f t="shared" si="33"/>
        <v>561.31999999999994</v>
      </c>
      <c r="AZ167" s="47">
        <f t="shared" si="34"/>
        <v>0</v>
      </c>
      <c r="BA167" s="47">
        <f t="shared" si="35"/>
        <v>4108.5</v>
      </c>
      <c r="BB167" s="47">
        <f t="shared" si="36"/>
        <v>2141.4499999999998</v>
      </c>
      <c r="BC167" s="47">
        <f t="shared" si="37"/>
        <v>8145.91</v>
      </c>
      <c r="BD167" s="47">
        <f t="shared" si="38"/>
        <v>5752.4</v>
      </c>
      <c r="BE167" s="47">
        <f t="shared" si="39"/>
        <v>14983.555586182836</v>
      </c>
      <c r="BF167" s="135">
        <f t="shared" si="40"/>
        <v>45847.279790182831</v>
      </c>
      <c r="BG167" s="139">
        <f t="shared" si="41"/>
        <v>7.6259613756125804</v>
      </c>
    </row>
    <row r="168" spans="1:59" ht="12.95" customHeight="1" x14ac:dyDescent="0.2">
      <c r="A168" s="32" t="s">
        <v>1697</v>
      </c>
      <c r="B168" s="33" t="s">
        <v>1698</v>
      </c>
      <c r="C168" s="43">
        <v>2540</v>
      </c>
      <c r="D168" s="45"/>
      <c r="E168" s="33"/>
      <c r="F168" s="46" t="s">
        <v>98</v>
      </c>
      <c r="G168" s="33" t="s">
        <v>99</v>
      </c>
      <c r="H168" s="46" t="s">
        <v>273</v>
      </c>
      <c r="I168" s="46" t="s">
        <v>274</v>
      </c>
      <c r="J168" s="47">
        <v>2</v>
      </c>
      <c r="K168" s="47">
        <v>1</v>
      </c>
      <c r="L168" s="130">
        <v>5771.2468809999991</v>
      </c>
      <c r="M168" s="131">
        <v>300</v>
      </c>
      <c r="N168" s="132"/>
      <c r="O168" s="37">
        <v>400</v>
      </c>
      <c r="P168" s="133">
        <v>30</v>
      </c>
      <c r="Q168" s="134">
        <v>140</v>
      </c>
      <c r="R168" s="131">
        <v>1320</v>
      </c>
      <c r="S168" s="37">
        <v>1554</v>
      </c>
      <c r="T168" s="135">
        <f t="shared" si="28"/>
        <v>9515.2468809999991</v>
      </c>
      <c r="U168" s="130">
        <v>4123.46</v>
      </c>
      <c r="V168" s="131">
        <v>129.65</v>
      </c>
      <c r="W168" s="136"/>
      <c r="X168" s="37">
        <v>147</v>
      </c>
      <c r="Y168" s="133">
        <v>26.5</v>
      </c>
      <c r="Z168" s="134">
        <v>262.55</v>
      </c>
      <c r="AA168" s="131">
        <v>36</v>
      </c>
      <c r="AB168" s="37">
        <v>4047.9385250099917</v>
      </c>
      <c r="AC168" s="135">
        <f t="shared" si="29"/>
        <v>8773.0985250099911</v>
      </c>
      <c r="AD168" s="47"/>
      <c r="AE168" s="47"/>
      <c r="AF168" s="130">
        <v>6200</v>
      </c>
      <c r="AG168" s="131">
        <v>850</v>
      </c>
      <c r="AH168" s="132"/>
      <c r="AI168" s="37">
        <v>400</v>
      </c>
      <c r="AJ168" s="133">
        <v>0</v>
      </c>
      <c r="AK168" s="137">
        <v>0</v>
      </c>
      <c r="AL168" s="131">
        <v>400</v>
      </c>
      <c r="AM168" s="37">
        <v>1900</v>
      </c>
      <c r="AN168" s="135">
        <f t="shared" si="30"/>
        <v>9750</v>
      </c>
      <c r="AO168" s="130">
        <v>0</v>
      </c>
      <c r="AP168" s="131">
        <v>0</v>
      </c>
      <c r="AQ168" s="132"/>
      <c r="AR168" s="37"/>
      <c r="AS168" s="133"/>
      <c r="AT168" s="138"/>
      <c r="AU168" s="131"/>
      <c r="AV168" s="37">
        <v>0</v>
      </c>
      <c r="AW168" s="135">
        <f t="shared" si="31"/>
        <v>0</v>
      </c>
      <c r="AX168" s="47">
        <f t="shared" si="32"/>
        <v>16094.706880999998</v>
      </c>
      <c r="AY168" s="47">
        <f t="shared" si="33"/>
        <v>1279.6500000000001</v>
      </c>
      <c r="AZ168" s="47">
        <f t="shared" si="34"/>
        <v>0</v>
      </c>
      <c r="BA168" s="47">
        <f t="shared" si="35"/>
        <v>947</v>
      </c>
      <c r="BB168" s="47">
        <f t="shared" si="36"/>
        <v>56.5</v>
      </c>
      <c r="BC168" s="47">
        <f t="shared" si="37"/>
        <v>402.55</v>
      </c>
      <c r="BD168" s="47">
        <f t="shared" si="38"/>
        <v>1756</v>
      </c>
      <c r="BE168" s="47">
        <f t="shared" si="39"/>
        <v>7501.9385250099913</v>
      </c>
      <c r="BF168" s="135">
        <f t="shared" si="40"/>
        <v>28038.34540600999</v>
      </c>
      <c r="BG168" s="139">
        <f t="shared" si="41"/>
        <v>11.038718663783461</v>
      </c>
    </row>
    <row r="169" spans="1:59" ht="12.95" customHeight="1" x14ac:dyDescent="0.2">
      <c r="A169" s="32" t="s">
        <v>1701</v>
      </c>
      <c r="B169" s="33" t="s">
        <v>1702</v>
      </c>
      <c r="C169" s="43">
        <v>945</v>
      </c>
      <c r="D169" s="45"/>
      <c r="E169" s="33"/>
      <c r="F169" s="46" t="s">
        <v>98</v>
      </c>
      <c r="G169" s="33" t="s">
        <v>99</v>
      </c>
      <c r="H169" s="46" t="s">
        <v>192</v>
      </c>
      <c r="I169" s="46" t="s">
        <v>193</v>
      </c>
      <c r="J169" s="47">
        <v>2</v>
      </c>
      <c r="K169" s="47">
        <v>1</v>
      </c>
      <c r="L169" s="130">
        <v>2847.360056</v>
      </c>
      <c r="M169" s="131">
        <v>2820</v>
      </c>
      <c r="N169" s="132"/>
      <c r="O169" s="37">
        <v>60</v>
      </c>
      <c r="P169" s="133">
        <v>1605.5</v>
      </c>
      <c r="Q169" s="134">
        <v>133</v>
      </c>
      <c r="R169" s="131"/>
      <c r="S169" s="37">
        <v>1776</v>
      </c>
      <c r="T169" s="135">
        <f t="shared" si="28"/>
        <v>9241.8600559999995</v>
      </c>
      <c r="U169" s="130">
        <v>233.08</v>
      </c>
      <c r="V169" s="131">
        <v>2192.5500000000002</v>
      </c>
      <c r="W169" s="136"/>
      <c r="X169" s="37">
        <v>83.85</v>
      </c>
      <c r="Y169" s="133">
        <v>74.099999999999994</v>
      </c>
      <c r="Z169" s="134">
        <v>2633.63</v>
      </c>
      <c r="AA169" s="131">
        <v>81.099999999999994</v>
      </c>
      <c r="AB169" s="37">
        <v>1462.0682592189457</v>
      </c>
      <c r="AC169" s="135">
        <f t="shared" si="29"/>
        <v>6760.3782592189464</v>
      </c>
      <c r="AD169" s="47"/>
      <c r="AE169" s="47"/>
      <c r="AF169" s="130">
        <v>0</v>
      </c>
      <c r="AG169" s="131">
        <v>0</v>
      </c>
      <c r="AH169" s="132"/>
      <c r="AI169" s="37"/>
      <c r="AJ169" s="133">
        <v>2000</v>
      </c>
      <c r="AK169" s="137">
        <v>0</v>
      </c>
      <c r="AL169" s="131"/>
      <c r="AM169" s="37">
        <v>0</v>
      </c>
      <c r="AN169" s="135">
        <f t="shared" si="30"/>
        <v>2000</v>
      </c>
      <c r="AO169" s="130">
        <v>0</v>
      </c>
      <c r="AP169" s="131">
        <v>0</v>
      </c>
      <c r="AQ169" s="132"/>
      <c r="AR169" s="37"/>
      <c r="AS169" s="133"/>
      <c r="AT169" s="138"/>
      <c r="AU169" s="131"/>
      <c r="AV169" s="37">
        <v>0</v>
      </c>
      <c r="AW169" s="135">
        <f t="shared" si="31"/>
        <v>0</v>
      </c>
      <c r="AX169" s="47">
        <f t="shared" si="32"/>
        <v>3080.4400559999999</v>
      </c>
      <c r="AY169" s="47">
        <f t="shared" si="33"/>
        <v>5012.55</v>
      </c>
      <c r="AZ169" s="47">
        <f t="shared" si="34"/>
        <v>0</v>
      </c>
      <c r="BA169" s="47">
        <f t="shared" si="35"/>
        <v>143.85</v>
      </c>
      <c r="BB169" s="47">
        <f t="shared" si="36"/>
        <v>3679.6</v>
      </c>
      <c r="BC169" s="47">
        <f t="shared" si="37"/>
        <v>2766.63</v>
      </c>
      <c r="BD169" s="47">
        <f t="shared" si="38"/>
        <v>81.099999999999994</v>
      </c>
      <c r="BE169" s="47">
        <f t="shared" si="39"/>
        <v>3238.068259218946</v>
      </c>
      <c r="BF169" s="135">
        <f t="shared" si="40"/>
        <v>18002.238315218947</v>
      </c>
      <c r="BG169" s="139">
        <f t="shared" si="41"/>
        <v>19.049987635152323</v>
      </c>
    </row>
    <row r="170" spans="1:59" ht="12.95" customHeight="1" x14ac:dyDescent="0.2">
      <c r="A170" s="32" t="s">
        <v>1768</v>
      </c>
      <c r="B170" s="33" t="s">
        <v>1769</v>
      </c>
      <c r="C170" s="43">
        <v>2966</v>
      </c>
      <c r="D170" s="45"/>
      <c r="E170" s="33"/>
      <c r="F170" s="46" t="s">
        <v>98</v>
      </c>
      <c r="G170" s="33" t="s">
        <v>99</v>
      </c>
      <c r="H170" s="46" t="s">
        <v>287</v>
      </c>
      <c r="I170" s="46" t="s">
        <v>288</v>
      </c>
      <c r="J170" s="47">
        <v>2</v>
      </c>
      <c r="K170" s="47">
        <v>1</v>
      </c>
      <c r="L170" s="130">
        <v>2305.3756640000001</v>
      </c>
      <c r="M170" s="131">
        <v>17308.099999999999</v>
      </c>
      <c r="N170" s="132"/>
      <c r="O170" s="37">
        <v>1820</v>
      </c>
      <c r="P170" s="133">
        <v>345</v>
      </c>
      <c r="Q170" s="134">
        <v>20</v>
      </c>
      <c r="R170" s="131">
        <v>1335</v>
      </c>
      <c r="S170" s="37">
        <v>4505</v>
      </c>
      <c r="T170" s="135">
        <f t="shared" si="28"/>
        <v>27638.475663999998</v>
      </c>
      <c r="U170" s="130">
        <v>6899.6299999999992</v>
      </c>
      <c r="V170" s="131">
        <v>6165.83</v>
      </c>
      <c r="W170" s="136"/>
      <c r="X170" s="37">
        <v>391.05</v>
      </c>
      <c r="Y170" s="133">
        <v>3846.46</v>
      </c>
      <c r="Z170" s="134">
        <v>630.16999999999996</v>
      </c>
      <c r="AA170" s="131">
        <v>306.10000000000002</v>
      </c>
      <c r="AB170" s="37">
        <v>6589.4026717315373</v>
      </c>
      <c r="AC170" s="135">
        <f t="shared" si="29"/>
        <v>24828.642671731533</v>
      </c>
      <c r="AD170" s="47"/>
      <c r="AE170" s="47"/>
      <c r="AF170" s="130">
        <v>3063.07</v>
      </c>
      <c r="AG170" s="131">
        <v>7587.94</v>
      </c>
      <c r="AH170" s="132"/>
      <c r="AI170" s="37">
        <v>642.65</v>
      </c>
      <c r="AJ170" s="133">
        <v>1544.98</v>
      </c>
      <c r="AK170" s="137">
        <v>214.94</v>
      </c>
      <c r="AL170" s="131">
        <v>446.42</v>
      </c>
      <c r="AM170" s="37">
        <v>0</v>
      </c>
      <c r="AN170" s="135">
        <f t="shared" si="30"/>
        <v>13500</v>
      </c>
      <c r="AO170" s="130">
        <v>0</v>
      </c>
      <c r="AP170" s="131">
        <v>0</v>
      </c>
      <c r="AQ170" s="132"/>
      <c r="AR170" s="37"/>
      <c r="AS170" s="133"/>
      <c r="AT170" s="138"/>
      <c r="AU170" s="131"/>
      <c r="AV170" s="37">
        <v>0</v>
      </c>
      <c r="AW170" s="135">
        <f t="shared" si="31"/>
        <v>0</v>
      </c>
      <c r="AX170" s="47">
        <f t="shared" si="32"/>
        <v>12268.075664</v>
      </c>
      <c r="AY170" s="47">
        <f t="shared" si="33"/>
        <v>31061.87</v>
      </c>
      <c r="AZ170" s="47">
        <f t="shared" si="34"/>
        <v>0</v>
      </c>
      <c r="BA170" s="47">
        <f t="shared" si="35"/>
        <v>2853.7000000000003</v>
      </c>
      <c r="BB170" s="47">
        <f t="shared" si="36"/>
        <v>5736.4400000000005</v>
      </c>
      <c r="BC170" s="47">
        <f t="shared" si="37"/>
        <v>865.1099999999999</v>
      </c>
      <c r="BD170" s="47">
        <f t="shared" si="38"/>
        <v>2087.52</v>
      </c>
      <c r="BE170" s="47">
        <f t="shared" si="39"/>
        <v>11094.402671731537</v>
      </c>
      <c r="BF170" s="135">
        <f t="shared" si="40"/>
        <v>65967.118335731531</v>
      </c>
      <c r="BG170" s="139">
        <f t="shared" si="41"/>
        <v>22.241105305371388</v>
      </c>
    </row>
    <row r="171" spans="1:59" ht="12.95" customHeight="1" x14ac:dyDescent="0.2">
      <c r="A171" s="32" t="s">
        <v>1805</v>
      </c>
      <c r="B171" s="33" t="s">
        <v>1806</v>
      </c>
      <c r="C171" s="43">
        <v>3760</v>
      </c>
      <c r="D171" s="45"/>
      <c r="E171" s="33"/>
      <c r="F171" s="46" t="s">
        <v>98</v>
      </c>
      <c r="G171" s="33" t="s">
        <v>99</v>
      </c>
      <c r="H171" s="46" t="s">
        <v>683</v>
      </c>
      <c r="I171" s="46" t="s">
        <v>684</v>
      </c>
      <c r="J171" s="47">
        <v>2</v>
      </c>
      <c r="K171" s="47">
        <v>1</v>
      </c>
      <c r="L171" s="130">
        <v>3377.4466030000003</v>
      </c>
      <c r="M171" s="131">
        <v>0</v>
      </c>
      <c r="N171" s="132"/>
      <c r="O171" s="37">
        <v>475</v>
      </c>
      <c r="P171" s="133">
        <v>640</v>
      </c>
      <c r="Q171" s="134">
        <v>620</v>
      </c>
      <c r="R171" s="131">
        <v>455</v>
      </c>
      <c r="S171" s="37">
        <v>3573</v>
      </c>
      <c r="T171" s="135">
        <f t="shared" si="28"/>
        <v>9140.4466030000003</v>
      </c>
      <c r="U171" s="130">
        <v>6254.2800000000007</v>
      </c>
      <c r="V171" s="131">
        <v>87.55</v>
      </c>
      <c r="W171" s="136"/>
      <c r="X171" s="37">
        <v>93.4</v>
      </c>
      <c r="Y171" s="133">
        <v>1487.68</v>
      </c>
      <c r="Z171" s="134">
        <v>992.05</v>
      </c>
      <c r="AA171" s="131">
        <v>45.55</v>
      </c>
      <c r="AB171" s="37">
        <v>6173.5456837067068</v>
      </c>
      <c r="AC171" s="135">
        <f t="shared" si="29"/>
        <v>15134.055683706707</v>
      </c>
      <c r="AD171" s="47"/>
      <c r="AE171" s="47"/>
      <c r="AF171" s="130">
        <v>7000</v>
      </c>
      <c r="AG171" s="131">
        <v>0</v>
      </c>
      <c r="AH171" s="132"/>
      <c r="AI171" s="37">
        <v>350</v>
      </c>
      <c r="AJ171" s="133">
        <v>3000</v>
      </c>
      <c r="AK171" s="137">
        <v>3000</v>
      </c>
      <c r="AL171" s="131"/>
      <c r="AM171" s="37">
        <v>4000</v>
      </c>
      <c r="AN171" s="135">
        <f t="shared" si="30"/>
        <v>17350</v>
      </c>
      <c r="AO171" s="130">
        <v>0</v>
      </c>
      <c r="AP171" s="131">
        <v>0</v>
      </c>
      <c r="AQ171" s="132"/>
      <c r="AR171" s="37"/>
      <c r="AS171" s="133"/>
      <c r="AT171" s="138"/>
      <c r="AU171" s="131"/>
      <c r="AV171" s="37">
        <v>0</v>
      </c>
      <c r="AW171" s="135">
        <f t="shared" si="31"/>
        <v>0</v>
      </c>
      <c r="AX171" s="47">
        <f t="shared" si="32"/>
        <v>16631.726603000003</v>
      </c>
      <c r="AY171" s="47">
        <f t="shared" si="33"/>
        <v>87.55</v>
      </c>
      <c r="AZ171" s="47">
        <f t="shared" si="34"/>
        <v>0</v>
      </c>
      <c r="BA171" s="47">
        <f t="shared" si="35"/>
        <v>918.4</v>
      </c>
      <c r="BB171" s="47">
        <f t="shared" si="36"/>
        <v>5127.68</v>
      </c>
      <c r="BC171" s="47">
        <f t="shared" si="37"/>
        <v>4612.05</v>
      </c>
      <c r="BD171" s="47">
        <f t="shared" si="38"/>
        <v>500.55</v>
      </c>
      <c r="BE171" s="47">
        <f t="shared" si="39"/>
        <v>13746.545683706707</v>
      </c>
      <c r="BF171" s="135">
        <f t="shared" si="40"/>
        <v>41624.502286706709</v>
      </c>
      <c r="BG171" s="139">
        <f t="shared" si="41"/>
        <v>11.07034635284753</v>
      </c>
    </row>
    <row r="172" spans="1:59" ht="12.95" customHeight="1" x14ac:dyDescent="0.2">
      <c r="A172" s="32" t="s">
        <v>1809</v>
      </c>
      <c r="B172" s="33" t="s">
        <v>1810</v>
      </c>
      <c r="C172" s="43">
        <v>14309</v>
      </c>
      <c r="D172" s="45"/>
      <c r="E172" s="33"/>
      <c r="F172" s="46" t="s">
        <v>98</v>
      </c>
      <c r="G172" s="33" t="s">
        <v>99</v>
      </c>
      <c r="H172" s="46" t="s">
        <v>100</v>
      </c>
      <c r="I172" s="46" t="s">
        <v>101</v>
      </c>
      <c r="J172" s="47">
        <v>1</v>
      </c>
      <c r="K172" s="47">
        <v>1</v>
      </c>
      <c r="L172" s="130">
        <v>9536.8676149999992</v>
      </c>
      <c r="M172" s="131">
        <v>908.4</v>
      </c>
      <c r="N172" s="132"/>
      <c r="O172" s="37">
        <v>2986</v>
      </c>
      <c r="P172" s="133">
        <v>1542</v>
      </c>
      <c r="Q172" s="134">
        <v>3816</v>
      </c>
      <c r="R172" s="131">
        <v>1775</v>
      </c>
      <c r="S172" s="37">
        <v>14086.02</v>
      </c>
      <c r="T172" s="135">
        <f t="shared" si="28"/>
        <v>34650.287614999994</v>
      </c>
      <c r="U172" s="130">
        <v>9715.0500000000011</v>
      </c>
      <c r="V172" s="131">
        <v>322.60000000000002</v>
      </c>
      <c r="W172" s="136"/>
      <c r="X172" s="37">
        <v>1986.75</v>
      </c>
      <c r="Y172" s="133">
        <v>373.82</v>
      </c>
      <c r="Z172" s="134">
        <v>1585.58</v>
      </c>
      <c r="AA172" s="131">
        <v>3316.26</v>
      </c>
      <c r="AB172" s="37">
        <v>11811.921458062923</v>
      </c>
      <c r="AC172" s="135">
        <f t="shared" si="29"/>
        <v>29111.981458062925</v>
      </c>
      <c r="AD172" s="47"/>
      <c r="AE172" s="47"/>
      <c r="AF172" s="130">
        <v>20930</v>
      </c>
      <c r="AG172" s="131">
        <v>1050</v>
      </c>
      <c r="AH172" s="132"/>
      <c r="AI172" s="37">
        <v>3660</v>
      </c>
      <c r="AJ172" s="133">
        <v>3140</v>
      </c>
      <c r="AK172" s="137">
        <v>2620</v>
      </c>
      <c r="AL172" s="131">
        <v>1050</v>
      </c>
      <c r="AM172" s="37">
        <v>3500</v>
      </c>
      <c r="AN172" s="135">
        <f t="shared" si="30"/>
        <v>35950</v>
      </c>
      <c r="AO172" s="130">
        <v>0</v>
      </c>
      <c r="AP172" s="131">
        <v>0</v>
      </c>
      <c r="AQ172" s="132"/>
      <c r="AR172" s="37"/>
      <c r="AS172" s="133"/>
      <c r="AT172" s="138"/>
      <c r="AU172" s="131"/>
      <c r="AV172" s="37">
        <v>0</v>
      </c>
      <c r="AW172" s="135">
        <f t="shared" si="31"/>
        <v>0</v>
      </c>
      <c r="AX172" s="47">
        <f t="shared" si="32"/>
        <v>40181.917614999998</v>
      </c>
      <c r="AY172" s="47">
        <f t="shared" si="33"/>
        <v>2281</v>
      </c>
      <c r="AZ172" s="47">
        <f t="shared" si="34"/>
        <v>0</v>
      </c>
      <c r="BA172" s="47">
        <f t="shared" si="35"/>
        <v>8632.75</v>
      </c>
      <c r="BB172" s="47">
        <f t="shared" si="36"/>
        <v>5055.82</v>
      </c>
      <c r="BC172" s="47">
        <f t="shared" si="37"/>
        <v>8021.58</v>
      </c>
      <c r="BD172" s="47">
        <f t="shared" si="38"/>
        <v>6141.26</v>
      </c>
      <c r="BE172" s="47">
        <f t="shared" si="39"/>
        <v>29397.941458062924</v>
      </c>
      <c r="BF172" s="135">
        <f t="shared" si="40"/>
        <v>99712.269073062926</v>
      </c>
      <c r="BG172" s="139">
        <f t="shared" si="41"/>
        <v>6.9685001798212962</v>
      </c>
    </row>
    <row r="173" spans="1:59" ht="12.95" customHeight="1" x14ac:dyDescent="0.2">
      <c r="A173" s="32" t="s">
        <v>108</v>
      </c>
      <c r="B173" s="33" t="s">
        <v>109</v>
      </c>
      <c r="C173" s="43">
        <v>11822</v>
      </c>
      <c r="D173" s="45" t="s">
        <v>112</v>
      </c>
      <c r="E173" s="33" t="s">
        <v>113</v>
      </c>
      <c r="F173" s="46" t="s">
        <v>114</v>
      </c>
      <c r="G173" s="33" t="s">
        <v>115</v>
      </c>
      <c r="H173" s="46" t="s">
        <v>116</v>
      </c>
      <c r="I173" s="46" t="s">
        <v>117</v>
      </c>
      <c r="J173" s="47">
        <v>1</v>
      </c>
      <c r="K173" s="47">
        <v>2</v>
      </c>
      <c r="L173" s="130">
        <v>5363.1573980000003</v>
      </c>
      <c r="M173" s="131">
        <v>8223</v>
      </c>
      <c r="N173" s="132"/>
      <c r="O173" s="37">
        <v>3253</v>
      </c>
      <c r="P173" s="133">
        <v>23817.5</v>
      </c>
      <c r="Q173" s="134">
        <v>2625</v>
      </c>
      <c r="R173" s="131">
        <v>3753</v>
      </c>
      <c r="S173" s="37">
        <v>12311</v>
      </c>
      <c r="T173" s="135">
        <f t="shared" si="28"/>
        <v>59345.657397999996</v>
      </c>
      <c r="U173" s="130">
        <v>20807.220000000005</v>
      </c>
      <c r="V173" s="131">
        <v>834.99</v>
      </c>
      <c r="W173" s="136"/>
      <c r="X173" s="37">
        <v>386.32</v>
      </c>
      <c r="Y173" s="133">
        <v>13151.49</v>
      </c>
      <c r="Z173" s="134">
        <v>982.27</v>
      </c>
      <c r="AA173" s="131">
        <v>3488.82</v>
      </c>
      <c r="AB173" s="37">
        <v>10162.417799909432</v>
      </c>
      <c r="AC173" s="135">
        <f t="shared" si="29"/>
        <v>49813.527799909432</v>
      </c>
      <c r="AD173" s="47"/>
      <c r="AE173" s="47"/>
      <c r="AF173" s="130">
        <v>17680</v>
      </c>
      <c r="AG173" s="131">
        <v>4420</v>
      </c>
      <c r="AH173" s="132"/>
      <c r="AI173" s="37">
        <v>2210</v>
      </c>
      <c r="AJ173" s="133">
        <v>8840</v>
      </c>
      <c r="AK173" s="137">
        <v>2210</v>
      </c>
      <c r="AL173" s="131">
        <v>8840</v>
      </c>
      <c r="AM173" s="37">
        <v>7800</v>
      </c>
      <c r="AN173" s="135">
        <f t="shared" si="30"/>
        <v>52000</v>
      </c>
      <c r="AO173" s="130">
        <v>0</v>
      </c>
      <c r="AP173" s="131">
        <v>0</v>
      </c>
      <c r="AQ173" s="132"/>
      <c r="AR173" s="37"/>
      <c r="AS173" s="133">
        <v>0</v>
      </c>
      <c r="AT173" s="138"/>
      <c r="AU173" s="131"/>
      <c r="AV173" s="37">
        <v>0</v>
      </c>
      <c r="AW173" s="135">
        <f t="shared" si="31"/>
        <v>0</v>
      </c>
      <c r="AX173" s="47">
        <f t="shared" si="32"/>
        <v>43850.377398000004</v>
      </c>
      <c r="AY173" s="47">
        <f t="shared" si="33"/>
        <v>13477.99</v>
      </c>
      <c r="AZ173" s="47">
        <f t="shared" si="34"/>
        <v>0</v>
      </c>
      <c r="BA173" s="47">
        <f t="shared" si="35"/>
        <v>5849.32</v>
      </c>
      <c r="BB173" s="47">
        <f t="shared" si="36"/>
        <v>45808.99</v>
      </c>
      <c r="BC173" s="47">
        <f t="shared" si="37"/>
        <v>5817.27</v>
      </c>
      <c r="BD173" s="47">
        <f t="shared" si="38"/>
        <v>16081.82</v>
      </c>
      <c r="BE173" s="47">
        <f t="shared" si="39"/>
        <v>30273.417799909432</v>
      </c>
      <c r="BF173" s="135">
        <f t="shared" si="40"/>
        <v>161159.18519790942</v>
      </c>
      <c r="BG173" s="139">
        <f t="shared" si="41"/>
        <v>13.63214220926319</v>
      </c>
    </row>
    <row r="174" spans="1:59" ht="12.95" customHeight="1" x14ac:dyDescent="0.2">
      <c r="A174" s="32" t="s">
        <v>176</v>
      </c>
      <c r="B174" s="33" t="s">
        <v>177</v>
      </c>
      <c r="C174" s="43">
        <v>6572</v>
      </c>
      <c r="D174" s="45" t="s">
        <v>112</v>
      </c>
      <c r="E174" s="33" t="s">
        <v>113</v>
      </c>
      <c r="F174" s="46" t="s">
        <v>114</v>
      </c>
      <c r="G174" s="33" t="s">
        <v>115</v>
      </c>
      <c r="H174" s="46" t="s">
        <v>116</v>
      </c>
      <c r="I174" s="46" t="s">
        <v>117</v>
      </c>
      <c r="J174" s="47">
        <v>1</v>
      </c>
      <c r="K174" s="47">
        <v>2</v>
      </c>
      <c r="L174" s="130">
        <v>7142.2920909999993</v>
      </c>
      <c r="M174" s="131">
        <v>1881</v>
      </c>
      <c r="N174" s="132"/>
      <c r="O174" s="37">
        <v>743</v>
      </c>
      <c r="P174" s="133">
        <v>779</v>
      </c>
      <c r="Q174" s="134">
        <v>3820</v>
      </c>
      <c r="R174" s="131">
        <v>1185</v>
      </c>
      <c r="S174" s="37">
        <v>4974</v>
      </c>
      <c r="T174" s="135">
        <f t="shared" si="28"/>
        <v>20524.292090999999</v>
      </c>
      <c r="U174" s="130">
        <v>14946.560000000001</v>
      </c>
      <c r="V174" s="131">
        <v>277</v>
      </c>
      <c r="W174" s="136"/>
      <c r="X174" s="37">
        <v>149.4</v>
      </c>
      <c r="Y174" s="133">
        <v>220.3</v>
      </c>
      <c r="Z174" s="134">
        <v>166.8</v>
      </c>
      <c r="AA174" s="131">
        <v>263.60000000000002</v>
      </c>
      <c r="AB174" s="37">
        <v>5868.6080753989008</v>
      </c>
      <c r="AC174" s="135">
        <f t="shared" si="29"/>
        <v>21892.268075398901</v>
      </c>
      <c r="AD174" s="47"/>
      <c r="AE174" s="47"/>
      <c r="AF174" s="130">
        <v>9325</v>
      </c>
      <c r="AG174" s="131">
        <v>0</v>
      </c>
      <c r="AH174" s="132"/>
      <c r="AI174" s="37"/>
      <c r="AJ174" s="133">
        <v>0</v>
      </c>
      <c r="AK174" s="137">
        <v>0</v>
      </c>
      <c r="AL174" s="131"/>
      <c r="AM174" s="37">
        <v>280</v>
      </c>
      <c r="AN174" s="135">
        <f t="shared" si="30"/>
        <v>9605</v>
      </c>
      <c r="AO174" s="130">
        <v>0</v>
      </c>
      <c r="AP174" s="131">
        <v>0</v>
      </c>
      <c r="AQ174" s="132"/>
      <c r="AR174" s="37"/>
      <c r="AS174" s="133"/>
      <c r="AT174" s="138"/>
      <c r="AU174" s="131"/>
      <c r="AV174" s="37">
        <v>0</v>
      </c>
      <c r="AW174" s="135">
        <f t="shared" si="31"/>
        <v>0</v>
      </c>
      <c r="AX174" s="47">
        <f t="shared" si="32"/>
        <v>31413.852091000001</v>
      </c>
      <c r="AY174" s="47">
        <f t="shared" si="33"/>
        <v>2158</v>
      </c>
      <c r="AZ174" s="47">
        <f t="shared" si="34"/>
        <v>0</v>
      </c>
      <c r="BA174" s="47">
        <f t="shared" si="35"/>
        <v>892.4</v>
      </c>
      <c r="BB174" s="47">
        <f t="shared" si="36"/>
        <v>999.3</v>
      </c>
      <c r="BC174" s="47">
        <f t="shared" si="37"/>
        <v>3986.8</v>
      </c>
      <c r="BD174" s="47">
        <f t="shared" si="38"/>
        <v>1448.6</v>
      </c>
      <c r="BE174" s="47">
        <f t="shared" si="39"/>
        <v>11122.608075398901</v>
      </c>
      <c r="BF174" s="135">
        <f t="shared" si="40"/>
        <v>52021.560166398907</v>
      </c>
      <c r="BG174" s="139">
        <f t="shared" si="41"/>
        <v>7.9156360569687934</v>
      </c>
    </row>
    <row r="175" spans="1:59" ht="12.95" customHeight="1" x14ac:dyDescent="0.2">
      <c r="A175" s="32" t="s">
        <v>330</v>
      </c>
      <c r="B175" s="33" t="s">
        <v>331</v>
      </c>
      <c r="C175" s="43">
        <v>2332</v>
      </c>
      <c r="D175" s="45"/>
      <c r="E175" s="33"/>
      <c r="F175" s="46" t="s">
        <v>114</v>
      </c>
      <c r="G175" s="33" t="s">
        <v>115</v>
      </c>
      <c r="H175" s="46" t="s">
        <v>334</v>
      </c>
      <c r="I175" s="46" t="s">
        <v>335</v>
      </c>
      <c r="J175" s="47">
        <v>2</v>
      </c>
      <c r="K175" s="47">
        <v>1</v>
      </c>
      <c r="L175" s="130">
        <v>1349.157328</v>
      </c>
      <c r="M175" s="131">
        <v>0</v>
      </c>
      <c r="N175" s="132"/>
      <c r="O175" s="37">
        <v>160</v>
      </c>
      <c r="P175" s="133">
        <v>16887.75</v>
      </c>
      <c r="Q175" s="134">
        <v>300</v>
      </c>
      <c r="R175" s="131">
        <v>201</v>
      </c>
      <c r="S175" s="37">
        <v>3244</v>
      </c>
      <c r="T175" s="135">
        <f t="shared" si="28"/>
        <v>22141.907328000001</v>
      </c>
      <c r="U175" s="130">
        <v>2384.42</v>
      </c>
      <c r="V175" s="131">
        <v>135.30000000000001</v>
      </c>
      <c r="W175" s="136"/>
      <c r="X175" s="37">
        <v>247.7</v>
      </c>
      <c r="Y175" s="133">
        <v>3428.19</v>
      </c>
      <c r="Z175" s="134">
        <v>120</v>
      </c>
      <c r="AA175" s="131">
        <v>784.34</v>
      </c>
      <c r="AB175" s="37">
        <v>2779.3390815260886</v>
      </c>
      <c r="AC175" s="135">
        <f t="shared" si="29"/>
        <v>9879.2890815260889</v>
      </c>
      <c r="AD175" s="47"/>
      <c r="AE175" s="47"/>
      <c r="AF175" s="130">
        <v>3300</v>
      </c>
      <c r="AG175" s="131">
        <v>0</v>
      </c>
      <c r="AH175" s="132"/>
      <c r="AI175" s="37">
        <v>1000</v>
      </c>
      <c r="AJ175" s="133">
        <v>0</v>
      </c>
      <c r="AK175" s="137">
        <v>1000</v>
      </c>
      <c r="AL175" s="131">
        <v>2000</v>
      </c>
      <c r="AM175" s="37">
        <v>2800</v>
      </c>
      <c r="AN175" s="135">
        <f t="shared" si="30"/>
        <v>10100</v>
      </c>
      <c r="AO175" s="130">
        <v>0</v>
      </c>
      <c r="AP175" s="131">
        <v>0</v>
      </c>
      <c r="AQ175" s="132"/>
      <c r="AR175" s="37"/>
      <c r="AS175" s="133"/>
      <c r="AT175" s="138"/>
      <c r="AU175" s="131"/>
      <c r="AV175" s="37">
        <v>0</v>
      </c>
      <c r="AW175" s="135">
        <f t="shared" si="31"/>
        <v>0</v>
      </c>
      <c r="AX175" s="47">
        <f t="shared" si="32"/>
        <v>7033.5773280000003</v>
      </c>
      <c r="AY175" s="47">
        <f t="shared" si="33"/>
        <v>135.30000000000001</v>
      </c>
      <c r="AZ175" s="47">
        <f t="shared" si="34"/>
        <v>0</v>
      </c>
      <c r="BA175" s="47">
        <f t="shared" si="35"/>
        <v>1407.7</v>
      </c>
      <c r="BB175" s="47">
        <f t="shared" si="36"/>
        <v>20315.939999999999</v>
      </c>
      <c r="BC175" s="47">
        <f t="shared" si="37"/>
        <v>1420</v>
      </c>
      <c r="BD175" s="47">
        <f t="shared" si="38"/>
        <v>2985.34</v>
      </c>
      <c r="BE175" s="47">
        <f t="shared" si="39"/>
        <v>8823.3390815260882</v>
      </c>
      <c r="BF175" s="135">
        <f t="shared" si="40"/>
        <v>42121.196409526085</v>
      </c>
      <c r="BG175" s="139">
        <f t="shared" si="41"/>
        <v>18.062262611289057</v>
      </c>
    </row>
    <row r="176" spans="1:59" ht="12.95" customHeight="1" x14ac:dyDescent="0.2">
      <c r="A176" s="32" t="s">
        <v>384</v>
      </c>
      <c r="B176" s="33" t="s">
        <v>385</v>
      </c>
      <c r="C176" s="43">
        <v>1963</v>
      </c>
      <c r="D176" s="45"/>
      <c r="E176" s="33"/>
      <c r="F176" s="46" t="s">
        <v>114</v>
      </c>
      <c r="G176" s="33" t="s">
        <v>115</v>
      </c>
      <c r="H176" s="46" t="s">
        <v>388</v>
      </c>
      <c r="I176" s="46" t="s">
        <v>389</v>
      </c>
      <c r="J176" s="47">
        <v>2</v>
      </c>
      <c r="K176" s="47">
        <v>1</v>
      </c>
      <c r="L176" s="130">
        <v>1763.0016089999999</v>
      </c>
      <c r="M176" s="131">
        <v>0</v>
      </c>
      <c r="N176" s="132"/>
      <c r="O176" s="37">
        <v>580</v>
      </c>
      <c r="P176" s="133">
        <v>50</v>
      </c>
      <c r="Q176" s="134">
        <v>140</v>
      </c>
      <c r="R176" s="131">
        <v>104</v>
      </c>
      <c r="S176" s="37">
        <v>3068</v>
      </c>
      <c r="T176" s="135">
        <f t="shared" si="28"/>
        <v>5705.0016089999999</v>
      </c>
      <c r="U176" s="130">
        <v>3637.6400000000003</v>
      </c>
      <c r="V176" s="131">
        <v>119.2</v>
      </c>
      <c r="W176" s="136"/>
      <c r="X176" s="37">
        <v>2061.46</v>
      </c>
      <c r="Y176" s="133">
        <v>830.19999999999993</v>
      </c>
      <c r="Z176" s="134">
        <v>68.95</v>
      </c>
      <c r="AA176" s="131">
        <v>87.67</v>
      </c>
      <c r="AB176" s="37">
        <v>3058.0135528904875</v>
      </c>
      <c r="AC176" s="135">
        <f t="shared" si="29"/>
        <v>9863.1335528904874</v>
      </c>
      <c r="AD176" s="47"/>
      <c r="AE176" s="47"/>
      <c r="AF176" s="130">
        <v>2200</v>
      </c>
      <c r="AG176" s="131">
        <v>0</v>
      </c>
      <c r="AH176" s="132"/>
      <c r="AI176" s="37"/>
      <c r="AJ176" s="133">
        <v>1700</v>
      </c>
      <c r="AK176" s="137">
        <v>0</v>
      </c>
      <c r="AL176" s="131"/>
      <c r="AM176" s="37">
        <v>500</v>
      </c>
      <c r="AN176" s="135">
        <f t="shared" si="30"/>
        <v>4400</v>
      </c>
      <c r="AO176" s="130">
        <v>-2396.2199999999998</v>
      </c>
      <c r="AP176" s="131">
        <v>0</v>
      </c>
      <c r="AQ176" s="132"/>
      <c r="AR176" s="37"/>
      <c r="AS176" s="133"/>
      <c r="AT176" s="138"/>
      <c r="AU176" s="131"/>
      <c r="AV176" s="37">
        <v>0</v>
      </c>
      <c r="AW176" s="135">
        <f t="shared" si="31"/>
        <v>-2396.2199999999998</v>
      </c>
      <c r="AX176" s="47">
        <f t="shared" si="32"/>
        <v>5204.4216090000009</v>
      </c>
      <c r="AY176" s="47">
        <f t="shared" si="33"/>
        <v>119.2</v>
      </c>
      <c r="AZ176" s="47">
        <f t="shared" si="34"/>
        <v>0</v>
      </c>
      <c r="BA176" s="47">
        <f t="shared" si="35"/>
        <v>2641.46</v>
      </c>
      <c r="BB176" s="47">
        <f t="shared" si="36"/>
        <v>2580.1999999999998</v>
      </c>
      <c r="BC176" s="47">
        <f t="shared" si="37"/>
        <v>208.95</v>
      </c>
      <c r="BD176" s="47">
        <f t="shared" si="38"/>
        <v>191.67000000000002</v>
      </c>
      <c r="BE176" s="47">
        <f t="shared" si="39"/>
        <v>6626.0135528904875</v>
      </c>
      <c r="BF176" s="135">
        <f t="shared" si="40"/>
        <v>17571.915161890491</v>
      </c>
      <c r="BG176" s="139">
        <f t="shared" si="41"/>
        <v>8.9515614681051918</v>
      </c>
    </row>
    <row r="177" spans="1:59" ht="12.95" customHeight="1" x14ac:dyDescent="0.2">
      <c r="A177" s="32" t="s">
        <v>448</v>
      </c>
      <c r="B177" s="33" t="s">
        <v>449</v>
      </c>
      <c r="C177" s="43">
        <v>5658</v>
      </c>
      <c r="D177" s="45"/>
      <c r="E177" s="33"/>
      <c r="F177" s="46" t="s">
        <v>114</v>
      </c>
      <c r="G177" s="33" t="s">
        <v>115</v>
      </c>
      <c r="H177" s="46" t="s">
        <v>116</v>
      </c>
      <c r="I177" s="46" t="s">
        <v>117</v>
      </c>
      <c r="J177" s="47">
        <v>2</v>
      </c>
      <c r="K177" s="47">
        <v>1</v>
      </c>
      <c r="L177" s="130">
        <v>3605.4686580000002</v>
      </c>
      <c r="M177" s="131">
        <v>370</v>
      </c>
      <c r="N177" s="132"/>
      <c r="O177" s="37">
        <v>365</v>
      </c>
      <c r="P177" s="133">
        <v>550</v>
      </c>
      <c r="Q177" s="134">
        <v>2295</v>
      </c>
      <c r="R177" s="131">
        <v>60</v>
      </c>
      <c r="S177" s="37">
        <v>7649</v>
      </c>
      <c r="T177" s="135">
        <f t="shared" si="28"/>
        <v>14894.468658</v>
      </c>
      <c r="U177" s="130">
        <v>8366.7200000000012</v>
      </c>
      <c r="V177" s="131">
        <v>2165.63</v>
      </c>
      <c r="W177" s="136"/>
      <c r="X177" s="37">
        <v>109.5</v>
      </c>
      <c r="Y177" s="133">
        <v>251.51999999999998</v>
      </c>
      <c r="Z177" s="134">
        <v>73.95</v>
      </c>
      <c r="AA177" s="131">
        <v>75.75</v>
      </c>
      <c r="AB177" s="37">
        <v>2654.0314371891227</v>
      </c>
      <c r="AC177" s="135">
        <f t="shared" si="29"/>
        <v>13697.101437189125</v>
      </c>
      <c r="AD177" s="47"/>
      <c r="AE177" s="47"/>
      <c r="AF177" s="130">
        <v>5900</v>
      </c>
      <c r="AG177" s="131">
        <v>2030</v>
      </c>
      <c r="AH177" s="132"/>
      <c r="AI177" s="37">
        <v>360</v>
      </c>
      <c r="AJ177" s="133">
        <v>0</v>
      </c>
      <c r="AK177" s="137">
        <v>510</v>
      </c>
      <c r="AL177" s="131"/>
      <c r="AM177" s="37">
        <v>0</v>
      </c>
      <c r="AN177" s="135">
        <f t="shared" si="30"/>
        <v>8800</v>
      </c>
      <c r="AO177" s="130">
        <v>0</v>
      </c>
      <c r="AP177" s="131">
        <v>0</v>
      </c>
      <c r="AQ177" s="132"/>
      <c r="AR177" s="37"/>
      <c r="AS177" s="133"/>
      <c r="AT177" s="138"/>
      <c r="AU177" s="131"/>
      <c r="AV177" s="37">
        <v>0</v>
      </c>
      <c r="AW177" s="135">
        <f t="shared" si="31"/>
        <v>0</v>
      </c>
      <c r="AX177" s="47">
        <f t="shared" si="32"/>
        <v>17872.188657999999</v>
      </c>
      <c r="AY177" s="47">
        <f t="shared" si="33"/>
        <v>4565.63</v>
      </c>
      <c r="AZ177" s="47">
        <f t="shared" si="34"/>
        <v>0</v>
      </c>
      <c r="BA177" s="47">
        <f t="shared" si="35"/>
        <v>834.5</v>
      </c>
      <c r="BB177" s="47">
        <f t="shared" si="36"/>
        <v>801.52</v>
      </c>
      <c r="BC177" s="47">
        <f t="shared" si="37"/>
        <v>2878.95</v>
      </c>
      <c r="BD177" s="47">
        <f t="shared" si="38"/>
        <v>135.75</v>
      </c>
      <c r="BE177" s="47">
        <f t="shared" si="39"/>
        <v>10303.031437189122</v>
      </c>
      <c r="BF177" s="135">
        <f t="shared" si="40"/>
        <v>37391.570095189119</v>
      </c>
      <c r="BG177" s="139">
        <f t="shared" si="41"/>
        <v>6.6086196704116507</v>
      </c>
    </row>
    <row r="178" spans="1:59" ht="12.95" customHeight="1" x14ac:dyDescent="0.2">
      <c r="A178" s="32" t="s">
        <v>464</v>
      </c>
      <c r="B178" s="33" t="s">
        <v>465</v>
      </c>
      <c r="C178" s="43">
        <v>20869</v>
      </c>
      <c r="D178" s="45"/>
      <c r="E178" s="33"/>
      <c r="F178" s="46" t="s">
        <v>114</v>
      </c>
      <c r="G178" s="33" t="s">
        <v>115</v>
      </c>
      <c r="H178" s="46" t="s">
        <v>468</v>
      </c>
      <c r="I178" s="46" t="s">
        <v>469</v>
      </c>
      <c r="J178" s="47">
        <v>1</v>
      </c>
      <c r="K178" s="47">
        <v>1</v>
      </c>
      <c r="L178" s="130">
        <v>9112.6323090000005</v>
      </c>
      <c r="M178" s="131">
        <v>7619.05</v>
      </c>
      <c r="N178" s="132"/>
      <c r="O178" s="37">
        <v>1280.5</v>
      </c>
      <c r="P178" s="133">
        <v>14280.25</v>
      </c>
      <c r="Q178" s="134">
        <v>4291</v>
      </c>
      <c r="R178" s="131">
        <v>7131.7</v>
      </c>
      <c r="S178" s="37">
        <v>23158.76</v>
      </c>
      <c r="T178" s="135">
        <f t="shared" si="28"/>
        <v>66873.892308999988</v>
      </c>
      <c r="U178" s="130">
        <v>7806.27</v>
      </c>
      <c r="V178" s="131">
        <v>4380.8900000000003</v>
      </c>
      <c r="W178" s="136"/>
      <c r="X178" s="37">
        <v>778.91</v>
      </c>
      <c r="Y178" s="133">
        <v>10108.77</v>
      </c>
      <c r="Z178" s="134">
        <v>3728.05</v>
      </c>
      <c r="AA178" s="131">
        <v>2526.54</v>
      </c>
      <c r="AB178" s="37">
        <v>9110.8487940648483</v>
      </c>
      <c r="AC178" s="135">
        <f t="shared" si="29"/>
        <v>38440.278794064849</v>
      </c>
      <c r="AD178" s="47"/>
      <c r="AE178" s="47"/>
      <c r="AF178" s="130">
        <v>11050</v>
      </c>
      <c r="AG178" s="131">
        <v>3280</v>
      </c>
      <c r="AH178" s="132"/>
      <c r="AI178" s="37">
        <v>2510</v>
      </c>
      <c r="AJ178" s="133">
        <v>18080</v>
      </c>
      <c r="AK178" s="137">
        <v>12040</v>
      </c>
      <c r="AL178" s="131">
        <v>7540</v>
      </c>
      <c r="AM178" s="37">
        <v>13650</v>
      </c>
      <c r="AN178" s="135">
        <f t="shared" si="30"/>
        <v>68150</v>
      </c>
      <c r="AO178" s="130">
        <v>0</v>
      </c>
      <c r="AP178" s="131">
        <v>0</v>
      </c>
      <c r="AQ178" s="132"/>
      <c r="AR178" s="37"/>
      <c r="AS178" s="133">
        <v>0</v>
      </c>
      <c r="AT178" s="138"/>
      <c r="AU178" s="131"/>
      <c r="AV178" s="37">
        <v>0</v>
      </c>
      <c r="AW178" s="135">
        <f t="shared" si="31"/>
        <v>0</v>
      </c>
      <c r="AX178" s="47">
        <f t="shared" si="32"/>
        <v>27968.902309000001</v>
      </c>
      <c r="AY178" s="47">
        <f t="shared" si="33"/>
        <v>15279.94</v>
      </c>
      <c r="AZ178" s="47">
        <f t="shared" si="34"/>
        <v>0</v>
      </c>
      <c r="BA178" s="47">
        <f t="shared" si="35"/>
        <v>4569.41</v>
      </c>
      <c r="BB178" s="47">
        <f t="shared" si="36"/>
        <v>42469.020000000004</v>
      </c>
      <c r="BC178" s="47">
        <f t="shared" si="37"/>
        <v>20059.05</v>
      </c>
      <c r="BD178" s="47">
        <f t="shared" si="38"/>
        <v>17198.239999999998</v>
      </c>
      <c r="BE178" s="47">
        <f t="shared" si="39"/>
        <v>45919.608794064843</v>
      </c>
      <c r="BF178" s="135">
        <f t="shared" si="40"/>
        <v>173464.17110306484</v>
      </c>
      <c r="BG178" s="139">
        <f t="shared" si="41"/>
        <v>8.312049983375573</v>
      </c>
    </row>
    <row r="179" spans="1:59" ht="12.95" customHeight="1" x14ac:dyDescent="0.2">
      <c r="A179" s="32" t="s">
        <v>529</v>
      </c>
      <c r="B179" s="33" t="s">
        <v>530</v>
      </c>
      <c r="C179" s="43">
        <v>4385</v>
      </c>
      <c r="D179" s="45"/>
      <c r="E179" s="33"/>
      <c r="F179" s="46" t="s">
        <v>114</v>
      </c>
      <c r="G179" s="33" t="s">
        <v>115</v>
      </c>
      <c r="H179" s="46" t="s">
        <v>334</v>
      </c>
      <c r="I179" s="46" t="s">
        <v>335</v>
      </c>
      <c r="J179" s="47">
        <v>2</v>
      </c>
      <c r="K179" s="47">
        <v>1</v>
      </c>
      <c r="L179" s="130">
        <v>3434.1533079999999</v>
      </c>
      <c r="M179" s="131">
        <v>0</v>
      </c>
      <c r="N179" s="132"/>
      <c r="O179" s="37">
        <v>865</v>
      </c>
      <c r="P179" s="133">
        <v>1385</v>
      </c>
      <c r="Q179" s="134">
        <v>1610</v>
      </c>
      <c r="R179" s="131">
        <v>2015.5</v>
      </c>
      <c r="S179" s="37">
        <v>7818.38</v>
      </c>
      <c r="T179" s="135">
        <f t="shared" si="28"/>
        <v>17128.033308000002</v>
      </c>
      <c r="U179" s="130">
        <v>4227.1099999999997</v>
      </c>
      <c r="V179" s="131">
        <v>60.3</v>
      </c>
      <c r="W179" s="136"/>
      <c r="X179" s="37">
        <v>176.35</v>
      </c>
      <c r="Y179" s="133">
        <v>4012.0299999999997</v>
      </c>
      <c r="Z179" s="134">
        <v>364.76</v>
      </c>
      <c r="AA179" s="131">
        <v>708</v>
      </c>
      <c r="AB179" s="37">
        <v>2375.4685155968932</v>
      </c>
      <c r="AC179" s="135">
        <f t="shared" si="29"/>
        <v>11924.018515596894</v>
      </c>
      <c r="AD179" s="47"/>
      <c r="AE179" s="47"/>
      <c r="AF179" s="130">
        <v>5600</v>
      </c>
      <c r="AG179" s="131">
        <v>0</v>
      </c>
      <c r="AH179" s="132"/>
      <c r="AI179" s="37">
        <v>300</v>
      </c>
      <c r="AJ179" s="133">
        <v>730</v>
      </c>
      <c r="AK179" s="137">
        <v>1900</v>
      </c>
      <c r="AL179" s="131">
        <v>1000</v>
      </c>
      <c r="AM179" s="37">
        <v>0</v>
      </c>
      <c r="AN179" s="135">
        <f t="shared" si="30"/>
        <v>9530</v>
      </c>
      <c r="AO179" s="130">
        <v>0</v>
      </c>
      <c r="AP179" s="131">
        <v>0</v>
      </c>
      <c r="AQ179" s="132"/>
      <c r="AR179" s="37"/>
      <c r="AS179" s="133"/>
      <c r="AT179" s="138"/>
      <c r="AU179" s="131"/>
      <c r="AV179" s="37">
        <v>0</v>
      </c>
      <c r="AW179" s="135">
        <f t="shared" si="31"/>
        <v>0</v>
      </c>
      <c r="AX179" s="47">
        <f t="shared" si="32"/>
        <v>13261.263308</v>
      </c>
      <c r="AY179" s="47">
        <f t="shared" si="33"/>
        <v>60.3</v>
      </c>
      <c r="AZ179" s="47">
        <f t="shared" si="34"/>
        <v>0</v>
      </c>
      <c r="BA179" s="47">
        <f t="shared" si="35"/>
        <v>1341.35</v>
      </c>
      <c r="BB179" s="47">
        <f t="shared" si="36"/>
        <v>6127.03</v>
      </c>
      <c r="BC179" s="47">
        <f t="shared" si="37"/>
        <v>3874.76</v>
      </c>
      <c r="BD179" s="47">
        <f t="shared" si="38"/>
        <v>3723.5</v>
      </c>
      <c r="BE179" s="47">
        <f t="shared" si="39"/>
        <v>10193.848515596894</v>
      </c>
      <c r="BF179" s="135">
        <f t="shared" si="40"/>
        <v>38582.051823596892</v>
      </c>
      <c r="BG179" s="139">
        <f t="shared" si="41"/>
        <v>8.7986435173539093</v>
      </c>
    </row>
    <row r="180" spans="1:59" ht="12.95" customHeight="1" x14ac:dyDescent="0.2">
      <c r="A180" s="32" t="s">
        <v>533</v>
      </c>
      <c r="B180" s="33" t="s">
        <v>534</v>
      </c>
      <c r="C180" s="43">
        <v>8025</v>
      </c>
      <c r="D180" s="45" t="s">
        <v>537</v>
      </c>
      <c r="E180" s="33" t="s">
        <v>538</v>
      </c>
      <c r="F180" s="46" t="s">
        <v>114</v>
      </c>
      <c r="G180" s="33" t="s">
        <v>115</v>
      </c>
      <c r="H180" s="46" t="s">
        <v>539</v>
      </c>
      <c r="I180" s="46" t="s">
        <v>540</v>
      </c>
      <c r="J180" s="47">
        <v>1</v>
      </c>
      <c r="K180" s="47">
        <v>2</v>
      </c>
      <c r="L180" s="130">
        <v>6012.5263610000002</v>
      </c>
      <c r="M180" s="131">
        <v>1470</v>
      </c>
      <c r="N180" s="132"/>
      <c r="O180" s="37">
        <v>720</v>
      </c>
      <c r="P180" s="133">
        <v>3384.3249999999998</v>
      </c>
      <c r="Q180" s="134">
        <v>1763</v>
      </c>
      <c r="R180" s="131">
        <v>1465</v>
      </c>
      <c r="S180" s="37">
        <v>7546.41</v>
      </c>
      <c r="T180" s="135">
        <f t="shared" si="28"/>
        <v>22361.261361000001</v>
      </c>
      <c r="U180" s="130">
        <v>8537.89</v>
      </c>
      <c r="V180" s="131">
        <v>485.3</v>
      </c>
      <c r="W180" s="136"/>
      <c r="X180" s="37">
        <v>4292.47</v>
      </c>
      <c r="Y180" s="133">
        <v>0</v>
      </c>
      <c r="Z180" s="134">
        <v>4905.7299999999996</v>
      </c>
      <c r="AA180" s="131">
        <v>4175.63</v>
      </c>
      <c r="AB180" s="37">
        <v>5122.8110091135131</v>
      </c>
      <c r="AC180" s="135">
        <f t="shared" si="29"/>
        <v>27519.831009113514</v>
      </c>
      <c r="AD180" s="47"/>
      <c r="AE180" s="47"/>
      <c r="AF180" s="130">
        <v>20000</v>
      </c>
      <c r="AG180" s="131">
        <v>1000</v>
      </c>
      <c r="AH180" s="132"/>
      <c r="AI180" s="37">
        <v>2000</v>
      </c>
      <c r="AJ180" s="133">
        <v>1000</v>
      </c>
      <c r="AK180" s="137">
        <v>6000</v>
      </c>
      <c r="AL180" s="131">
        <v>3000</v>
      </c>
      <c r="AM180" s="37">
        <v>533.52</v>
      </c>
      <c r="AN180" s="135">
        <f t="shared" si="30"/>
        <v>33533.519999999997</v>
      </c>
      <c r="AO180" s="130">
        <v>0</v>
      </c>
      <c r="AP180" s="131">
        <v>0</v>
      </c>
      <c r="AQ180" s="132"/>
      <c r="AR180" s="37"/>
      <c r="AS180" s="133"/>
      <c r="AT180" s="138"/>
      <c r="AU180" s="131"/>
      <c r="AV180" s="37">
        <v>0</v>
      </c>
      <c r="AW180" s="135">
        <f t="shared" si="31"/>
        <v>0</v>
      </c>
      <c r="AX180" s="47">
        <f t="shared" si="32"/>
        <v>34550.416360999996</v>
      </c>
      <c r="AY180" s="47">
        <f t="shared" si="33"/>
        <v>2955.3</v>
      </c>
      <c r="AZ180" s="47">
        <f t="shared" si="34"/>
        <v>0</v>
      </c>
      <c r="BA180" s="47">
        <f t="shared" si="35"/>
        <v>7012.47</v>
      </c>
      <c r="BB180" s="47">
        <f t="shared" si="36"/>
        <v>4384.3249999999998</v>
      </c>
      <c r="BC180" s="47">
        <f t="shared" si="37"/>
        <v>12668.73</v>
      </c>
      <c r="BD180" s="47">
        <f t="shared" si="38"/>
        <v>8640.630000000001</v>
      </c>
      <c r="BE180" s="47">
        <f t="shared" si="39"/>
        <v>13202.741009113513</v>
      </c>
      <c r="BF180" s="135">
        <f t="shared" si="40"/>
        <v>83414.612370113507</v>
      </c>
      <c r="BG180" s="139">
        <f t="shared" si="41"/>
        <v>10.394344220574892</v>
      </c>
    </row>
    <row r="181" spans="1:59" ht="12.95" customHeight="1" x14ac:dyDescent="0.2">
      <c r="A181" s="32" t="s">
        <v>545</v>
      </c>
      <c r="B181" s="33" t="s">
        <v>546</v>
      </c>
      <c r="C181" s="43">
        <v>5736</v>
      </c>
      <c r="D181" s="45"/>
      <c r="E181" s="33"/>
      <c r="F181" s="46" t="s">
        <v>114</v>
      </c>
      <c r="G181" s="33" t="s">
        <v>115</v>
      </c>
      <c r="H181" s="46" t="s">
        <v>388</v>
      </c>
      <c r="I181" s="46" t="s">
        <v>389</v>
      </c>
      <c r="J181" s="47">
        <v>2</v>
      </c>
      <c r="K181" s="47">
        <v>1</v>
      </c>
      <c r="L181" s="130">
        <v>5409.5743390000007</v>
      </c>
      <c r="M181" s="131">
        <v>0</v>
      </c>
      <c r="N181" s="132"/>
      <c r="O181" s="37">
        <v>615</v>
      </c>
      <c r="P181" s="133">
        <v>3505</v>
      </c>
      <c r="Q181" s="134">
        <v>710</v>
      </c>
      <c r="R181" s="131">
        <v>3282.4</v>
      </c>
      <c r="S181" s="37">
        <v>5881</v>
      </c>
      <c r="T181" s="135">
        <f t="shared" si="28"/>
        <v>19402.974339</v>
      </c>
      <c r="U181" s="130">
        <v>14060.38</v>
      </c>
      <c r="V181" s="131">
        <v>509.21</v>
      </c>
      <c r="W181" s="136"/>
      <c r="X181" s="37">
        <v>233.8</v>
      </c>
      <c r="Y181" s="133">
        <v>4390.72</v>
      </c>
      <c r="Z181" s="134">
        <v>5245.46</v>
      </c>
      <c r="AA181" s="131">
        <v>2230</v>
      </c>
      <c r="AB181" s="37">
        <v>6329.2261303064015</v>
      </c>
      <c r="AC181" s="135">
        <f t="shared" si="29"/>
        <v>32998.7961303064</v>
      </c>
      <c r="AD181" s="47"/>
      <c r="AE181" s="47"/>
      <c r="AF181" s="130">
        <v>16686.75</v>
      </c>
      <c r="AG181" s="131">
        <v>1000</v>
      </c>
      <c r="AH181" s="132"/>
      <c r="AI181" s="37">
        <v>1000</v>
      </c>
      <c r="AJ181" s="133">
        <v>8000</v>
      </c>
      <c r="AK181" s="137">
        <v>0</v>
      </c>
      <c r="AL181" s="131">
        <v>2000</v>
      </c>
      <c r="AM181" s="37">
        <v>2500</v>
      </c>
      <c r="AN181" s="135">
        <f t="shared" si="30"/>
        <v>31186.75</v>
      </c>
      <c r="AO181" s="130">
        <v>0</v>
      </c>
      <c r="AP181" s="131">
        <v>0</v>
      </c>
      <c r="AQ181" s="132"/>
      <c r="AR181" s="37"/>
      <c r="AS181" s="133"/>
      <c r="AT181" s="138"/>
      <c r="AU181" s="131"/>
      <c r="AV181" s="37">
        <v>0</v>
      </c>
      <c r="AW181" s="135">
        <f t="shared" si="31"/>
        <v>0</v>
      </c>
      <c r="AX181" s="47">
        <f t="shared" si="32"/>
        <v>36156.704339000004</v>
      </c>
      <c r="AY181" s="47">
        <f t="shared" si="33"/>
        <v>1509.21</v>
      </c>
      <c r="AZ181" s="47">
        <f t="shared" si="34"/>
        <v>0</v>
      </c>
      <c r="BA181" s="47">
        <f t="shared" si="35"/>
        <v>1848.8</v>
      </c>
      <c r="BB181" s="47">
        <f t="shared" si="36"/>
        <v>15895.720000000001</v>
      </c>
      <c r="BC181" s="47">
        <f t="shared" si="37"/>
        <v>5955.46</v>
      </c>
      <c r="BD181" s="47">
        <f t="shared" si="38"/>
        <v>7512.4</v>
      </c>
      <c r="BE181" s="47">
        <f t="shared" si="39"/>
        <v>14710.226130306401</v>
      </c>
      <c r="BF181" s="135">
        <f t="shared" si="40"/>
        <v>83588.520469306401</v>
      </c>
      <c r="BG181" s="139">
        <f t="shared" si="41"/>
        <v>14.572615144579219</v>
      </c>
    </row>
    <row r="182" spans="1:59" ht="12.95" customHeight="1" x14ac:dyDescent="0.2">
      <c r="A182" s="32" t="s">
        <v>604</v>
      </c>
      <c r="B182" s="33" t="s">
        <v>605</v>
      </c>
      <c r="C182" s="43">
        <v>4715</v>
      </c>
      <c r="D182" s="45"/>
      <c r="E182" s="33"/>
      <c r="F182" s="46" t="s">
        <v>114</v>
      </c>
      <c r="G182" s="33" t="s">
        <v>115</v>
      </c>
      <c r="H182" s="46" t="s">
        <v>388</v>
      </c>
      <c r="I182" s="46" t="s">
        <v>389</v>
      </c>
      <c r="J182" s="47">
        <v>2</v>
      </c>
      <c r="K182" s="47">
        <v>1</v>
      </c>
      <c r="L182" s="130">
        <v>5788.0397850000008</v>
      </c>
      <c r="M182" s="131">
        <v>0</v>
      </c>
      <c r="N182" s="132"/>
      <c r="O182" s="37">
        <v>1138</v>
      </c>
      <c r="P182" s="133">
        <v>2295</v>
      </c>
      <c r="Q182" s="134">
        <v>645</v>
      </c>
      <c r="R182" s="131">
        <v>6595</v>
      </c>
      <c r="S182" s="37">
        <v>8323.92</v>
      </c>
      <c r="T182" s="135">
        <f t="shared" si="28"/>
        <v>24784.959784999999</v>
      </c>
      <c r="U182" s="130">
        <v>14163.980000000001</v>
      </c>
      <c r="V182" s="131">
        <v>2029.62</v>
      </c>
      <c r="W182" s="136"/>
      <c r="X182" s="37">
        <v>248.15</v>
      </c>
      <c r="Y182" s="133">
        <v>689.45</v>
      </c>
      <c r="Z182" s="134">
        <v>4255.72</v>
      </c>
      <c r="AA182" s="131">
        <v>4035.87</v>
      </c>
      <c r="AB182" s="37">
        <v>10956.026604020892</v>
      </c>
      <c r="AC182" s="135">
        <f t="shared" si="29"/>
        <v>36378.816604020896</v>
      </c>
      <c r="AD182" s="47"/>
      <c r="AE182" s="47"/>
      <c r="AF182" s="130">
        <v>13056</v>
      </c>
      <c r="AG182" s="131">
        <v>1536</v>
      </c>
      <c r="AH182" s="132"/>
      <c r="AI182" s="37">
        <v>3840</v>
      </c>
      <c r="AJ182" s="133">
        <v>2304</v>
      </c>
      <c r="AK182" s="137">
        <v>5760</v>
      </c>
      <c r="AL182" s="131">
        <v>5760</v>
      </c>
      <c r="AM182" s="37">
        <v>2304</v>
      </c>
      <c r="AN182" s="135">
        <f t="shared" si="30"/>
        <v>34560</v>
      </c>
      <c r="AO182" s="130">
        <v>0</v>
      </c>
      <c r="AP182" s="131">
        <v>0</v>
      </c>
      <c r="AQ182" s="132"/>
      <c r="AR182" s="37"/>
      <c r="AS182" s="133"/>
      <c r="AT182" s="138"/>
      <c r="AU182" s="131"/>
      <c r="AV182" s="37">
        <v>0</v>
      </c>
      <c r="AW182" s="135">
        <f t="shared" si="31"/>
        <v>0</v>
      </c>
      <c r="AX182" s="47">
        <f t="shared" si="32"/>
        <v>33008.019785000004</v>
      </c>
      <c r="AY182" s="47">
        <f t="shared" si="33"/>
        <v>3565.62</v>
      </c>
      <c r="AZ182" s="47">
        <f t="shared" si="34"/>
        <v>0</v>
      </c>
      <c r="BA182" s="47">
        <f t="shared" si="35"/>
        <v>5226.1499999999996</v>
      </c>
      <c r="BB182" s="47">
        <f t="shared" si="36"/>
        <v>5288.45</v>
      </c>
      <c r="BC182" s="47">
        <f t="shared" si="37"/>
        <v>10660.720000000001</v>
      </c>
      <c r="BD182" s="47">
        <f t="shared" si="38"/>
        <v>16390.87</v>
      </c>
      <c r="BE182" s="47">
        <f t="shared" si="39"/>
        <v>21583.946604020894</v>
      </c>
      <c r="BF182" s="135">
        <f t="shared" si="40"/>
        <v>95723.776389020903</v>
      </c>
      <c r="BG182" s="139">
        <f t="shared" si="41"/>
        <v>20.301967420789161</v>
      </c>
    </row>
    <row r="183" spans="1:59" ht="12.95" customHeight="1" x14ac:dyDescent="0.2">
      <c r="A183" s="32" t="s">
        <v>741</v>
      </c>
      <c r="B183" s="33" t="s">
        <v>742</v>
      </c>
      <c r="C183" s="43">
        <v>8745</v>
      </c>
      <c r="D183" s="45"/>
      <c r="E183" s="33"/>
      <c r="F183" s="46" t="s">
        <v>114</v>
      </c>
      <c r="G183" s="33" t="s">
        <v>115</v>
      </c>
      <c r="H183" s="46" t="s">
        <v>745</v>
      </c>
      <c r="I183" s="46" t="s">
        <v>746</v>
      </c>
      <c r="J183" s="47">
        <v>1</v>
      </c>
      <c r="K183" s="47">
        <v>1</v>
      </c>
      <c r="L183" s="130">
        <v>5851.255682</v>
      </c>
      <c r="M183" s="131">
        <v>204.7</v>
      </c>
      <c r="N183" s="132"/>
      <c r="O183" s="37">
        <v>4621</v>
      </c>
      <c r="P183" s="133">
        <v>340</v>
      </c>
      <c r="Q183" s="134">
        <v>6877</v>
      </c>
      <c r="R183" s="131">
        <v>3278.45</v>
      </c>
      <c r="S183" s="37">
        <v>11189</v>
      </c>
      <c r="T183" s="135">
        <f t="shared" si="28"/>
        <v>32361.405682000001</v>
      </c>
      <c r="U183" s="130">
        <v>21249.49</v>
      </c>
      <c r="V183" s="131">
        <v>447.55</v>
      </c>
      <c r="W183" s="136"/>
      <c r="X183" s="37">
        <v>700.17</v>
      </c>
      <c r="Y183" s="133">
        <v>1777.4099999999999</v>
      </c>
      <c r="Z183" s="134">
        <v>4908.3599999999997</v>
      </c>
      <c r="AA183" s="131">
        <v>970.5</v>
      </c>
      <c r="AB183" s="37">
        <v>10270.459853322262</v>
      </c>
      <c r="AC183" s="135">
        <f t="shared" si="29"/>
        <v>40323.939853322263</v>
      </c>
      <c r="AD183" s="47"/>
      <c r="AE183" s="47"/>
      <c r="AF183" s="130">
        <v>14100</v>
      </c>
      <c r="AG183" s="131">
        <v>0</v>
      </c>
      <c r="AH183" s="132"/>
      <c r="AI183" s="37">
        <v>1800</v>
      </c>
      <c r="AJ183" s="133">
        <v>2650</v>
      </c>
      <c r="AK183" s="137">
        <v>2100</v>
      </c>
      <c r="AL183" s="131">
        <v>1150</v>
      </c>
      <c r="AM183" s="37">
        <v>0</v>
      </c>
      <c r="AN183" s="135">
        <f t="shared" si="30"/>
        <v>21800</v>
      </c>
      <c r="AO183" s="130">
        <v>22673.22</v>
      </c>
      <c r="AP183" s="131">
        <v>0</v>
      </c>
      <c r="AQ183" s="132"/>
      <c r="AR183" s="37"/>
      <c r="AS183" s="133">
        <v>0</v>
      </c>
      <c r="AT183" s="138"/>
      <c r="AU183" s="131"/>
      <c r="AV183" s="37">
        <v>0</v>
      </c>
      <c r="AW183" s="135">
        <f t="shared" si="31"/>
        <v>22673.22</v>
      </c>
      <c r="AX183" s="47">
        <f t="shared" si="32"/>
        <v>63873.965682000002</v>
      </c>
      <c r="AY183" s="47">
        <f t="shared" si="33"/>
        <v>652.25</v>
      </c>
      <c r="AZ183" s="47">
        <f t="shared" si="34"/>
        <v>0</v>
      </c>
      <c r="BA183" s="47">
        <f t="shared" si="35"/>
        <v>7121.17</v>
      </c>
      <c r="BB183" s="47">
        <f t="shared" si="36"/>
        <v>4767.41</v>
      </c>
      <c r="BC183" s="47">
        <f t="shared" si="37"/>
        <v>13885.36</v>
      </c>
      <c r="BD183" s="47">
        <f t="shared" si="38"/>
        <v>5398.95</v>
      </c>
      <c r="BE183" s="47">
        <f t="shared" si="39"/>
        <v>21459.45985332226</v>
      </c>
      <c r="BF183" s="135">
        <f t="shared" si="40"/>
        <v>117158.56553532227</v>
      </c>
      <c r="BG183" s="139">
        <f t="shared" si="41"/>
        <v>13.397205893118613</v>
      </c>
    </row>
    <row r="184" spans="1:59" ht="12.95" customHeight="1" x14ac:dyDescent="0.2">
      <c r="A184" s="32" t="s">
        <v>795</v>
      </c>
      <c r="B184" s="33" t="s">
        <v>796</v>
      </c>
      <c r="C184" s="43">
        <v>8861</v>
      </c>
      <c r="D184" s="45" t="s">
        <v>799</v>
      </c>
      <c r="E184" s="33" t="s">
        <v>800</v>
      </c>
      <c r="F184" s="46" t="s">
        <v>114</v>
      </c>
      <c r="G184" s="33" t="s">
        <v>115</v>
      </c>
      <c r="H184" s="46" t="s">
        <v>293</v>
      </c>
      <c r="I184" s="46" t="s">
        <v>294</v>
      </c>
      <c r="J184" s="47">
        <v>1</v>
      </c>
      <c r="K184" s="47">
        <v>2</v>
      </c>
      <c r="L184" s="130">
        <v>5970.8594930000008</v>
      </c>
      <c r="M184" s="131">
        <v>1252</v>
      </c>
      <c r="N184" s="132"/>
      <c r="O184" s="37">
        <v>1478</v>
      </c>
      <c r="P184" s="133">
        <v>180</v>
      </c>
      <c r="Q184" s="134">
        <v>785</v>
      </c>
      <c r="R184" s="131">
        <v>3146</v>
      </c>
      <c r="S184" s="37">
        <v>24333.200000000001</v>
      </c>
      <c r="T184" s="135">
        <f t="shared" si="28"/>
        <v>37145.059493000001</v>
      </c>
      <c r="U184" s="130">
        <v>15355.670000000002</v>
      </c>
      <c r="V184" s="131">
        <v>251.34</v>
      </c>
      <c r="W184" s="136"/>
      <c r="X184" s="37">
        <v>360.94</v>
      </c>
      <c r="Y184" s="133">
        <v>196</v>
      </c>
      <c r="Z184" s="134">
        <v>442.04</v>
      </c>
      <c r="AA184" s="131">
        <v>860.27</v>
      </c>
      <c r="AB184" s="37">
        <v>9026.7239299279991</v>
      </c>
      <c r="AC184" s="135">
        <f t="shared" si="29"/>
        <v>26492.983929927999</v>
      </c>
      <c r="AD184" s="47"/>
      <c r="AE184" s="47"/>
      <c r="AF184" s="130">
        <v>13700</v>
      </c>
      <c r="AG184" s="131">
        <v>0</v>
      </c>
      <c r="AH184" s="132"/>
      <c r="AI184" s="37">
        <v>1000</v>
      </c>
      <c r="AJ184" s="133">
        <v>0</v>
      </c>
      <c r="AK184" s="137">
        <v>3500</v>
      </c>
      <c r="AL184" s="131"/>
      <c r="AM184" s="37">
        <v>5447.99</v>
      </c>
      <c r="AN184" s="135">
        <f t="shared" si="30"/>
        <v>23647.989999999998</v>
      </c>
      <c r="AO184" s="130">
        <v>0</v>
      </c>
      <c r="AP184" s="131">
        <v>0</v>
      </c>
      <c r="AQ184" s="132"/>
      <c r="AR184" s="37"/>
      <c r="AS184" s="133"/>
      <c r="AT184" s="138"/>
      <c r="AU184" s="131"/>
      <c r="AV184" s="37">
        <v>0</v>
      </c>
      <c r="AW184" s="135">
        <f t="shared" si="31"/>
        <v>0</v>
      </c>
      <c r="AX184" s="47">
        <f t="shared" si="32"/>
        <v>35026.529493000002</v>
      </c>
      <c r="AY184" s="47">
        <f t="shared" si="33"/>
        <v>1503.34</v>
      </c>
      <c r="AZ184" s="47">
        <f t="shared" si="34"/>
        <v>0</v>
      </c>
      <c r="BA184" s="47">
        <f t="shared" si="35"/>
        <v>2838.94</v>
      </c>
      <c r="BB184" s="47">
        <f t="shared" si="36"/>
        <v>376</v>
      </c>
      <c r="BC184" s="47">
        <f t="shared" si="37"/>
        <v>4727.04</v>
      </c>
      <c r="BD184" s="47">
        <f t="shared" si="38"/>
        <v>4006.27</v>
      </c>
      <c r="BE184" s="47">
        <f t="shared" si="39"/>
        <v>38807.913929928</v>
      </c>
      <c r="BF184" s="135">
        <f t="shared" si="40"/>
        <v>87286.033422927998</v>
      </c>
      <c r="BG184" s="139">
        <f t="shared" si="41"/>
        <v>9.8505849704241051</v>
      </c>
    </row>
    <row r="185" spans="1:59" ht="12.95" customHeight="1" x14ac:dyDescent="0.2">
      <c r="A185" s="32" t="s">
        <v>802</v>
      </c>
      <c r="B185" s="33" t="s">
        <v>803</v>
      </c>
      <c r="C185" s="43">
        <v>21931</v>
      </c>
      <c r="D185" s="45" t="s">
        <v>112</v>
      </c>
      <c r="E185" s="33" t="s">
        <v>113</v>
      </c>
      <c r="F185" s="46" t="s">
        <v>114</v>
      </c>
      <c r="G185" s="33" t="s">
        <v>115</v>
      </c>
      <c r="H185" s="46" t="s">
        <v>116</v>
      </c>
      <c r="I185" s="46" t="s">
        <v>117</v>
      </c>
      <c r="J185" s="47">
        <v>1</v>
      </c>
      <c r="K185" s="47">
        <v>2</v>
      </c>
      <c r="L185" s="130">
        <v>25683.992616000003</v>
      </c>
      <c r="M185" s="131">
        <v>17114.060000000001</v>
      </c>
      <c r="N185" s="132"/>
      <c r="O185" s="37">
        <v>5523.73</v>
      </c>
      <c r="P185" s="133">
        <v>7728.5</v>
      </c>
      <c r="Q185" s="134">
        <v>9061</v>
      </c>
      <c r="R185" s="131">
        <v>5489</v>
      </c>
      <c r="S185" s="37">
        <v>28702.6</v>
      </c>
      <c r="T185" s="135">
        <f t="shared" si="28"/>
        <v>99302.882615999988</v>
      </c>
      <c r="U185" s="130">
        <v>15016.640000000001</v>
      </c>
      <c r="V185" s="131">
        <v>1654.14</v>
      </c>
      <c r="W185" s="136"/>
      <c r="X185" s="37">
        <v>14164.2</v>
      </c>
      <c r="Y185" s="133">
        <v>5535.55</v>
      </c>
      <c r="Z185" s="134">
        <v>3335.73</v>
      </c>
      <c r="AA185" s="131">
        <v>2271.61</v>
      </c>
      <c r="AB185" s="37">
        <v>9959.5238797412167</v>
      </c>
      <c r="AC185" s="135">
        <f t="shared" si="29"/>
        <v>51937.393879741227</v>
      </c>
      <c r="AD185" s="47"/>
      <c r="AE185" s="47"/>
      <c r="AF185" s="130">
        <v>36630</v>
      </c>
      <c r="AG185" s="131">
        <v>17760</v>
      </c>
      <c r="AH185" s="132"/>
      <c r="AI185" s="37"/>
      <c r="AJ185" s="133">
        <v>17760</v>
      </c>
      <c r="AK185" s="137">
        <v>12210</v>
      </c>
      <c r="AL185" s="131">
        <v>14430</v>
      </c>
      <c r="AM185" s="37">
        <v>0</v>
      </c>
      <c r="AN185" s="135">
        <f t="shared" si="30"/>
        <v>98790</v>
      </c>
      <c r="AO185" s="130">
        <v>0</v>
      </c>
      <c r="AP185" s="131">
        <v>0</v>
      </c>
      <c r="AQ185" s="132"/>
      <c r="AR185" s="37"/>
      <c r="AS185" s="133"/>
      <c r="AT185" s="138"/>
      <c r="AU185" s="131"/>
      <c r="AV185" s="37">
        <v>0</v>
      </c>
      <c r="AW185" s="135">
        <f t="shared" si="31"/>
        <v>0</v>
      </c>
      <c r="AX185" s="47">
        <f t="shared" si="32"/>
        <v>77330.632616000003</v>
      </c>
      <c r="AY185" s="47">
        <f t="shared" si="33"/>
        <v>36528.199999999997</v>
      </c>
      <c r="AZ185" s="47">
        <f t="shared" si="34"/>
        <v>0</v>
      </c>
      <c r="BA185" s="47">
        <f t="shared" si="35"/>
        <v>19687.93</v>
      </c>
      <c r="BB185" s="47">
        <f t="shared" si="36"/>
        <v>31024.05</v>
      </c>
      <c r="BC185" s="47">
        <f t="shared" si="37"/>
        <v>24606.73</v>
      </c>
      <c r="BD185" s="47">
        <f t="shared" si="38"/>
        <v>22190.61</v>
      </c>
      <c r="BE185" s="47">
        <f t="shared" si="39"/>
        <v>38662.123879741215</v>
      </c>
      <c r="BF185" s="135">
        <f t="shared" si="40"/>
        <v>250030.27649574119</v>
      </c>
      <c r="BG185" s="139">
        <f t="shared" si="41"/>
        <v>11.400769526959152</v>
      </c>
    </row>
    <row r="186" spans="1:59" ht="12.95" customHeight="1" x14ac:dyDescent="0.2">
      <c r="A186" s="32" t="s">
        <v>853</v>
      </c>
      <c r="B186" s="33" t="s">
        <v>854</v>
      </c>
      <c r="C186" s="43">
        <v>16171</v>
      </c>
      <c r="D186" s="45" t="s">
        <v>112</v>
      </c>
      <c r="E186" s="33" t="s">
        <v>113</v>
      </c>
      <c r="F186" s="46" t="s">
        <v>114</v>
      </c>
      <c r="G186" s="33" t="s">
        <v>115</v>
      </c>
      <c r="H186" s="46" t="s">
        <v>116</v>
      </c>
      <c r="I186" s="46" t="s">
        <v>117</v>
      </c>
      <c r="J186" s="47">
        <v>1</v>
      </c>
      <c r="K186" s="47">
        <v>2</v>
      </c>
      <c r="L186" s="130">
        <v>8268.0521499999995</v>
      </c>
      <c r="M186" s="131">
        <v>0</v>
      </c>
      <c r="N186" s="132"/>
      <c r="O186" s="37">
        <v>1900</v>
      </c>
      <c r="P186" s="133">
        <v>2312.9</v>
      </c>
      <c r="Q186" s="134">
        <v>2955</v>
      </c>
      <c r="R186" s="131">
        <v>1685</v>
      </c>
      <c r="S186" s="37">
        <v>14467.2</v>
      </c>
      <c r="T186" s="135">
        <f t="shared" si="28"/>
        <v>31588.152149999998</v>
      </c>
      <c r="U186" s="130">
        <v>13486.660000000002</v>
      </c>
      <c r="V186" s="131">
        <v>198.6</v>
      </c>
      <c r="W186" s="136"/>
      <c r="X186" s="37">
        <v>4520.3599999999997</v>
      </c>
      <c r="Y186" s="133">
        <v>1446.31</v>
      </c>
      <c r="Z186" s="134">
        <v>3225.03</v>
      </c>
      <c r="AA186" s="131">
        <v>2661.02</v>
      </c>
      <c r="AB186" s="37">
        <v>6909.5096652097436</v>
      </c>
      <c r="AC186" s="135">
        <f t="shared" si="29"/>
        <v>32447.489665209745</v>
      </c>
      <c r="AD186" s="47"/>
      <c r="AE186" s="47"/>
      <c r="AF186" s="130">
        <v>26176.32</v>
      </c>
      <c r="AG186" s="131">
        <v>0</v>
      </c>
      <c r="AH186" s="132"/>
      <c r="AI186" s="37">
        <v>8700</v>
      </c>
      <c r="AJ186" s="133">
        <v>8000</v>
      </c>
      <c r="AK186" s="137">
        <v>7000</v>
      </c>
      <c r="AL186" s="131">
        <v>7000</v>
      </c>
      <c r="AM186" s="37">
        <v>1380</v>
      </c>
      <c r="AN186" s="135">
        <f t="shared" si="30"/>
        <v>58256.32</v>
      </c>
      <c r="AO186" s="130">
        <v>0</v>
      </c>
      <c r="AP186" s="131">
        <v>0</v>
      </c>
      <c r="AQ186" s="132"/>
      <c r="AR186" s="37"/>
      <c r="AS186" s="133"/>
      <c r="AT186" s="138"/>
      <c r="AU186" s="131"/>
      <c r="AV186" s="37">
        <v>0</v>
      </c>
      <c r="AW186" s="135">
        <f t="shared" si="31"/>
        <v>0</v>
      </c>
      <c r="AX186" s="47">
        <f t="shared" si="32"/>
        <v>47931.032149999999</v>
      </c>
      <c r="AY186" s="47">
        <f t="shared" si="33"/>
        <v>198.6</v>
      </c>
      <c r="AZ186" s="47">
        <f t="shared" si="34"/>
        <v>0</v>
      </c>
      <c r="BA186" s="47">
        <f t="shared" si="35"/>
        <v>15120.36</v>
      </c>
      <c r="BB186" s="47">
        <f t="shared" si="36"/>
        <v>11759.21</v>
      </c>
      <c r="BC186" s="47">
        <f t="shared" si="37"/>
        <v>13180.03</v>
      </c>
      <c r="BD186" s="47">
        <f t="shared" si="38"/>
        <v>11346.02</v>
      </c>
      <c r="BE186" s="47">
        <f t="shared" si="39"/>
        <v>22756.709665209746</v>
      </c>
      <c r="BF186" s="135">
        <f t="shared" si="40"/>
        <v>122291.96181520974</v>
      </c>
      <c r="BG186" s="139">
        <f t="shared" si="41"/>
        <v>7.5624242047622126</v>
      </c>
    </row>
    <row r="187" spans="1:59" ht="12.95" customHeight="1" x14ac:dyDescent="0.2">
      <c r="A187" s="32" t="s">
        <v>861</v>
      </c>
      <c r="B187" s="33" t="s">
        <v>862</v>
      </c>
      <c r="C187" s="43">
        <v>17160</v>
      </c>
      <c r="D187" s="45" t="s">
        <v>799</v>
      </c>
      <c r="E187" s="33" t="s">
        <v>800</v>
      </c>
      <c r="F187" s="46" t="s">
        <v>114</v>
      </c>
      <c r="G187" s="33" t="s">
        <v>115</v>
      </c>
      <c r="H187" s="46" t="s">
        <v>293</v>
      </c>
      <c r="I187" s="46" t="s">
        <v>294</v>
      </c>
      <c r="J187" s="47">
        <v>1</v>
      </c>
      <c r="K187" s="47">
        <v>2</v>
      </c>
      <c r="L187" s="130">
        <v>4874.4529540000003</v>
      </c>
      <c r="M187" s="131">
        <v>380</v>
      </c>
      <c r="N187" s="132"/>
      <c r="O187" s="37">
        <v>475</v>
      </c>
      <c r="P187" s="133">
        <v>300</v>
      </c>
      <c r="Q187" s="134">
        <v>630</v>
      </c>
      <c r="R187" s="131">
        <v>570</v>
      </c>
      <c r="S187" s="37">
        <v>20049.84</v>
      </c>
      <c r="T187" s="135">
        <f t="shared" si="28"/>
        <v>27279.292954</v>
      </c>
      <c r="U187" s="130">
        <v>10432.41</v>
      </c>
      <c r="V187" s="131">
        <v>146.46</v>
      </c>
      <c r="W187" s="136"/>
      <c r="X187" s="37">
        <v>199.45</v>
      </c>
      <c r="Y187" s="133">
        <v>5332.08</v>
      </c>
      <c r="Z187" s="134">
        <v>246.97</v>
      </c>
      <c r="AA187" s="131">
        <v>3501.67</v>
      </c>
      <c r="AB187" s="37">
        <v>12779.801783080909</v>
      </c>
      <c r="AC187" s="135">
        <f t="shared" si="29"/>
        <v>32638.841783080912</v>
      </c>
      <c r="AD187" s="47"/>
      <c r="AE187" s="47"/>
      <c r="AF187" s="130">
        <v>31300</v>
      </c>
      <c r="AG187" s="131">
        <v>0</v>
      </c>
      <c r="AH187" s="132"/>
      <c r="AI187" s="37"/>
      <c r="AJ187" s="133">
        <v>8400</v>
      </c>
      <c r="AK187" s="137">
        <v>0</v>
      </c>
      <c r="AL187" s="131">
        <v>10000</v>
      </c>
      <c r="AM187" s="37">
        <v>14707.7</v>
      </c>
      <c r="AN187" s="135">
        <f t="shared" si="30"/>
        <v>64407.7</v>
      </c>
      <c r="AO187" s="130">
        <v>0</v>
      </c>
      <c r="AP187" s="131">
        <v>0</v>
      </c>
      <c r="AQ187" s="132"/>
      <c r="AR187" s="37"/>
      <c r="AS187" s="133"/>
      <c r="AT187" s="138"/>
      <c r="AU187" s="131"/>
      <c r="AV187" s="37">
        <v>0</v>
      </c>
      <c r="AW187" s="135">
        <f t="shared" si="31"/>
        <v>0</v>
      </c>
      <c r="AX187" s="47">
        <f t="shared" si="32"/>
        <v>46606.862953999997</v>
      </c>
      <c r="AY187" s="47">
        <f t="shared" si="33"/>
        <v>526.46</v>
      </c>
      <c r="AZ187" s="47">
        <f t="shared" si="34"/>
        <v>0</v>
      </c>
      <c r="BA187" s="47">
        <f t="shared" si="35"/>
        <v>674.45</v>
      </c>
      <c r="BB187" s="47">
        <f t="shared" si="36"/>
        <v>14032.08</v>
      </c>
      <c r="BC187" s="47">
        <f t="shared" si="37"/>
        <v>876.97</v>
      </c>
      <c r="BD187" s="47">
        <f t="shared" si="38"/>
        <v>14071.67</v>
      </c>
      <c r="BE187" s="47">
        <f t="shared" si="39"/>
        <v>47537.341783080905</v>
      </c>
      <c r="BF187" s="135">
        <f t="shared" si="40"/>
        <v>124325.83473708091</v>
      </c>
      <c r="BG187" s="139">
        <f t="shared" si="41"/>
        <v>7.2450952643986541</v>
      </c>
    </row>
    <row r="188" spans="1:59" ht="12.95" customHeight="1" x14ac:dyDescent="0.2">
      <c r="A188" s="32" t="s">
        <v>897</v>
      </c>
      <c r="B188" s="33" t="s">
        <v>898</v>
      </c>
      <c r="C188" s="43">
        <v>10998</v>
      </c>
      <c r="D188" s="45" t="s">
        <v>799</v>
      </c>
      <c r="E188" s="33" t="s">
        <v>800</v>
      </c>
      <c r="F188" s="46" t="s">
        <v>114</v>
      </c>
      <c r="G188" s="33" t="s">
        <v>115</v>
      </c>
      <c r="H188" s="46" t="s">
        <v>293</v>
      </c>
      <c r="I188" s="46" t="s">
        <v>294</v>
      </c>
      <c r="J188" s="47">
        <v>1</v>
      </c>
      <c r="K188" s="47">
        <v>2</v>
      </c>
      <c r="L188" s="130">
        <v>3689.5578389999996</v>
      </c>
      <c r="M188" s="131">
        <v>0</v>
      </c>
      <c r="N188" s="132"/>
      <c r="O188" s="37">
        <v>237</v>
      </c>
      <c r="P188" s="133">
        <v>2130</v>
      </c>
      <c r="Q188" s="134">
        <v>60.6</v>
      </c>
      <c r="R188" s="131">
        <v>2160</v>
      </c>
      <c r="S188" s="37">
        <v>3935</v>
      </c>
      <c r="T188" s="135">
        <f t="shared" si="28"/>
        <v>12212.157839</v>
      </c>
      <c r="U188" s="130">
        <v>10340.459999999999</v>
      </c>
      <c r="V188" s="131">
        <v>270.60000000000002</v>
      </c>
      <c r="W188" s="136"/>
      <c r="X188" s="37">
        <v>160.85</v>
      </c>
      <c r="Y188" s="133">
        <v>14104.23</v>
      </c>
      <c r="Z188" s="134">
        <v>2903.1</v>
      </c>
      <c r="AA188" s="131">
        <v>520.95000000000005</v>
      </c>
      <c r="AB188" s="37">
        <v>12065.834680126845</v>
      </c>
      <c r="AC188" s="135">
        <f t="shared" si="29"/>
        <v>40366.024680126844</v>
      </c>
      <c r="AD188" s="47"/>
      <c r="AE188" s="47"/>
      <c r="AF188" s="130">
        <v>12000</v>
      </c>
      <c r="AG188" s="131">
        <v>0</v>
      </c>
      <c r="AH188" s="132"/>
      <c r="AI188" s="37">
        <v>5000</v>
      </c>
      <c r="AJ188" s="133">
        <v>10000</v>
      </c>
      <c r="AK188" s="137">
        <v>7699.77</v>
      </c>
      <c r="AL188" s="131"/>
      <c r="AM188" s="37">
        <v>10634.31</v>
      </c>
      <c r="AN188" s="135">
        <f t="shared" si="30"/>
        <v>45334.080000000002</v>
      </c>
      <c r="AO188" s="130">
        <v>0</v>
      </c>
      <c r="AP188" s="131">
        <v>0</v>
      </c>
      <c r="AQ188" s="132"/>
      <c r="AR188" s="37"/>
      <c r="AS188" s="133"/>
      <c r="AT188" s="138"/>
      <c r="AU188" s="131"/>
      <c r="AV188" s="37">
        <v>0</v>
      </c>
      <c r="AW188" s="135">
        <f t="shared" si="31"/>
        <v>0</v>
      </c>
      <c r="AX188" s="47">
        <f t="shared" si="32"/>
        <v>26030.017839</v>
      </c>
      <c r="AY188" s="47">
        <f t="shared" si="33"/>
        <v>270.60000000000002</v>
      </c>
      <c r="AZ188" s="47">
        <f t="shared" si="34"/>
        <v>0</v>
      </c>
      <c r="BA188" s="47">
        <f t="shared" si="35"/>
        <v>5397.85</v>
      </c>
      <c r="BB188" s="47">
        <f t="shared" si="36"/>
        <v>26234.23</v>
      </c>
      <c r="BC188" s="47">
        <f t="shared" si="37"/>
        <v>10663.470000000001</v>
      </c>
      <c r="BD188" s="47">
        <f t="shared" si="38"/>
        <v>2680.95</v>
      </c>
      <c r="BE188" s="47">
        <f t="shared" si="39"/>
        <v>26635.144680126847</v>
      </c>
      <c r="BF188" s="135">
        <f t="shared" si="40"/>
        <v>97912.262519126845</v>
      </c>
      <c r="BG188" s="139">
        <f t="shared" si="41"/>
        <v>8.9027334532757632</v>
      </c>
    </row>
    <row r="189" spans="1:59" ht="12.95" customHeight="1" x14ac:dyDescent="0.2">
      <c r="A189" s="32" t="s">
        <v>914</v>
      </c>
      <c r="B189" s="33" t="s">
        <v>915</v>
      </c>
      <c r="C189" s="43">
        <v>10087</v>
      </c>
      <c r="D189" s="45" t="s">
        <v>537</v>
      </c>
      <c r="E189" s="33" t="s">
        <v>538</v>
      </c>
      <c r="F189" s="46" t="s">
        <v>114</v>
      </c>
      <c r="G189" s="33" t="s">
        <v>115</v>
      </c>
      <c r="H189" s="46" t="s">
        <v>539</v>
      </c>
      <c r="I189" s="46" t="s">
        <v>540</v>
      </c>
      <c r="J189" s="47">
        <v>1</v>
      </c>
      <c r="K189" s="47">
        <v>2</v>
      </c>
      <c r="L189" s="130">
        <v>5950.8614689999995</v>
      </c>
      <c r="M189" s="131">
        <v>250</v>
      </c>
      <c r="N189" s="132"/>
      <c r="O189" s="37">
        <v>1153</v>
      </c>
      <c r="P189" s="133">
        <v>3211.1</v>
      </c>
      <c r="Q189" s="134">
        <v>5640</v>
      </c>
      <c r="R189" s="131">
        <v>260</v>
      </c>
      <c r="S189" s="37">
        <v>6243</v>
      </c>
      <c r="T189" s="135">
        <f t="shared" si="28"/>
        <v>22707.961469000002</v>
      </c>
      <c r="U189" s="130">
        <v>11274.87</v>
      </c>
      <c r="V189" s="131">
        <v>6261.76</v>
      </c>
      <c r="W189" s="136"/>
      <c r="X189" s="37">
        <v>968.01</v>
      </c>
      <c r="Y189" s="133">
        <v>2468.2800000000002</v>
      </c>
      <c r="Z189" s="134">
        <v>4481.8500000000004</v>
      </c>
      <c r="AA189" s="131">
        <v>6297</v>
      </c>
      <c r="AB189" s="37">
        <v>5811.0920880374588</v>
      </c>
      <c r="AC189" s="135">
        <f t="shared" si="29"/>
        <v>37562.862088037458</v>
      </c>
      <c r="AD189" s="47"/>
      <c r="AE189" s="47"/>
      <c r="AF189" s="130">
        <v>10340</v>
      </c>
      <c r="AG189" s="131">
        <v>560</v>
      </c>
      <c r="AH189" s="132"/>
      <c r="AI189" s="37">
        <v>5180</v>
      </c>
      <c r="AJ189" s="133">
        <v>3100</v>
      </c>
      <c r="AK189" s="137">
        <v>10770</v>
      </c>
      <c r="AL189" s="131">
        <v>1600</v>
      </c>
      <c r="AM189" s="37">
        <v>3550.56</v>
      </c>
      <c r="AN189" s="135">
        <f t="shared" si="30"/>
        <v>35100.559999999998</v>
      </c>
      <c r="AO189" s="130">
        <v>0</v>
      </c>
      <c r="AP189" s="131">
        <v>0</v>
      </c>
      <c r="AQ189" s="132"/>
      <c r="AR189" s="37"/>
      <c r="AS189" s="133"/>
      <c r="AT189" s="138"/>
      <c r="AU189" s="131"/>
      <c r="AV189" s="37">
        <v>0</v>
      </c>
      <c r="AW189" s="135">
        <f t="shared" si="31"/>
        <v>0</v>
      </c>
      <c r="AX189" s="47">
        <f t="shared" si="32"/>
        <v>27565.731468999998</v>
      </c>
      <c r="AY189" s="47">
        <f t="shared" si="33"/>
        <v>7071.76</v>
      </c>
      <c r="AZ189" s="47">
        <f t="shared" si="34"/>
        <v>0</v>
      </c>
      <c r="BA189" s="47">
        <f t="shared" si="35"/>
        <v>7301.01</v>
      </c>
      <c r="BB189" s="47">
        <f t="shared" si="36"/>
        <v>8779.380000000001</v>
      </c>
      <c r="BC189" s="47">
        <f t="shared" si="37"/>
        <v>20891.849999999999</v>
      </c>
      <c r="BD189" s="47">
        <f t="shared" si="38"/>
        <v>8157</v>
      </c>
      <c r="BE189" s="47">
        <f t="shared" si="39"/>
        <v>15604.652088037457</v>
      </c>
      <c r="BF189" s="135">
        <f t="shared" si="40"/>
        <v>95371.38355703745</v>
      </c>
      <c r="BG189" s="139">
        <f t="shared" si="41"/>
        <v>9.4548808919438336</v>
      </c>
    </row>
    <row r="190" spans="1:59" ht="12.95" customHeight="1" x14ac:dyDescent="0.2">
      <c r="A190" s="32" t="s">
        <v>919</v>
      </c>
      <c r="B190" s="33" t="s">
        <v>920</v>
      </c>
      <c r="C190" s="43">
        <v>18482</v>
      </c>
      <c r="D190" s="45" t="s">
        <v>537</v>
      </c>
      <c r="E190" s="33" t="s">
        <v>538</v>
      </c>
      <c r="F190" s="46" t="s">
        <v>114</v>
      </c>
      <c r="G190" s="33" t="s">
        <v>115</v>
      </c>
      <c r="H190" s="46" t="s">
        <v>539</v>
      </c>
      <c r="I190" s="46" t="s">
        <v>540</v>
      </c>
      <c r="J190" s="47">
        <v>1</v>
      </c>
      <c r="K190" s="47">
        <v>2</v>
      </c>
      <c r="L190" s="130">
        <v>16813.993499000004</v>
      </c>
      <c r="M190" s="131">
        <v>4924.2</v>
      </c>
      <c r="N190" s="132"/>
      <c r="O190" s="37">
        <v>6009</v>
      </c>
      <c r="P190" s="133">
        <v>26056.9355</v>
      </c>
      <c r="Q190" s="134">
        <v>26601.94</v>
      </c>
      <c r="R190" s="131">
        <v>17773.3</v>
      </c>
      <c r="S190" s="37">
        <v>28452.75</v>
      </c>
      <c r="T190" s="135">
        <f t="shared" si="28"/>
        <v>126632.11899900001</v>
      </c>
      <c r="U190" s="130">
        <v>22577.62</v>
      </c>
      <c r="V190" s="131">
        <v>2471.15</v>
      </c>
      <c r="W190" s="136"/>
      <c r="X190" s="37">
        <v>2615.41</v>
      </c>
      <c r="Y190" s="133">
        <v>10403.66</v>
      </c>
      <c r="Z190" s="134">
        <v>6959.25</v>
      </c>
      <c r="AA190" s="131">
        <v>1674.67</v>
      </c>
      <c r="AB190" s="37">
        <v>5730.3730831604298</v>
      </c>
      <c r="AC190" s="135">
        <f t="shared" si="29"/>
        <v>52432.133083160428</v>
      </c>
      <c r="AD190" s="47"/>
      <c r="AE190" s="47"/>
      <c r="AF190" s="130">
        <v>17600</v>
      </c>
      <c r="AG190" s="131">
        <v>5450</v>
      </c>
      <c r="AH190" s="132"/>
      <c r="AI190" s="37">
        <v>5400</v>
      </c>
      <c r="AJ190" s="133">
        <v>6450</v>
      </c>
      <c r="AK190" s="137">
        <v>11900</v>
      </c>
      <c r="AL190" s="131">
        <v>3200</v>
      </c>
      <c r="AM190" s="37">
        <v>9944.48</v>
      </c>
      <c r="AN190" s="135">
        <f t="shared" si="30"/>
        <v>59944.479999999996</v>
      </c>
      <c r="AO190" s="130">
        <v>0</v>
      </c>
      <c r="AP190" s="131">
        <v>0</v>
      </c>
      <c r="AQ190" s="132"/>
      <c r="AR190" s="37">
        <v>164.27</v>
      </c>
      <c r="AS190" s="133">
        <v>80000</v>
      </c>
      <c r="AT190" s="138"/>
      <c r="AU190" s="131"/>
      <c r="AV190" s="37">
        <v>0</v>
      </c>
      <c r="AW190" s="135">
        <f t="shared" si="31"/>
        <v>80164.27</v>
      </c>
      <c r="AX190" s="47">
        <f t="shared" si="32"/>
        <v>56991.613498999999</v>
      </c>
      <c r="AY190" s="47">
        <f t="shared" si="33"/>
        <v>12845.35</v>
      </c>
      <c r="AZ190" s="47">
        <f t="shared" si="34"/>
        <v>0</v>
      </c>
      <c r="BA190" s="47">
        <f t="shared" si="35"/>
        <v>14188.68</v>
      </c>
      <c r="BB190" s="47">
        <f t="shared" si="36"/>
        <v>122910.5955</v>
      </c>
      <c r="BC190" s="47">
        <f t="shared" si="37"/>
        <v>45461.19</v>
      </c>
      <c r="BD190" s="47">
        <f t="shared" si="38"/>
        <v>22647.97</v>
      </c>
      <c r="BE190" s="47">
        <f t="shared" si="39"/>
        <v>44127.603083160429</v>
      </c>
      <c r="BF190" s="135">
        <f t="shared" si="40"/>
        <v>319173.00208216038</v>
      </c>
      <c r="BG190" s="139">
        <f t="shared" si="41"/>
        <v>17.269397364038543</v>
      </c>
    </row>
    <row r="191" spans="1:59" ht="12.95" customHeight="1" x14ac:dyDescent="0.2">
      <c r="A191" s="32" t="s">
        <v>937</v>
      </c>
      <c r="B191" s="33" t="s">
        <v>938</v>
      </c>
      <c r="C191" s="43">
        <v>9561</v>
      </c>
      <c r="D191" s="45" t="s">
        <v>537</v>
      </c>
      <c r="E191" s="33" t="s">
        <v>538</v>
      </c>
      <c r="F191" s="46" t="s">
        <v>114</v>
      </c>
      <c r="G191" s="33" t="s">
        <v>115</v>
      </c>
      <c r="H191" s="46" t="s">
        <v>539</v>
      </c>
      <c r="I191" s="46" t="s">
        <v>540</v>
      </c>
      <c r="J191" s="47">
        <v>1</v>
      </c>
      <c r="K191" s="47">
        <v>2</v>
      </c>
      <c r="L191" s="130">
        <v>3509.669386</v>
      </c>
      <c r="M191" s="131">
        <v>0</v>
      </c>
      <c r="N191" s="132"/>
      <c r="O191" s="37">
        <v>375</v>
      </c>
      <c r="P191" s="133">
        <v>962.5</v>
      </c>
      <c r="Q191" s="134">
        <v>2527</v>
      </c>
      <c r="R191" s="131">
        <v>880</v>
      </c>
      <c r="S191" s="37">
        <v>6970.6</v>
      </c>
      <c r="T191" s="135">
        <f t="shared" si="28"/>
        <v>15224.769386</v>
      </c>
      <c r="U191" s="130">
        <v>8755.66</v>
      </c>
      <c r="V191" s="131">
        <v>393.05</v>
      </c>
      <c r="W191" s="136"/>
      <c r="X191" s="37">
        <v>2460.9899999999998</v>
      </c>
      <c r="Y191" s="133">
        <v>5633.72</v>
      </c>
      <c r="Z191" s="134">
        <v>343.22</v>
      </c>
      <c r="AA191" s="131">
        <v>4210.8999999999996</v>
      </c>
      <c r="AB191" s="37">
        <v>3546.5861574208793</v>
      </c>
      <c r="AC191" s="135">
        <f t="shared" si="29"/>
        <v>25344.12615742088</v>
      </c>
      <c r="AD191" s="47"/>
      <c r="AE191" s="47"/>
      <c r="AF191" s="130">
        <v>10000</v>
      </c>
      <c r="AG191" s="131">
        <v>0</v>
      </c>
      <c r="AH191" s="132"/>
      <c r="AI191" s="37">
        <v>1600</v>
      </c>
      <c r="AJ191" s="133">
        <v>2500</v>
      </c>
      <c r="AK191" s="137">
        <v>8000</v>
      </c>
      <c r="AL191" s="131">
        <v>4500</v>
      </c>
      <c r="AM191" s="37">
        <v>5852.86</v>
      </c>
      <c r="AN191" s="135">
        <f t="shared" si="30"/>
        <v>32452.86</v>
      </c>
      <c r="AO191" s="130">
        <v>0</v>
      </c>
      <c r="AP191" s="131">
        <v>0</v>
      </c>
      <c r="AQ191" s="132"/>
      <c r="AR191" s="37"/>
      <c r="AS191" s="133"/>
      <c r="AT191" s="138"/>
      <c r="AU191" s="131"/>
      <c r="AV191" s="37">
        <v>0</v>
      </c>
      <c r="AW191" s="135">
        <f t="shared" si="31"/>
        <v>0</v>
      </c>
      <c r="AX191" s="47">
        <f t="shared" si="32"/>
        <v>22265.329385999998</v>
      </c>
      <c r="AY191" s="47">
        <f t="shared" si="33"/>
        <v>393.05</v>
      </c>
      <c r="AZ191" s="47">
        <f t="shared" si="34"/>
        <v>0</v>
      </c>
      <c r="BA191" s="47">
        <f t="shared" si="35"/>
        <v>4435.99</v>
      </c>
      <c r="BB191" s="47">
        <f t="shared" si="36"/>
        <v>9096.2200000000012</v>
      </c>
      <c r="BC191" s="47">
        <f t="shared" si="37"/>
        <v>10870.220000000001</v>
      </c>
      <c r="BD191" s="47">
        <f t="shared" si="38"/>
        <v>9590.9</v>
      </c>
      <c r="BE191" s="47">
        <f t="shared" si="39"/>
        <v>16370.046157420878</v>
      </c>
      <c r="BF191" s="135">
        <f t="shared" si="40"/>
        <v>73021.755543420877</v>
      </c>
      <c r="BG191" s="139">
        <f t="shared" si="41"/>
        <v>7.6374600505617485</v>
      </c>
    </row>
    <row r="192" spans="1:59" ht="12.95" customHeight="1" x14ac:dyDescent="0.2">
      <c r="A192" s="32" t="s">
        <v>947</v>
      </c>
      <c r="B192" s="33" t="s">
        <v>948</v>
      </c>
      <c r="C192" s="43">
        <v>2575</v>
      </c>
      <c r="D192" s="45"/>
      <c r="E192" s="33"/>
      <c r="F192" s="46" t="s">
        <v>114</v>
      </c>
      <c r="G192" s="33" t="s">
        <v>115</v>
      </c>
      <c r="H192" s="46" t="s">
        <v>539</v>
      </c>
      <c r="I192" s="46" t="s">
        <v>540</v>
      </c>
      <c r="J192" s="47">
        <v>2</v>
      </c>
      <c r="K192" s="47">
        <v>1</v>
      </c>
      <c r="L192" s="130">
        <v>1220.991127</v>
      </c>
      <c r="M192" s="131">
        <v>0</v>
      </c>
      <c r="N192" s="132"/>
      <c r="O192" s="37">
        <v>125</v>
      </c>
      <c r="P192" s="133">
        <v>926.25</v>
      </c>
      <c r="Q192" s="134">
        <v>2270</v>
      </c>
      <c r="R192" s="131">
        <v>25</v>
      </c>
      <c r="S192" s="37">
        <v>2015</v>
      </c>
      <c r="T192" s="135">
        <f t="shared" si="28"/>
        <v>6582.2411270000002</v>
      </c>
      <c r="U192" s="130">
        <v>11666.099999999997</v>
      </c>
      <c r="V192" s="131">
        <v>191.35</v>
      </c>
      <c r="W192" s="136"/>
      <c r="X192" s="37">
        <v>347.08</v>
      </c>
      <c r="Y192" s="133">
        <v>773.5</v>
      </c>
      <c r="Z192" s="134">
        <v>3862.45</v>
      </c>
      <c r="AA192" s="131">
        <v>92.45</v>
      </c>
      <c r="AB192" s="37">
        <v>3391.3214308711395</v>
      </c>
      <c r="AC192" s="135">
        <f t="shared" si="29"/>
        <v>20324.251430871136</v>
      </c>
      <c r="AD192" s="47"/>
      <c r="AE192" s="47"/>
      <c r="AF192" s="130">
        <v>2700</v>
      </c>
      <c r="AG192" s="131">
        <v>0</v>
      </c>
      <c r="AH192" s="132"/>
      <c r="AI192" s="37"/>
      <c r="AJ192" s="133">
        <v>1000</v>
      </c>
      <c r="AK192" s="137">
        <v>1000</v>
      </c>
      <c r="AL192" s="131">
        <v>300</v>
      </c>
      <c r="AM192" s="37">
        <v>0</v>
      </c>
      <c r="AN192" s="135">
        <f t="shared" si="30"/>
        <v>5000</v>
      </c>
      <c r="AO192" s="130">
        <v>0</v>
      </c>
      <c r="AP192" s="131">
        <v>0</v>
      </c>
      <c r="AQ192" s="132"/>
      <c r="AR192" s="37"/>
      <c r="AS192" s="133"/>
      <c r="AT192" s="138"/>
      <c r="AU192" s="131"/>
      <c r="AV192" s="37">
        <v>0</v>
      </c>
      <c r="AW192" s="135">
        <f t="shared" si="31"/>
        <v>0</v>
      </c>
      <c r="AX192" s="47">
        <f t="shared" si="32"/>
        <v>15587.091126999996</v>
      </c>
      <c r="AY192" s="47">
        <f t="shared" si="33"/>
        <v>191.35</v>
      </c>
      <c r="AZ192" s="47">
        <f t="shared" si="34"/>
        <v>0</v>
      </c>
      <c r="BA192" s="47">
        <f t="shared" si="35"/>
        <v>472.08</v>
      </c>
      <c r="BB192" s="47">
        <f t="shared" si="36"/>
        <v>2699.75</v>
      </c>
      <c r="BC192" s="47">
        <f t="shared" si="37"/>
        <v>7132.45</v>
      </c>
      <c r="BD192" s="47">
        <f t="shared" si="38"/>
        <v>417.45</v>
      </c>
      <c r="BE192" s="47">
        <f t="shared" si="39"/>
        <v>5406.3214308711395</v>
      </c>
      <c r="BF192" s="135">
        <f t="shared" si="40"/>
        <v>31906.492557871137</v>
      </c>
      <c r="BG192" s="139">
        <f t="shared" si="41"/>
        <v>12.390870896260635</v>
      </c>
    </row>
    <row r="193" spans="1:59" ht="12.95" customHeight="1" x14ac:dyDescent="0.2">
      <c r="A193" s="32" t="s">
        <v>1012</v>
      </c>
      <c r="B193" s="33" t="s">
        <v>1013</v>
      </c>
      <c r="C193" s="43">
        <v>4153</v>
      </c>
      <c r="D193" s="45"/>
      <c r="E193" s="33"/>
      <c r="F193" s="46" t="s">
        <v>114</v>
      </c>
      <c r="G193" s="33" t="s">
        <v>115</v>
      </c>
      <c r="H193" s="46" t="s">
        <v>539</v>
      </c>
      <c r="I193" s="46" t="s">
        <v>540</v>
      </c>
      <c r="J193" s="47">
        <v>2</v>
      </c>
      <c r="K193" s="47">
        <v>1</v>
      </c>
      <c r="L193" s="130">
        <v>3371.1980129999997</v>
      </c>
      <c r="M193" s="131">
        <v>855</v>
      </c>
      <c r="N193" s="132"/>
      <c r="O193" s="37">
        <v>580.41</v>
      </c>
      <c r="P193" s="133">
        <v>3600.4</v>
      </c>
      <c r="Q193" s="134">
        <v>4483</v>
      </c>
      <c r="R193" s="131">
        <v>356</v>
      </c>
      <c r="S193" s="37">
        <v>4569</v>
      </c>
      <c r="T193" s="135">
        <f t="shared" si="28"/>
        <v>17815.008012999999</v>
      </c>
      <c r="U193" s="130">
        <v>2582.4899999999998</v>
      </c>
      <c r="V193" s="131">
        <v>735.4</v>
      </c>
      <c r="W193" s="136"/>
      <c r="X193" s="37">
        <v>116.3</v>
      </c>
      <c r="Y193" s="133">
        <v>6483.9</v>
      </c>
      <c r="Z193" s="134">
        <v>388.45</v>
      </c>
      <c r="AA193" s="131">
        <v>238.35</v>
      </c>
      <c r="AB193" s="37">
        <v>4014.1801820574474</v>
      </c>
      <c r="AC193" s="135">
        <f t="shared" si="29"/>
        <v>14559.070182057449</v>
      </c>
      <c r="AD193" s="47"/>
      <c r="AE193" s="47"/>
      <c r="AF193" s="130">
        <v>9554.2999999999993</v>
      </c>
      <c r="AG193" s="131">
        <v>1300</v>
      </c>
      <c r="AH193" s="132"/>
      <c r="AI193" s="37">
        <v>2700</v>
      </c>
      <c r="AJ193" s="133">
        <v>5300</v>
      </c>
      <c r="AK193" s="137">
        <v>3000</v>
      </c>
      <c r="AL193" s="131">
        <v>1500</v>
      </c>
      <c r="AM193" s="37">
        <v>2000</v>
      </c>
      <c r="AN193" s="135">
        <f t="shared" si="30"/>
        <v>25354.3</v>
      </c>
      <c r="AO193" s="130">
        <v>0</v>
      </c>
      <c r="AP193" s="131">
        <v>0</v>
      </c>
      <c r="AQ193" s="132"/>
      <c r="AR193" s="37"/>
      <c r="AS193" s="133"/>
      <c r="AT193" s="138"/>
      <c r="AU193" s="131"/>
      <c r="AV193" s="37">
        <v>0</v>
      </c>
      <c r="AW193" s="135">
        <f t="shared" si="31"/>
        <v>0</v>
      </c>
      <c r="AX193" s="47">
        <f t="shared" si="32"/>
        <v>15507.988012999998</v>
      </c>
      <c r="AY193" s="47">
        <f t="shared" si="33"/>
        <v>2890.4</v>
      </c>
      <c r="AZ193" s="47">
        <f t="shared" si="34"/>
        <v>0</v>
      </c>
      <c r="BA193" s="47">
        <f t="shared" si="35"/>
        <v>3396.71</v>
      </c>
      <c r="BB193" s="47">
        <f t="shared" si="36"/>
        <v>15384.3</v>
      </c>
      <c r="BC193" s="47">
        <f t="shared" si="37"/>
        <v>7871.45</v>
      </c>
      <c r="BD193" s="47">
        <f t="shared" si="38"/>
        <v>2094.35</v>
      </c>
      <c r="BE193" s="47">
        <f t="shared" si="39"/>
        <v>10583.180182057447</v>
      </c>
      <c r="BF193" s="135">
        <f t="shared" si="40"/>
        <v>57728.378195057441</v>
      </c>
      <c r="BG193" s="139">
        <f t="shared" si="41"/>
        <v>13.900404092236322</v>
      </c>
    </row>
    <row r="194" spans="1:59" ht="12.95" customHeight="1" x14ac:dyDescent="0.2">
      <c r="A194" s="32" t="s">
        <v>1123</v>
      </c>
      <c r="B194" s="33" t="s">
        <v>1124</v>
      </c>
      <c r="C194" s="43">
        <v>5105</v>
      </c>
      <c r="D194" s="45"/>
      <c r="E194" s="33"/>
      <c r="F194" s="46" t="s">
        <v>114</v>
      </c>
      <c r="G194" s="33" t="s">
        <v>115</v>
      </c>
      <c r="H194" s="46" t="s">
        <v>388</v>
      </c>
      <c r="I194" s="46" t="s">
        <v>389</v>
      </c>
      <c r="J194" s="47">
        <v>2</v>
      </c>
      <c r="K194" s="47">
        <v>1</v>
      </c>
      <c r="L194" s="130">
        <v>3560.4612590000002</v>
      </c>
      <c r="M194" s="131">
        <v>1000</v>
      </c>
      <c r="N194" s="132"/>
      <c r="O194" s="37">
        <v>1988</v>
      </c>
      <c r="P194" s="133">
        <v>6276</v>
      </c>
      <c r="Q194" s="134">
        <v>620</v>
      </c>
      <c r="R194" s="131">
        <v>1554</v>
      </c>
      <c r="S194" s="37">
        <v>7974</v>
      </c>
      <c r="T194" s="135">
        <f t="shared" ref="T194:T257" si="42">SUM(L194:S194)</f>
        <v>22972.461259</v>
      </c>
      <c r="U194" s="130">
        <v>6861.88</v>
      </c>
      <c r="V194" s="131">
        <v>1487.15</v>
      </c>
      <c r="W194" s="136"/>
      <c r="X194" s="37">
        <v>1980.31</v>
      </c>
      <c r="Y194" s="133">
        <v>2864.22</v>
      </c>
      <c r="Z194" s="134">
        <v>2570.81</v>
      </c>
      <c r="AA194" s="131">
        <v>1889.51</v>
      </c>
      <c r="AB194" s="37">
        <v>8704.1421262537733</v>
      </c>
      <c r="AC194" s="135">
        <f t="shared" ref="AC194:AC257" si="43">SUM(U194:AB194)</f>
        <v>26358.022126253771</v>
      </c>
      <c r="AD194" s="47"/>
      <c r="AE194" s="47"/>
      <c r="AF194" s="130">
        <v>16354</v>
      </c>
      <c r="AG194" s="131">
        <v>0</v>
      </c>
      <c r="AH194" s="132"/>
      <c r="AI194" s="37">
        <v>1480</v>
      </c>
      <c r="AJ194" s="133">
        <v>8362</v>
      </c>
      <c r="AK194" s="137">
        <v>5402</v>
      </c>
      <c r="AL194" s="131">
        <v>3182</v>
      </c>
      <c r="AM194" s="37">
        <v>3500</v>
      </c>
      <c r="AN194" s="135">
        <f t="shared" ref="AN194:AN257" si="44">SUM(AF194:AM194)</f>
        <v>38280</v>
      </c>
      <c r="AO194" s="130">
        <v>0</v>
      </c>
      <c r="AP194" s="131">
        <v>0</v>
      </c>
      <c r="AQ194" s="132"/>
      <c r="AR194" s="37"/>
      <c r="AS194" s="133"/>
      <c r="AT194" s="138"/>
      <c r="AU194" s="131"/>
      <c r="AV194" s="37">
        <v>0</v>
      </c>
      <c r="AW194" s="135">
        <f t="shared" ref="AW194:AW257" si="45">SUM(AO194:AV194)</f>
        <v>0</v>
      </c>
      <c r="AX194" s="47">
        <f t="shared" ref="AX194:AX257" si="46">SUM(L194,U194,AF194,AO194)</f>
        <v>26776.341259000001</v>
      </c>
      <c r="AY194" s="47">
        <f t="shared" ref="AY194:AY257" si="47">SUM(M194,V194,AG194,AP194)</f>
        <v>2487.15</v>
      </c>
      <c r="AZ194" s="47">
        <f t="shared" ref="AZ194:AZ257" si="48">SUM(N194,W194,AH194,AQ194)</f>
        <v>0</v>
      </c>
      <c r="BA194" s="47">
        <f t="shared" ref="BA194:BA257" si="49">SUM(O194,X194,AI194,AR194)</f>
        <v>5448.3099999999995</v>
      </c>
      <c r="BB194" s="47">
        <f t="shared" ref="BB194:BB257" si="50">SUM(P194,Y194,AJ194,AS194)</f>
        <v>17502.22</v>
      </c>
      <c r="BC194" s="47">
        <f t="shared" ref="BC194:BC257" si="51">SUM(Q194,Z194,AK194,AT194)</f>
        <v>8592.81</v>
      </c>
      <c r="BD194" s="47">
        <f t="shared" ref="BD194:BD257" si="52">SUM(R194,AA194,AL194,AU194)</f>
        <v>6625.51</v>
      </c>
      <c r="BE194" s="47">
        <f t="shared" ref="BE194:BE257" si="53">SUM(S194,AB194,AM194,AV194)</f>
        <v>20178.142126253773</v>
      </c>
      <c r="BF194" s="135">
        <f t="shared" ref="BF194:BF257" si="54">SUM(AX194:BE194)</f>
        <v>87610.48338525377</v>
      </c>
      <c r="BG194" s="139">
        <f t="shared" ref="BG194:BG257" si="55">(BF194/C194)</f>
        <v>17.161700956954704</v>
      </c>
    </row>
    <row r="195" spans="1:59" ht="12.95" customHeight="1" x14ac:dyDescent="0.2">
      <c r="A195" s="32" t="s">
        <v>1236</v>
      </c>
      <c r="B195" s="33" t="s">
        <v>1237</v>
      </c>
      <c r="C195" s="43">
        <v>4573</v>
      </c>
      <c r="D195" s="45"/>
      <c r="E195" s="33"/>
      <c r="F195" s="46" t="s">
        <v>114</v>
      </c>
      <c r="G195" s="33" t="s">
        <v>115</v>
      </c>
      <c r="H195" s="46" t="s">
        <v>468</v>
      </c>
      <c r="I195" s="46" t="s">
        <v>469</v>
      </c>
      <c r="J195" s="47">
        <v>2</v>
      </c>
      <c r="K195" s="47">
        <v>1</v>
      </c>
      <c r="L195" s="130">
        <v>10820.224543</v>
      </c>
      <c r="M195" s="131">
        <v>1100</v>
      </c>
      <c r="N195" s="132"/>
      <c r="O195" s="37">
        <v>2050</v>
      </c>
      <c r="P195" s="133">
        <v>7243.55</v>
      </c>
      <c r="Q195" s="134">
        <v>225</v>
      </c>
      <c r="R195" s="131">
        <v>5050</v>
      </c>
      <c r="S195" s="37">
        <v>7634</v>
      </c>
      <c r="T195" s="135">
        <f t="shared" si="42"/>
        <v>34122.774543</v>
      </c>
      <c r="U195" s="130">
        <v>19428.66</v>
      </c>
      <c r="V195" s="131">
        <v>969.8</v>
      </c>
      <c r="W195" s="136"/>
      <c r="X195" s="37">
        <v>377.3</v>
      </c>
      <c r="Y195" s="133">
        <v>8171.73</v>
      </c>
      <c r="Z195" s="134">
        <v>2304.7800000000002</v>
      </c>
      <c r="AA195" s="131">
        <v>902.65</v>
      </c>
      <c r="AB195" s="37">
        <v>8163.2287807535376</v>
      </c>
      <c r="AC195" s="135">
        <f t="shared" si="43"/>
        <v>40318.148780753538</v>
      </c>
      <c r="AD195" s="47"/>
      <c r="AE195" s="47"/>
      <c r="AF195" s="130">
        <v>6000</v>
      </c>
      <c r="AG195" s="131">
        <v>0</v>
      </c>
      <c r="AH195" s="132"/>
      <c r="AI195" s="37">
        <v>1946.69</v>
      </c>
      <c r="AJ195" s="133">
        <v>7552.47</v>
      </c>
      <c r="AK195" s="137">
        <v>2946.69</v>
      </c>
      <c r="AL195" s="131">
        <v>3780.99</v>
      </c>
      <c r="AM195" s="37">
        <v>3000</v>
      </c>
      <c r="AN195" s="135">
        <f t="shared" si="44"/>
        <v>25226.839999999997</v>
      </c>
      <c r="AO195" s="130">
        <v>0</v>
      </c>
      <c r="AP195" s="131">
        <v>0</v>
      </c>
      <c r="AQ195" s="132"/>
      <c r="AR195" s="37"/>
      <c r="AS195" s="133"/>
      <c r="AT195" s="138"/>
      <c r="AU195" s="131"/>
      <c r="AV195" s="37">
        <v>0</v>
      </c>
      <c r="AW195" s="135">
        <f t="shared" si="45"/>
        <v>0</v>
      </c>
      <c r="AX195" s="47">
        <f t="shared" si="46"/>
        <v>36248.884543</v>
      </c>
      <c r="AY195" s="47">
        <f t="shared" si="47"/>
        <v>2069.8000000000002</v>
      </c>
      <c r="AZ195" s="47">
        <f t="shared" si="48"/>
        <v>0</v>
      </c>
      <c r="BA195" s="47">
        <f t="shared" si="49"/>
        <v>4373.99</v>
      </c>
      <c r="BB195" s="47">
        <f t="shared" si="50"/>
        <v>22967.75</v>
      </c>
      <c r="BC195" s="47">
        <f t="shared" si="51"/>
        <v>5476.47</v>
      </c>
      <c r="BD195" s="47">
        <f t="shared" si="52"/>
        <v>9733.64</v>
      </c>
      <c r="BE195" s="47">
        <f t="shared" si="53"/>
        <v>18797.228780753539</v>
      </c>
      <c r="BF195" s="135">
        <f t="shared" si="54"/>
        <v>99667.763323753548</v>
      </c>
      <c r="BG195" s="139">
        <f t="shared" si="55"/>
        <v>21.794831253827585</v>
      </c>
    </row>
    <row r="196" spans="1:59" ht="12.95" customHeight="1" x14ac:dyDescent="0.2">
      <c r="A196" s="32" t="s">
        <v>1263</v>
      </c>
      <c r="B196" s="33" t="s">
        <v>1264</v>
      </c>
      <c r="C196" s="43">
        <v>1492</v>
      </c>
      <c r="D196" s="45"/>
      <c r="E196" s="33"/>
      <c r="F196" s="46" t="s">
        <v>114</v>
      </c>
      <c r="G196" s="33" t="s">
        <v>115</v>
      </c>
      <c r="H196" s="46" t="s">
        <v>334</v>
      </c>
      <c r="I196" s="46" t="s">
        <v>335</v>
      </c>
      <c r="J196" s="47">
        <v>2</v>
      </c>
      <c r="K196" s="47">
        <v>1</v>
      </c>
      <c r="L196" s="130">
        <v>2261.2986419999997</v>
      </c>
      <c r="M196" s="131">
        <v>0</v>
      </c>
      <c r="N196" s="132"/>
      <c r="O196" s="37">
        <v>60</v>
      </c>
      <c r="P196" s="133">
        <v>1270</v>
      </c>
      <c r="Q196" s="134">
        <v>50</v>
      </c>
      <c r="R196" s="131">
        <v>304</v>
      </c>
      <c r="S196" s="37">
        <v>4278</v>
      </c>
      <c r="T196" s="135">
        <f t="shared" si="42"/>
        <v>8223.2986419999997</v>
      </c>
      <c r="U196" s="130">
        <v>5110.6400000000003</v>
      </c>
      <c r="V196" s="131">
        <v>156.07</v>
      </c>
      <c r="W196" s="136"/>
      <c r="X196" s="37">
        <v>147.25</v>
      </c>
      <c r="Y196" s="133">
        <v>2194.42</v>
      </c>
      <c r="Z196" s="134">
        <v>2402.64</v>
      </c>
      <c r="AA196" s="131">
        <v>136.9</v>
      </c>
      <c r="AB196" s="37">
        <v>1992.6892824298998</v>
      </c>
      <c r="AC196" s="135">
        <f t="shared" si="43"/>
        <v>12140.609282429899</v>
      </c>
      <c r="AD196" s="47"/>
      <c r="AE196" s="47"/>
      <c r="AF196" s="130">
        <v>2000</v>
      </c>
      <c r="AG196" s="131">
        <v>0</v>
      </c>
      <c r="AH196" s="132"/>
      <c r="AI196" s="37">
        <v>350</v>
      </c>
      <c r="AJ196" s="133">
        <v>2000</v>
      </c>
      <c r="AK196" s="137">
        <v>2000</v>
      </c>
      <c r="AL196" s="131"/>
      <c r="AM196" s="37">
        <v>0</v>
      </c>
      <c r="AN196" s="135">
        <f t="shared" si="44"/>
        <v>6350</v>
      </c>
      <c r="AO196" s="130">
        <v>0</v>
      </c>
      <c r="AP196" s="131">
        <v>0</v>
      </c>
      <c r="AQ196" s="132"/>
      <c r="AR196" s="37"/>
      <c r="AS196" s="133"/>
      <c r="AT196" s="138"/>
      <c r="AU196" s="131"/>
      <c r="AV196" s="37">
        <v>0</v>
      </c>
      <c r="AW196" s="135">
        <f t="shared" si="45"/>
        <v>0</v>
      </c>
      <c r="AX196" s="47">
        <f t="shared" si="46"/>
        <v>9371.938642000001</v>
      </c>
      <c r="AY196" s="47">
        <f t="shared" si="47"/>
        <v>156.07</v>
      </c>
      <c r="AZ196" s="47">
        <f t="shared" si="48"/>
        <v>0</v>
      </c>
      <c r="BA196" s="47">
        <f t="shared" si="49"/>
        <v>557.25</v>
      </c>
      <c r="BB196" s="47">
        <f t="shared" si="50"/>
        <v>5464.42</v>
      </c>
      <c r="BC196" s="47">
        <f t="shared" si="51"/>
        <v>4452.6399999999994</v>
      </c>
      <c r="BD196" s="47">
        <f t="shared" si="52"/>
        <v>440.9</v>
      </c>
      <c r="BE196" s="47">
        <f t="shared" si="53"/>
        <v>6270.6892824298993</v>
      </c>
      <c r="BF196" s="135">
        <f t="shared" si="54"/>
        <v>26713.907924429899</v>
      </c>
      <c r="BG196" s="139">
        <f t="shared" si="55"/>
        <v>17.904764024416824</v>
      </c>
    </row>
    <row r="197" spans="1:59" ht="12.95" customHeight="1" x14ac:dyDescent="0.2">
      <c r="A197" s="32" t="s">
        <v>1348</v>
      </c>
      <c r="B197" s="33" t="s">
        <v>1349</v>
      </c>
      <c r="C197" s="43">
        <v>1908</v>
      </c>
      <c r="D197" s="45"/>
      <c r="E197" s="33"/>
      <c r="F197" s="46" t="s">
        <v>114</v>
      </c>
      <c r="G197" s="33" t="s">
        <v>115</v>
      </c>
      <c r="H197" s="46" t="s">
        <v>745</v>
      </c>
      <c r="I197" s="46" t="s">
        <v>746</v>
      </c>
      <c r="J197" s="47">
        <v>2</v>
      </c>
      <c r="K197" s="47">
        <v>1</v>
      </c>
      <c r="L197" s="130">
        <v>1685.7341099999999</v>
      </c>
      <c r="M197" s="131">
        <v>0</v>
      </c>
      <c r="N197" s="132"/>
      <c r="O197" s="37">
        <v>300</v>
      </c>
      <c r="P197" s="133">
        <v>2313.5</v>
      </c>
      <c r="Q197" s="134">
        <v>0</v>
      </c>
      <c r="R197" s="131">
        <v>2524.6999999999998</v>
      </c>
      <c r="S197" s="37">
        <v>2787</v>
      </c>
      <c r="T197" s="135">
        <f t="shared" si="42"/>
        <v>9610.9341099999983</v>
      </c>
      <c r="U197" s="130">
        <v>11882.25</v>
      </c>
      <c r="V197" s="131">
        <v>106</v>
      </c>
      <c r="W197" s="136"/>
      <c r="X197" s="37">
        <v>135.31</v>
      </c>
      <c r="Y197" s="133">
        <v>6210.53</v>
      </c>
      <c r="Z197" s="134">
        <v>47.55</v>
      </c>
      <c r="AA197" s="131">
        <v>239.68</v>
      </c>
      <c r="AB197" s="37">
        <v>5748.4539910306539</v>
      </c>
      <c r="AC197" s="135">
        <f t="shared" si="43"/>
        <v>24369.773991030655</v>
      </c>
      <c r="AD197" s="47"/>
      <c r="AE197" s="47"/>
      <c r="AF197" s="130">
        <v>5600</v>
      </c>
      <c r="AG197" s="131">
        <v>0</v>
      </c>
      <c r="AH197" s="132"/>
      <c r="AI197" s="37">
        <v>300</v>
      </c>
      <c r="AJ197" s="133">
        <v>1000</v>
      </c>
      <c r="AK197" s="137">
        <v>300</v>
      </c>
      <c r="AL197" s="131">
        <v>300</v>
      </c>
      <c r="AM197" s="37">
        <v>3500</v>
      </c>
      <c r="AN197" s="135">
        <f t="shared" si="44"/>
        <v>11000</v>
      </c>
      <c r="AO197" s="130">
        <v>0</v>
      </c>
      <c r="AP197" s="131">
        <v>0</v>
      </c>
      <c r="AQ197" s="132"/>
      <c r="AR197" s="37"/>
      <c r="AS197" s="133"/>
      <c r="AT197" s="138"/>
      <c r="AU197" s="131"/>
      <c r="AV197" s="37">
        <v>0</v>
      </c>
      <c r="AW197" s="135">
        <f t="shared" si="45"/>
        <v>0</v>
      </c>
      <c r="AX197" s="47">
        <f t="shared" si="46"/>
        <v>19167.984109999998</v>
      </c>
      <c r="AY197" s="47">
        <f t="shared" si="47"/>
        <v>106</v>
      </c>
      <c r="AZ197" s="47">
        <f t="shared" si="48"/>
        <v>0</v>
      </c>
      <c r="BA197" s="47">
        <f t="shared" si="49"/>
        <v>735.31</v>
      </c>
      <c r="BB197" s="47">
        <f t="shared" si="50"/>
        <v>9524.0299999999988</v>
      </c>
      <c r="BC197" s="47">
        <f t="shared" si="51"/>
        <v>347.55</v>
      </c>
      <c r="BD197" s="47">
        <f t="shared" si="52"/>
        <v>3064.3799999999997</v>
      </c>
      <c r="BE197" s="47">
        <f t="shared" si="53"/>
        <v>12035.453991030654</v>
      </c>
      <c r="BF197" s="135">
        <f t="shared" si="54"/>
        <v>44980.70810103065</v>
      </c>
      <c r="BG197" s="139">
        <f t="shared" si="55"/>
        <v>23.57479460221732</v>
      </c>
    </row>
    <row r="198" spans="1:59" ht="12.95" customHeight="1" x14ac:dyDescent="0.2">
      <c r="A198" s="32" t="s">
        <v>1352</v>
      </c>
      <c r="B198" s="33" t="s">
        <v>1353</v>
      </c>
      <c r="C198" s="43">
        <v>4063</v>
      </c>
      <c r="D198" s="45"/>
      <c r="E198" s="33"/>
      <c r="F198" s="46" t="s">
        <v>114</v>
      </c>
      <c r="G198" s="33" t="s">
        <v>115</v>
      </c>
      <c r="H198" s="46" t="s">
        <v>293</v>
      </c>
      <c r="I198" s="46" t="s">
        <v>294</v>
      </c>
      <c r="J198" s="47">
        <v>2</v>
      </c>
      <c r="K198" s="47">
        <v>1</v>
      </c>
      <c r="L198" s="130">
        <v>1774.215895</v>
      </c>
      <c r="M198" s="131">
        <v>540</v>
      </c>
      <c r="N198" s="132"/>
      <c r="O198" s="37">
        <v>40</v>
      </c>
      <c r="P198" s="133">
        <v>520</v>
      </c>
      <c r="Q198" s="134">
        <v>3600</v>
      </c>
      <c r="R198" s="131">
        <v>1355</v>
      </c>
      <c r="S198" s="37">
        <v>5372.24</v>
      </c>
      <c r="T198" s="135">
        <f t="shared" si="42"/>
        <v>13201.455894999999</v>
      </c>
      <c r="U198" s="130">
        <v>3415.13</v>
      </c>
      <c r="V198" s="131">
        <v>242.4</v>
      </c>
      <c r="W198" s="136"/>
      <c r="X198" s="37">
        <v>370.27</v>
      </c>
      <c r="Y198" s="133">
        <v>215.02</v>
      </c>
      <c r="Z198" s="134">
        <v>71.8</v>
      </c>
      <c r="AA198" s="131">
        <v>82.3</v>
      </c>
      <c r="AB198" s="37">
        <v>1445.0942543586289</v>
      </c>
      <c r="AC198" s="135">
        <f t="shared" si="43"/>
        <v>5842.0142543586298</v>
      </c>
      <c r="AD198" s="47"/>
      <c r="AE198" s="47"/>
      <c r="AF198" s="130">
        <v>2629</v>
      </c>
      <c r="AG198" s="131">
        <v>0</v>
      </c>
      <c r="AH198" s="132"/>
      <c r="AI198" s="37">
        <v>1000</v>
      </c>
      <c r="AJ198" s="133">
        <v>0</v>
      </c>
      <c r="AK198" s="137">
        <v>0</v>
      </c>
      <c r="AL198" s="131"/>
      <c r="AM198" s="37">
        <v>2500</v>
      </c>
      <c r="AN198" s="135">
        <f t="shared" si="44"/>
        <v>6129</v>
      </c>
      <c r="AO198" s="130">
        <v>0</v>
      </c>
      <c r="AP198" s="131">
        <v>0</v>
      </c>
      <c r="AQ198" s="132"/>
      <c r="AR198" s="37"/>
      <c r="AS198" s="133"/>
      <c r="AT198" s="138"/>
      <c r="AU198" s="131"/>
      <c r="AV198" s="37">
        <v>0</v>
      </c>
      <c r="AW198" s="135">
        <f t="shared" si="45"/>
        <v>0</v>
      </c>
      <c r="AX198" s="47">
        <f t="shared" si="46"/>
        <v>7818.3458950000004</v>
      </c>
      <c r="AY198" s="47">
        <f t="shared" si="47"/>
        <v>782.4</v>
      </c>
      <c r="AZ198" s="47">
        <f t="shared" si="48"/>
        <v>0</v>
      </c>
      <c r="BA198" s="47">
        <f t="shared" si="49"/>
        <v>1410.27</v>
      </c>
      <c r="BB198" s="47">
        <f t="shared" si="50"/>
        <v>735.02</v>
      </c>
      <c r="BC198" s="47">
        <f t="shared" si="51"/>
        <v>3671.8</v>
      </c>
      <c r="BD198" s="47">
        <f t="shared" si="52"/>
        <v>1437.3</v>
      </c>
      <c r="BE198" s="47">
        <f t="shared" si="53"/>
        <v>9317.3342543586296</v>
      </c>
      <c r="BF198" s="135">
        <f t="shared" si="54"/>
        <v>25172.470149358629</v>
      </c>
      <c r="BG198" s="139">
        <f t="shared" si="55"/>
        <v>6.1955378167262189</v>
      </c>
    </row>
    <row r="199" spans="1:59" ht="12.95" customHeight="1" x14ac:dyDescent="0.2">
      <c r="A199" s="32" t="s">
        <v>1393</v>
      </c>
      <c r="B199" s="33" t="s">
        <v>1394</v>
      </c>
      <c r="C199" s="43">
        <v>3102</v>
      </c>
      <c r="D199" s="45"/>
      <c r="E199" s="33"/>
      <c r="F199" s="46" t="s">
        <v>114</v>
      </c>
      <c r="G199" s="33" t="s">
        <v>115</v>
      </c>
      <c r="H199" s="46" t="s">
        <v>745</v>
      </c>
      <c r="I199" s="46" t="s">
        <v>746</v>
      </c>
      <c r="J199" s="47">
        <v>2</v>
      </c>
      <c r="K199" s="47">
        <v>1</v>
      </c>
      <c r="L199" s="130">
        <v>1971.0870230000003</v>
      </c>
      <c r="M199" s="131">
        <v>0</v>
      </c>
      <c r="N199" s="132"/>
      <c r="O199" s="37">
        <v>50</v>
      </c>
      <c r="P199" s="133">
        <v>440</v>
      </c>
      <c r="Q199" s="134">
        <v>0</v>
      </c>
      <c r="R199" s="131">
        <v>30</v>
      </c>
      <c r="S199" s="37">
        <v>1880</v>
      </c>
      <c r="T199" s="135">
        <f t="shared" si="42"/>
        <v>4371.087023</v>
      </c>
      <c r="U199" s="130">
        <v>3018.8199999999997</v>
      </c>
      <c r="V199" s="131">
        <v>155.4</v>
      </c>
      <c r="W199" s="136"/>
      <c r="X199" s="37">
        <v>259.16000000000003</v>
      </c>
      <c r="Y199" s="133">
        <v>5475.98</v>
      </c>
      <c r="Z199" s="134">
        <v>136.04</v>
      </c>
      <c r="AA199" s="131">
        <v>52.35</v>
      </c>
      <c r="AB199" s="37">
        <v>3457.6634257297546</v>
      </c>
      <c r="AC199" s="135">
        <f t="shared" si="43"/>
        <v>12555.413425729756</v>
      </c>
      <c r="AD199" s="47"/>
      <c r="AE199" s="47"/>
      <c r="AF199" s="130">
        <v>7916.21</v>
      </c>
      <c r="AG199" s="131">
        <v>111.58</v>
      </c>
      <c r="AH199" s="132"/>
      <c r="AI199" s="37">
        <v>140.44999999999999</v>
      </c>
      <c r="AJ199" s="133">
        <v>4105.13</v>
      </c>
      <c r="AK199" s="137">
        <v>164.08</v>
      </c>
      <c r="AL199" s="131">
        <v>62.55</v>
      </c>
      <c r="AM199" s="37">
        <v>2435</v>
      </c>
      <c r="AN199" s="135">
        <f t="shared" si="44"/>
        <v>14934.999999999998</v>
      </c>
      <c r="AO199" s="130">
        <v>0</v>
      </c>
      <c r="AP199" s="131">
        <v>0</v>
      </c>
      <c r="AQ199" s="132"/>
      <c r="AR199" s="37"/>
      <c r="AS199" s="133"/>
      <c r="AT199" s="138"/>
      <c r="AU199" s="131"/>
      <c r="AV199" s="37">
        <v>0</v>
      </c>
      <c r="AW199" s="135">
        <f t="shared" si="45"/>
        <v>0</v>
      </c>
      <c r="AX199" s="47">
        <f t="shared" si="46"/>
        <v>12906.117022999999</v>
      </c>
      <c r="AY199" s="47">
        <f t="shared" si="47"/>
        <v>266.98</v>
      </c>
      <c r="AZ199" s="47">
        <f t="shared" si="48"/>
        <v>0</v>
      </c>
      <c r="BA199" s="47">
        <f t="shared" si="49"/>
        <v>449.61</v>
      </c>
      <c r="BB199" s="47">
        <f t="shared" si="50"/>
        <v>10021.11</v>
      </c>
      <c r="BC199" s="47">
        <f t="shared" si="51"/>
        <v>300.12</v>
      </c>
      <c r="BD199" s="47">
        <f t="shared" si="52"/>
        <v>144.89999999999998</v>
      </c>
      <c r="BE199" s="47">
        <f t="shared" si="53"/>
        <v>7772.6634257297546</v>
      </c>
      <c r="BF199" s="135">
        <f t="shared" si="54"/>
        <v>31861.500448729756</v>
      </c>
      <c r="BG199" s="139">
        <f t="shared" si="55"/>
        <v>10.271276740402888</v>
      </c>
    </row>
    <row r="200" spans="1:59" ht="12.95" customHeight="1" x14ac:dyDescent="0.2">
      <c r="A200" s="32" t="s">
        <v>1414</v>
      </c>
      <c r="B200" s="33" t="s">
        <v>1415</v>
      </c>
      <c r="C200" s="43">
        <v>3050</v>
      </c>
      <c r="D200" s="45"/>
      <c r="E200" s="33"/>
      <c r="F200" s="46" t="s">
        <v>114</v>
      </c>
      <c r="G200" s="33" t="s">
        <v>115</v>
      </c>
      <c r="H200" s="46" t="s">
        <v>468</v>
      </c>
      <c r="I200" s="46" t="s">
        <v>469</v>
      </c>
      <c r="J200" s="47">
        <v>2</v>
      </c>
      <c r="K200" s="47">
        <v>1</v>
      </c>
      <c r="L200" s="130">
        <v>5338.2520289999993</v>
      </c>
      <c r="M200" s="131">
        <v>0</v>
      </c>
      <c r="N200" s="132"/>
      <c r="O200" s="37">
        <v>975</v>
      </c>
      <c r="P200" s="133">
        <v>5997.5</v>
      </c>
      <c r="Q200" s="134">
        <v>3010</v>
      </c>
      <c r="R200" s="131">
        <v>4420</v>
      </c>
      <c r="S200" s="37">
        <v>4178</v>
      </c>
      <c r="T200" s="135">
        <f t="shared" si="42"/>
        <v>23918.752028999999</v>
      </c>
      <c r="U200" s="130">
        <v>9882.7000000000007</v>
      </c>
      <c r="V200" s="131">
        <v>300.45</v>
      </c>
      <c r="W200" s="136"/>
      <c r="X200" s="37">
        <v>7307.8</v>
      </c>
      <c r="Y200" s="133">
        <v>8170.4800000000005</v>
      </c>
      <c r="Z200" s="134">
        <v>7483.25</v>
      </c>
      <c r="AA200" s="131">
        <v>9300.5499999999993</v>
      </c>
      <c r="AB200" s="37">
        <v>7068.8275227562872</v>
      </c>
      <c r="AC200" s="135">
        <f t="shared" si="43"/>
        <v>49514.05752275628</v>
      </c>
      <c r="AD200" s="47"/>
      <c r="AE200" s="47"/>
      <c r="AF200" s="130">
        <v>3600</v>
      </c>
      <c r="AG200" s="131">
        <v>0</v>
      </c>
      <c r="AH200" s="132"/>
      <c r="AI200" s="37">
        <v>3600</v>
      </c>
      <c r="AJ200" s="133">
        <v>3600</v>
      </c>
      <c r="AK200" s="137">
        <v>3600</v>
      </c>
      <c r="AL200" s="131">
        <v>3600</v>
      </c>
      <c r="AM200" s="37">
        <v>0</v>
      </c>
      <c r="AN200" s="135">
        <f t="shared" si="44"/>
        <v>18000</v>
      </c>
      <c r="AO200" s="130">
        <v>0</v>
      </c>
      <c r="AP200" s="131">
        <v>0</v>
      </c>
      <c r="AQ200" s="132"/>
      <c r="AR200" s="37"/>
      <c r="AS200" s="133"/>
      <c r="AT200" s="138"/>
      <c r="AU200" s="131"/>
      <c r="AV200" s="37">
        <v>0</v>
      </c>
      <c r="AW200" s="135">
        <f t="shared" si="45"/>
        <v>0</v>
      </c>
      <c r="AX200" s="47">
        <f t="shared" si="46"/>
        <v>18820.952029</v>
      </c>
      <c r="AY200" s="47">
        <f t="shared" si="47"/>
        <v>300.45</v>
      </c>
      <c r="AZ200" s="47">
        <f t="shared" si="48"/>
        <v>0</v>
      </c>
      <c r="BA200" s="47">
        <f t="shared" si="49"/>
        <v>11882.8</v>
      </c>
      <c r="BB200" s="47">
        <f t="shared" si="50"/>
        <v>17767.98</v>
      </c>
      <c r="BC200" s="47">
        <f t="shared" si="51"/>
        <v>14093.25</v>
      </c>
      <c r="BD200" s="47">
        <f t="shared" si="52"/>
        <v>17320.55</v>
      </c>
      <c r="BE200" s="47">
        <f t="shared" si="53"/>
        <v>11246.827522756288</v>
      </c>
      <c r="BF200" s="135">
        <f t="shared" si="54"/>
        <v>91432.809551756291</v>
      </c>
      <c r="BG200" s="139">
        <f t="shared" si="55"/>
        <v>29.977970344838127</v>
      </c>
    </row>
    <row r="201" spans="1:59" ht="12.95" customHeight="1" x14ac:dyDescent="0.2">
      <c r="A201" s="32" t="s">
        <v>1443</v>
      </c>
      <c r="B201" s="33" t="s">
        <v>1444</v>
      </c>
      <c r="C201" s="43">
        <v>4383</v>
      </c>
      <c r="D201" s="45"/>
      <c r="E201" s="33"/>
      <c r="F201" s="46" t="s">
        <v>114</v>
      </c>
      <c r="G201" s="33" t="s">
        <v>115</v>
      </c>
      <c r="H201" s="46" t="s">
        <v>468</v>
      </c>
      <c r="I201" s="46" t="s">
        <v>469</v>
      </c>
      <c r="J201" s="47">
        <v>2</v>
      </c>
      <c r="K201" s="47">
        <v>1</v>
      </c>
      <c r="L201" s="130">
        <v>3629.4437440000002</v>
      </c>
      <c r="M201" s="131">
        <v>352.5</v>
      </c>
      <c r="N201" s="132"/>
      <c r="O201" s="37">
        <v>620</v>
      </c>
      <c r="P201" s="133">
        <v>8668.4500000000007</v>
      </c>
      <c r="Q201" s="134">
        <v>520</v>
      </c>
      <c r="R201" s="131">
        <v>3112.5</v>
      </c>
      <c r="S201" s="37">
        <v>5091</v>
      </c>
      <c r="T201" s="135">
        <f t="shared" si="42"/>
        <v>21993.893744000001</v>
      </c>
      <c r="U201" s="130">
        <v>14170.85</v>
      </c>
      <c r="V201" s="131">
        <v>570.70000000000005</v>
      </c>
      <c r="W201" s="136"/>
      <c r="X201" s="37">
        <v>1713.72</v>
      </c>
      <c r="Y201" s="133">
        <v>759.45</v>
      </c>
      <c r="Z201" s="134">
        <v>385.95</v>
      </c>
      <c r="AA201" s="131">
        <v>3899.1</v>
      </c>
      <c r="AB201" s="37">
        <v>11458.734554936989</v>
      </c>
      <c r="AC201" s="135">
        <f t="shared" si="43"/>
        <v>32958.50455493699</v>
      </c>
      <c r="AD201" s="47"/>
      <c r="AE201" s="47"/>
      <c r="AF201" s="130">
        <v>13000</v>
      </c>
      <c r="AG201" s="131">
        <v>0</v>
      </c>
      <c r="AH201" s="132"/>
      <c r="AI201" s="37">
        <v>3000</v>
      </c>
      <c r="AJ201" s="133">
        <v>1000</v>
      </c>
      <c r="AK201" s="137">
        <v>0</v>
      </c>
      <c r="AL201" s="131">
        <v>3000</v>
      </c>
      <c r="AM201" s="37">
        <v>0</v>
      </c>
      <c r="AN201" s="135">
        <f t="shared" si="44"/>
        <v>20000</v>
      </c>
      <c r="AO201" s="130">
        <v>0</v>
      </c>
      <c r="AP201" s="131">
        <v>0</v>
      </c>
      <c r="AQ201" s="132"/>
      <c r="AR201" s="37"/>
      <c r="AS201" s="133"/>
      <c r="AT201" s="138"/>
      <c r="AU201" s="131">
        <v>37515.26</v>
      </c>
      <c r="AV201" s="37">
        <v>0</v>
      </c>
      <c r="AW201" s="135">
        <f t="shared" si="45"/>
        <v>37515.26</v>
      </c>
      <c r="AX201" s="47">
        <f t="shared" si="46"/>
        <v>30800.293744000002</v>
      </c>
      <c r="AY201" s="47">
        <f t="shared" si="47"/>
        <v>923.2</v>
      </c>
      <c r="AZ201" s="47">
        <f t="shared" si="48"/>
        <v>0</v>
      </c>
      <c r="BA201" s="47">
        <f t="shared" si="49"/>
        <v>5333.72</v>
      </c>
      <c r="BB201" s="47">
        <f t="shared" si="50"/>
        <v>10427.900000000001</v>
      </c>
      <c r="BC201" s="47">
        <f t="shared" si="51"/>
        <v>905.95</v>
      </c>
      <c r="BD201" s="47">
        <f t="shared" si="52"/>
        <v>47526.86</v>
      </c>
      <c r="BE201" s="47">
        <f t="shared" si="53"/>
        <v>16549.734554936989</v>
      </c>
      <c r="BF201" s="135">
        <f t="shared" si="54"/>
        <v>112467.65829893699</v>
      </c>
      <c r="BG201" s="139">
        <f t="shared" si="55"/>
        <v>25.659972233387403</v>
      </c>
    </row>
    <row r="202" spans="1:59" ht="12.95" customHeight="1" x14ac:dyDescent="0.2">
      <c r="A202" s="32" t="s">
        <v>1447</v>
      </c>
      <c r="B202" s="33" t="s">
        <v>1448</v>
      </c>
      <c r="C202" s="43">
        <v>2155</v>
      </c>
      <c r="D202" s="66" t="s">
        <v>904</v>
      </c>
      <c r="E202" s="33" t="s">
        <v>905</v>
      </c>
      <c r="F202" s="46" t="s">
        <v>128</v>
      </c>
      <c r="G202" s="33" t="s">
        <v>129</v>
      </c>
      <c r="H202" s="46" t="s">
        <v>130</v>
      </c>
      <c r="I202" s="46" t="s">
        <v>131</v>
      </c>
      <c r="J202" s="47">
        <v>1</v>
      </c>
      <c r="K202" s="47">
        <v>2</v>
      </c>
      <c r="L202" s="130">
        <v>670.50977899999998</v>
      </c>
      <c r="M202" s="131">
        <v>0</v>
      </c>
      <c r="N202" s="132"/>
      <c r="O202" s="37"/>
      <c r="P202" s="133">
        <v>20</v>
      </c>
      <c r="Q202" s="134">
        <v>0</v>
      </c>
      <c r="R202" s="131">
        <v>55</v>
      </c>
      <c r="S202" s="37">
        <v>2471</v>
      </c>
      <c r="T202" s="135">
        <f t="shared" si="42"/>
        <v>3216.509779</v>
      </c>
      <c r="U202" s="130">
        <v>1688.1</v>
      </c>
      <c r="V202" s="131">
        <v>42.5</v>
      </c>
      <c r="W202" s="136"/>
      <c r="X202" s="37">
        <v>76.5</v>
      </c>
      <c r="Y202" s="133">
        <v>0</v>
      </c>
      <c r="Z202" s="134">
        <v>25.55</v>
      </c>
      <c r="AA202" s="131">
        <v>95.05</v>
      </c>
      <c r="AB202" s="37">
        <v>839.72601307388265</v>
      </c>
      <c r="AC202" s="135">
        <f t="shared" si="43"/>
        <v>2767.4260130738826</v>
      </c>
      <c r="AD202" s="47"/>
      <c r="AE202" s="47"/>
      <c r="AF202" s="130">
        <v>5000</v>
      </c>
      <c r="AG202" s="131">
        <v>0</v>
      </c>
      <c r="AH202" s="132"/>
      <c r="AI202" s="37"/>
      <c r="AJ202" s="133">
        <v>0</v>
      </c>
      <c r="AK202" s="137">
        <v>0</v>
      </c>
      <c r="AL202" s="131"/>
      <c r="AM202" s="37">
        <v>0</v>
      </c>
      <c r="AN202" s="135">
        <f t="shared" si="44"/>
        <v>5000</v>
      </c>
      <c r="AO202" s="130">
        <v>0</v>
      </c>
      <c r="AP202" s="131">
        <v>0</v>
      </c>
      <c r="AQ202" s="132"/>
      <c r="AR202" s="37"/>
      <c r="AS202" s="133"/>
      <c r="AT202" s="138"/>
      <c r="AU202" s="131"/>
      <c r="AV202" s="37">
        <v>0</v>
      </c>
      <c r="AW202" s="135">
        <f t="shared" si="45"/>
        <v>0</v>
      </c>
      <c r="AX202" s="47">
        <f t="shared" si="46"/>
        <v>7358.6097790000003</v>
      </c>
      <c r="AY202" s="47">
        <f t="shared" si="47"/>
        <v>42.5</v>
      </c>
      <c r="AZ202" s="47">
        <f t="shared" si="48"/>
        <v>0</v>
      </c>
      <c r="BA202" s="47">
        <f t="shared" si="49"/>
        <v>76.5</v>
      </c>
      <c r="BB202" s="47">
        <f t="shared" si="50"/>
        <v>20</v>
      </c>
      <c r="BC202" s="47">
        <f t="shared" si="51"/>
        <v>25.55</v>
      </c>
      <c r="BD202" s="47">
        <f t="shared" si="52"/>
        <v>150.05000000000001</v>
      </c>
      <c r="BE202" s="47">
        <f t="shared" si="53"/>
        <v>3310.7260130738828</v>
      </c>
      <c r="BF202" s="135">
        <f t="shared" si="54"/>
        <v>10983.935792073884</v>
      </c>
      <c r="BG202" s="139">
        <f t="shared" si="55"/>
        <v>5.0969539638393897</v>
      </c>
    </row>
    <row r="203" spans="1:59" ht="12.95" customHeight="1" x14ac:dyDescent="0.2">
      <c r="A203" s="32" t="s">
        <v>1496</v>
      </c>
      <c r="B203" s="33" t="s">
        <v>1497</v>
      </c>
      <c r="C203" s="43">
        <v>3215</v>
      </c>
      <c r="D203" s="45"/>
      <c r="E203" s="33"/>
      <c r="F203" s="46" t="s">
        <v>114</v>
      </c>
      <c r="G203" s="33" t="s">
        <v>115</v>
      </c>
      <c r="H203" s="46" t="s">
        <v>539</v>
      </c>
      <c r="I203" s="46" t="s">
        <v>540</v>
      </c>
      <c r="J203" s="47">
        <v>2</v>
      </c>
      <c r="K203" s="47">
        <v>1</v>
      </c>
      <c r="L203" s="130">
        <v>4096.3449550000005</v>
      </c>
      <c r="M203" s="131">
        <v>1111</v>
      </c>
      <c r="N203" s="132"/>
      <c r="O203" s="37">
        <v>725</v>
      </c>
      <c r="P203" s="133">
        <v>1164.7775000000001</v>
      </c>
      <c r="Q203" s="134">
        <v>10468.25</v>
      </c>
      <c r="R203" s="131">
        <v>1375</v>
      </c>
      <c r="S203" s="37">
        <v>6051.57</v>
      </c>
      <c r="T203" s="135">
        <f t="shared" si="42"/>
        <v>24991.942455</v>
      </c>
      <c r="U203" s="130">
        <v>22425.35</v>
      </c>
      <c r="V203" s="131">
        <v>2517.37</v>
      </c>
      <c r="W203" s="136"/>
      <c r="X203" s="37">
        <v>2140.75</v>
      </c>
      <c r="Y203" s="133">
        <v>3858.29</v>
      </c>
      <c r="Z203" s="134">
        <v>18262.62</v>
      </c>
      <c r="AA203" s="131">
        <v>1432.45</v>
      </c>
      <c r="AB203" s="37">
        <v>7586.8908410575814</v>
      </c>
      <c r="AC203" s="135">
        <f t="shared" si="43"/>
        <v>58223.720841057577</v>
      </c>
      <c r="AD203" s="47"/>
      <c r="AE203" s="47"/>
      <c r="AF203" s="130">
        <v>9600</v>
      </c>
      <c r="AG203" s="131">
        <v>1050</v>
      </c>
      <c r="AH203" s="132"/>
      <c r="AI203" s="37">
        <v>675</v>
      </c>
      <c r="AJ203" s="133">
        <v>525</v>
      </c>
      <c r="AK203" s="137">
        <v>2700</v>
      </c>
      <c r="AL203" s="131">
        <v>450</v>
      </c>
      <c r="AM203" s="37">
        <v>3000</v>
      </c>
      <c r="AN203" s="135">
        <f t="shared" si="44"/>
        <v>18000</v>
      </c>
      <c r="AO203" s="130">
        <v>0</v>
      </c>
      <c r="AP203" s="131">
        <v>0</v>
      </c>
      <c r="AQ203" s="132"/>
      <c r="AR203" s="37"/>
      <c r="AS203" s="133"/>
      <c r="AT203" s="138"/>
      <c r="AU203" s="131"/>
      <c r="AV203" s="37">
        <v>0</v>
      </c>
      <c r="AW203" s="135">
        <f t="shared" si="45"/>
        <v>0</v>
      </c>
      <c r="AX203" s="47">
        <f t="shared" si="46"/>
        <v>36121.694954999999</v>
      </c>
      <c r="AY203" s="47">
        <f t="shared" si="47"/>
        <v>4678.37</v>
      </c>
      <c r="AZ203" s="47">
        <f t="shared" si="48"/>
        <v>0</v>
      </c>
      <c r="BA203" s="47">
        <f t="shared" si="49"/>
        <v>3540.75</v>
      </c>
      <c r="BB203" s="47">
        <f t="shared" si="50"/>
        <v>5548.0675000000001</v>
      </c>
      <c r="BC203" s="47">
        <f t="shared" si="51"/>
        <v>31430.87</v>
      </c>
      <c r="BD203" s="47">
        <f t="shared" si="52"/>
        <v>3257.45</v>
      </c>
      <c r="BE203" s="47">
        <f t="shared" si="53"/>
        <v>16638.460841057582</v>
      </c>
      <c r="BF203" s="135">
        <f t="shared" si="54"/>
        <v>101215.66329605758</v>
      </c>
      <c r="BG203" s="139">
        <f t="shared" si="55"/>
        <v>31.482321398462702</v>
      </c>
    </row>
    <row r="204" spans="1:59" ht="12.95" customHeight="1" x14ac:dyDescent="0.2">
      <c r="A204" s="32" t="s">
        <v>1570</v>
      </c>
      <c r="B204" s="33" t="s">
        <v>1571</v>
      </c>
      <c r="C204" s="43">
        <v>2311</v>
      </c>
      <c r="D204" s="45"/>
      <c r="E204" s="33"/>
      <c r="F204" s="46" t="s">
        <v>114</v>
      </c>
      <c r="G204" s="33" t="s">
        <v>115</v>
      </c>
      <c r="H204" s="46" t="s">
        <v>745</v>
      </c>
      <c r="I204" s="46" t="s">
        <v>746</v>
      </c>
      <c r="J204" s="47">
        <v>2</v>
      </c>
      <c r="K204" s="47">
        <v>1</v>
      </c>
      <c r="L204" s="130">
        <v>1768.7893310000002</v>
      </c>
      <c r="M204" s="131">
        <v>0</v>
      </c>
      <c r="N204" s="132"/>
      <c r="O204" s="37">
        <v>295</v>
      </c>
      <c r="P204" s="133">
        <v>4180</v>
      </c>
      <c r="Q204" s="134">
        <v>350</v>
      </c>
      <c r="R204" s="131">
        <v>2050.33</v>
      </c>
      <c r="S204" s="37">
        <v>1706</v>
      </c>
      <c r="T204" s="135">
        <f t="shared" si="42"/>
        <v>10350.119331</v>
      </c>
      <c r="U204" s="130">
        <v>5126.3700000000008</v>
      </c>
      <c r="V204" s="131">
        <v>142.47</v>
      </c>
      <c r="W204" s="136"/>
      <c r="X204" s="37">
        <v>269.20999999999998</v>
      </c>
      <c r="Y204" s="133">
        <v>4076.1</v>
      </c>
      <c r="Z204" s="134">
        <v>3682.11</v>
      </c>
      <c r="AA204" s="131">
        <v>99.6</v>
      </c>
      <c r="AB204" s="37">
        <v>2572.6778716085482</v>
      </c>
      <c r="AC204" s="135">
        <f t="shared" si="43"/>
        <v>15968.537871608551</v>
      </c>
      <c r="AD204" s="47"/>
      <c r="AE204" s="47"/>
      <c r="AF204" s="130">
        <v>1600</v>
      </c>
      <c r="AG204" s="131">
        <v>0</v>
      </c>
      <c r="AH204" s="132"/>
      <c r="AI204" s="37"/>
      <c r="AJ204" s="133">
        <v>1600</v>
      </c>
      <c r="AK204" s="137">
        <v>1600</v>
      </c>
      <c r="AL204" s="131">
        <v>300</v>
      </c>
      <c r="AM204" s="37">
        <v>0</v>
      </c>
      <c r="AN204" s="135">
        <f t="shared" si="44"/>
        <v>5100</v>
      </c>
      <c r="AO204" s="130">
        <v>0</v>
      </c>
      <c r="AP204" s="131">
        <v>0</v>
      </c>
      <c r="AQ204" s="132"/>
      <c r="AR204" s="37"/>
      <c r="AS204" s="133"/>
      <c r="AT204" s="138"/>
      <c r="AU204" s="131"/>
      <c r="AV204" s="37">
        <v>0</v>
      </c>
      <c r="AW204" s="135">
        <f t="shared" si="45"/>
        <v>0</v>
      </c>
      <c r="AX204" s="47">
        <f t="shared" si="46"/>
        <v>8495.1593310000007</v>
      </c>
      <c r="AY204" s="47">
        <f t="shared" si="47"/>
        <v>142.47</v>
      </c>
      <c r="AZ204" s="47">
        <f t="shared" si="48"/>
        <v>0</v>
      </c>
      <c r="BA204" s="47">
        <f t="shared" si="49"/>
        <v>564.21</v>
      </c>
      <c r="BB204" s="47">
        <f t="shared" si="50"/>
        <v>9856.1</v>
      </c>
      <c r="BC204" s="47">
        <f t="shared" si="51"/>
        <v>5632.1100000000006</v>
      </c>
      <c r="BD204" s="47">
        <f t="shared" si="52"/>
        <v>2449.9299999999998</v>
      </c>
      <c r="BE204" s="47">
        <f t="shared" si="53"/>
        <v>4278.6778716085482</v>
      </c>
      <c r="BF204" s="135">
        <f t="shared" si="54"/>
        <v>31418.657202608549</v>
      </c>
      <c r="BG204" s="139">
        <f t="shared" si="55"/>
        <v>13.595264908095434</v>
      </c>
    </row>
    <row r="205" spans="1:59" ht="12.95" customHeight="1" x14ac:dyDescent="0.2">
      <c r="A205" s="32" t="s">
        <v>1586</v>
      </c>
      <c r="B205" s="33" t="s">
        <v>1587</v>
      </c>
      <c r="C205" s="43">
        <v>3352</v>
      </c>
      <c r="D205" s="45"/>
      <c r="E205" s="33"/>
      <c r="F205" s="46" t="s">
        <v>114</v>
      </c>
      <c r="G205" s="33" t="s">
        <v>115</v>
      </c>
      <c r="H205" s="46" t="s">
        <v>334</v>
      </c>
      <c r="I205" s="46" t="s">
        <v>335</v>
      </c>
      <c r="J205" s="47">
        <v>2</v>
      </c>
      <c r="K205" s="47">
        <v>1</v>
      </c>
      <c r="L205" s="130">
        <v>3475.7041340000005</v>
      </c>
      <c r="M205" s="131">
        <v>617.5</v>
      </c>
      <c r="N205" s="132"/>
      <c r="O205" s="37">
        <v>385</v>
      </c>
      <c r="P205" s="133">
        <v>1277.75</v>
      </c>
      <c r="Q205" s="134">
        <v>885</v>
      </c>
      <c r="R205" s="131">
        <v>1703.25</v>
      </c>
      <c r="S205" s="37">
        <v>4598</v>
      </c>
      <c r="T205" s="135">
        <f t="shared" si="42"/>
        <v>12942.204134</v>
      </c>
      <c r="U205" s="130">
        <v>4121.2700000000004</v>
      </c>
      <c r="V205" s="131">
        <v>146.05000000000001</v>
      </c>
      <c r="W205" s="136"/>
      <c r="X205" s="37">
        <v>255.51</v>
      </c>
      <c r="Y205" s="133">
        <v>2045.54</v>
      </c>
      <c r="Z205" s="134">
        <v>2124.04</v>
      </c>
      <c r="AA205" s="131">
        <v>1706.58</v>
      </c>
      <c r="AB205" s="37">
        <v>3536.2212709179294</v>
      </c>
      <c r="AC205" s="135">
        <f t="shared" si="43"/>
        <v>13935.211270917929</v>
      </c>
      <c r="AD205" s="47"/>
      <c r="AE205" s="47"/>
      <c r="AF205" s="130">
        <v>3000</v>
      </c>
      <c r="AG205" s="131">
        <v>0</v>
      </c>
      <c r="AH205" s="132"/>
      <c r="AI205" s="37"/>
      <c r="AJ205" s="133">
        <v>3000</v>
      </c>
      <c r="AK205" s="137">
        <v>3000</v>
      </c>
      <c r="AL205" s="131">
        <v>3000</v>
      </c>
      <c r="AM205" s="37">
        <v>1100</v>
      </c>
      <c r="AN205" s="135">
        <f t="shared" si="44"/>
        <v>13100</v>
      </c>
      <c r="AO205" s="130">
        <v>0</v>
      </c>
      <c r="AP205" s="131">
        <v>0</v>
      </c>
      <c r="AQ205" s="132"/>
      <c r="AR205" s="37"/>
      <c r="AS205" s="133"/>
      <c r="AT205" s="138"/>
      <c r="AU205" s="131"/>
      <c r="AV205" s="37">
        <v>0</v>
      </c>
      <c r="AW205" s="135">
        <f t="shared" si="45"/>
        <v>0</v>
      </c>
      <c r="AX205" s="47">
        <f t="shared" si="46"/>
        <v>10596.974134</v>
      </c>
      <c r="AY205" s="47">
        <f t="shared" si="47"/>
        <v>763.55</v>
      </c>
      <c r="AZ205" s="47">
        <f t="shared" si="48"/>
        <v>0</v>
      </c>
      <c r="BA205" s="47">
        <f t="shared" si="49"/>
        <v>640.51</v>
      </c>
      <c r="BB205" s="47">
        <f t="shared" si="50"/>
        <v>6323.29</v>
      </c>
      <c r="BC205" s="47">
        <f t="shared" si="51"/>
        <v>6009.04</v>
      </c>
      <c r="BD205" s="47">
        <f t="shared" si="52"/>
        <v>6409.83</v>
      </c>
      <c r="BE205" s="47">
        <f t="shared" si="53"/>
        <v>9234.2212709179294</v>
      </c>
      <c r="BF205" s="135">
        <f t="shared" si="54"/>
        <v>39977.415404917927</v>
      </c>
      <c r="BG205" s="139">
        <f t="shared" si="55"/>
        <v>11.926436576646159</v>
      </c>
    </row>
    <row r="206" spans="1:59" ht="12.95" customHeight="1" x14ac:dyDescent="0.2">
      <c r="A206" s="32" t="s">
        <v>1598</v>
      </c>
      <c r="B206" s="33" t="s">
        <v>1599</v>
      </c>
      <c r="C206" s="43">
        <v>3883</v>
      </c>
      <c r="D206" s="45"/>
      <c r="E206" s="33"/>
      <c r="F206" s="46" t="s">
        <v>114</v>
      </c>
      <c r="G206" s="33" t="s">
        <v>115</v>
      </c>
      <c r="H206" s="46" t="s">
        <v>539</v>
      </c>
      <c r="I206" s="46" t="s">
        <v>540</v>
      </c>
      <c r="J206" s="47">
        <v>2</v>
      </c>
      <c r="K206" s="47">
        <v>1</v>
      </c>
      <c r="L206" s="130">
        <v>3120.9841619999997</v>
      </c>
      <c r="M206" s="131">
        <v>1330</v>
      </c>
      <c r="N206" s="132"/>
      <c r="O206" s="37">
        <v>671.84</v>
      </c>
      <c r="P206" s="133">
        <v>203</v>
      </c>
      <c r="Q206" s="134">
        <v>319</v>
      </c>
      <c r="R206" s="131">
        <v>1943</v>
      </c>
      <c r="S206" s="37">
        <v>4535</v>
      </c>
      <c r="T206" s="135">
        <f t="shared" si="42"/>
        <v>12122.824162000001</v>
      </c>
      <c r="U206" s="130">
        <v>8820.0499999999993</v>
      </c>
      <c r="V206" s="131">
        <v>1743.6</v>
      </c>
      <c r="W206" s="136"/>
      <c r="X206" s="37">
        <v>421.5</v>
      </c>
      <c r="Y206" s="133">
        <v>868.4</v>
      </c>
      <c r="Z206" s="134">
        <v>1258.8</v>
      </c>
      <c r="AA206" s="131">
        <v>514.4</v>
      </c>
      <c r="AB206" s="37">
        <v>3502.2473099311405</v>
      </c>
      <c r="AC206" s="135">
        <f t="shared" si="43"/>
        <v>17128.997309931139</v>
      </c>
      <c r="AD206" s="47"/>
      <c r="AE206" s="47"/>
      <c r="AF206" s="130">
        <v>5400</v>
      </c>
      <c r="AG206" s="131">
        <v>0</v>
      </c>
      <c r="AH206" s="132"/>
      <c r="AI206" s="37">
        <v>500</v>
      </c>
      <c r="AJ206" s="133">
        <v>650</v>
      </c>
      <c r="AK206" s="137">
        <v>1150</v>
      </c>
      <c r="AL206" s="131">
        <v>1150</v>
      </c>
      <c r="AM206" s="37">
        <v>1993</v>
      </c>
      <c r="AN206" s="135">
        <f t="shared" si="44"/>
        <v>10843</v>
      </c>
      <c r="AO206" s="130">
        <v>0</v>
      </c>
      <c r="AP206" s="131">
        <v>0</v>
      </c>
      <c r="AQ206" s="132"/>
      <c r="AR206" s="37"/>
      <c r="AS206" s="133"/>
      <c r="AT206" s="138"/>
      <c r="AU206" s="131"/>
      <c r="AV206" s="37">
        <v>0</v>
      </c>
      <c r="AW206" s="135">
        <f t="shared" si="45"/>
        <v>0</v>
      </c>
      <c r="AX206" s="47">
        <f t="shared" si="46"/>
        <v>17341.034162</v>
      </c>
      <c r="AY206" s="47">
        <f t="shared" si="47"/>
        <v>3073.6</v>
      </c>
      <c r="AZ206" s="47">
        <f t="shared" si="48"/>
        <v>0</v>
      </c>
      <c r="BA206" s="47">
        <f t="shared" si="49"/>
        <v>1593.3400000000001</v>
      </c>
      <c r="BB206" s="47">
        <f t="shared" si="50"/>
        <v>1721.4</v>
      </c>
      <c r="BC206" s="47">
        <f t="shared" si="51"/>
        <v>2727.8</v>
      </c>
      <c r="BD206" s="47">
        <f t="shared" si="52"/>
        <v>3607.4</v>
      </c>
      <c r="BE206" s="47">
        <f t="shared" si="53"/>
        <v>10030.247309931141</v>
      </c>
      <c r="BF206" s="135">
        <f t="shared" si="54"/>
        <v>40094.821471931144</v>
      </c>
      <c r="BG206" s="139">
        <f t="shared" si="55"/>
        <v>10.325733059987417</v>
      </c>
    </row>
    <row r="207" spans="1:59" ht="12.95" customHeight="1" x14ac:dyDescent="0.2">
      <c r="A207" s="32" t="s">
        <v>1641</v>
      </c>
      <c r="B207" s="33" t="s">
        <v>1642</v>
      </c>
      <c r="C207" s="43">
        <v>3639</v>
      </c>
      <c r="D207" s="45"/>
      <c r="E207" s="33"/>
      <c r="F207" s="46" t="s">
        <v>114</v>
      </c>
      <c r="G207" s="33" t="s">
        <v>115</v>
      </c>
      <c r="H207" s="46" t="s">
        <v>745</v>
      </c>
      <c r="I207" s="46" t="s">
        <v>746</v>
      </c>
      <c r="J207" s="47">
        <v>2</v>
      </c>
      <c r="K207" s="47">
        <v>1</v>
      </c>
      <c r="L207" s="130">
        <v>2889.0667390000003</v>
      </c>
      <c r="M207" s="131">
        <v>720</v>
      </c>
      <c r="N207" s="132"/>
      <c r="O207" s="37">
        <v>497.76</v>
      </c>
      <c r="P207" s="133">
        <v>4665</v>
      </c>
      <c r="Q207" s="134">
        <v>30</v>
      </c>
      <c r="R207" s="131">
        <v>1959</v>
      </c>
      <c r="S207" s="37">
        <v>5496</v>
      </c>
      <c r="T207" s="135">
        <f t="shared" si="42"/>
        <v>16256.826739</v>
      </c>
      <c r="U207" s="130">
        <v>8743.32</v>
      </c>
      <c r="V207" s="131">
        <v>49.45</v>
      </c>
      <c r="W207" s="136"/>
      <c r="X207" s="37">
        <v>75.8</v>
      </c>
      <c r="Y207" s="133">
        <v>15333.1</v>
      </c>
      <c r="Z207" s="134">
        <v>134.69999999999999</v>
      </c>
      <c r="AA207" s="131">
        <v>1699.55</v>
      </c>
      <c r="AB207" s="37">
        <v>4952.6312734459552</v>
      </c>
      <c r="AC207" s="135">
        <f t="shared" si="43"/>
        <v>30988.551273445955</v>
      </c>
      <c r="AD207" s="47"/>
      <c r="AE207" s="47"/>
      <c r="AF207" s="130">
        <v>4750</v>
      </c>
      <c r="AG207" s="131">
        <v>0</v>
      </c>
      <c r="AH207" s="132"/>
      <c r="AI207" s="37">
        <v>1050</v>
      </c>
      <c r="AJ207" s="133">
        <v>2850</v>
      </c>
      <c r="AK207" s="137">
        <v>0</v>
      </c>
      <c r="AL207" s="131">
        <v>1050</v>
      </c>
      <c r="AM207" s="37">
        <v>850</v>
      </c>
      <c r="AN207" s="135">
        <f t="shared" si="44"/>
        <v>10550</v>
      </c>
      <c r="AO207" s="130">
        <v>0</v>
      </c>
      <c r="AP207" s="131">
        <v>0</v>
      </c>
      <c r="AQ207" s="132"/>
      <c r="AR207" s="37"/>
      <c r="AS207" s="133"/>
      <c r="AT207" s="138"/>
      <c r="AU207" s="131"/>
      <c r="AV207" s="37">
        <v>0</v>
      </c>
      <c r="AW207" s="135">
        <f t="shared" si="45"/>
        <v>0</v>
      </c>
      <c r="AX207" s="47">
        <f t="shared" si="46"/>
        <v>16382.386739</v>
      </c>
      <c r="AY207" s="47">
        <f t="shared" si="47"/>
        <v>769.45</v>
      </c>
      <c r="AZ207" s="47">
        <f t="shared" si="48"/>
        <v>0</v>
      </c>
      <c r="BA207" s="47">
        <f t="shared" si="49"/>
        <v>1623.56</v>
      </c>
      <c r="BB207" s="47">
        <f t="shared" si="50"/>
        <v>22848.1</v>
      </c>
      <c r="BC207" s="47">
        <f t="shared" si="51"/>
        <v>164.7</v>
      </c>
      <c r="BD207" s="47">
        <f t="shared" si="52"/>
        <v>4708.55</v>
      </c>
      <c r="BE207" s="47">
        <f t="shared" si="53"/>
        <v>11298.631273445955</v>
      </c>
      <c r="BF207" s="135">
        <f t="shared" si="54"/>
        <v>57795.378012445952</v>
      </c>
      <c r="BG207" s="139">
        <f t="shared" si="55"/>
        <v>15.882214348020321</v>
      </c>
    </row>
    <row r="208" spans="1:59" ht="12.95" customHeight="1" x14ac:dyDescent="0.2">
      <c r="A208" s="32" t="s">
        <v>1728</v>
      </c>
      <c r="B208" s="33" t="s">
        <v>1729</v>
      </c>
      <c r="C208" s="43">
        <v>9485</v>
      </c>
      <c r="D208" s="45" t="s">
        <v>112</v>
      </c>
      <c r="E208" s="33" t="s">
        <v>113</v>
      </c>
      <c r="F208" s="46" t="s">
        <v>114</v>
      </c>
      <c r="G208" s="33" t="s">
        <v>115</v>
      </c>
      <c r="H208" s="46" t="s">
        <v>116</v>
      </c>
      <c r="I208" s="46" t="s">
        <v>117</v>
      </c>
      <c r="J208" s="47">
        <v>1</v>
      </c>
      <c r="K208" s="47">
        <v>2</v>
      </c>
      <c r="L208" s="130">
        <v>12654.483071999999</v>
      </c>
      <c r="M208" s="131">
        <v>500</v>
      </c>
      <c r="N208" s="132"/>
      <c r="O208" s="37">
        <v>750</v>
      </c>
      <c r="P208" s="133">
        <v>1042.4880000000001</v>
      </c>
      <c r="Q208" s="134">
        <v>2980</v>
      </c>
      <c r="R208" s="131">
        <v>3080</v>
      </c>
      <c r="S208" s="37">
        <v>6060</v>
      </c>
      <c r="T208" s="135">
        <f t="shared" si="42"/>
        <v>27066.971072</v>
      </c>
      <c r="U208" s="130">
        <v>14596.94</v>
      </c>
      <c r="V208" s="131">
        <v>371.6</v>
      </c>
      <c r="W208" s="136"/>
      <c r="X208" s="37">
        <v>2462.39</v>
      </c>
      <c r="Y208" s="133">
        <v>3837.5</v>
      </c>
      <c r="Z208" s="134">
        <v>3238.24</v>
      </c>
      <c r="AA208" s="131">
        <v>1521.8</v>
      </c>
      <c r="AB208" s="37">
        <v>5590.1086067738916</v>
      </c>
      <c r="AC208" s="135">
        <f t="shared" si="43"/>
        <v>31618.578606773888</v>
      </c>
      <c r="AD208" s="47"/>
      <c r="AE208" s="47"/>
      <c r="AF208" s="130">
        <v>20390</v>
      </c>
      <c r="AG208" s="131">
        <v>0</v>
      </c>
      <c r="AH208" s="132"/>
      <c r="AI208" s="37">
        <v>3518</v>
      </c>
      <c r="AJ208" s="133">
        <v>5277</v>
      </c>
      <c r="AK208" s="137">
        <v>5277</v>
      </c>
      <c r="AL208" s="131">
        <v>3518</v>
      </c>
      <c r="AM208" s="37">
        <v>1500</v>
      </c>
      <c r="AN208" s="135">
        <f t="shared" si="44"/>
        <v>39480</v>
      </c>
      <c r="AO208" s="130">
        <v>42000</v>
      </c>
      <c r="AP208" s="131">
        <v>0</v>
      </c>
      <c r="AQ208" s="132"/>
      <c r="AR208" s="37"/>
      <c r="AS208" s="133"/>
      <c r="AT208" s="138"/>
      <c r="AU208" s="131"/>
      <c r="AV208" s="37">
        <v>0</v>
      </c>
      <c r="AW208" s="135">
        <f t="shared" si="45"/>
        <v>42000</v>
      </c>
      <c r="AX208" s="47">
        <f t="shared" si="46"/>
        <v>89641.423072000005</v>
      </c>
      <c r="AY208" s="47">
        <f t="shared" si="47"/>
        <v>871.6</v>
      </c>
      <c r="AZ208" s="47">
        <f t="shared" si="48"/>
        <v>0</v>
      </c>
      <c r="BA208" s="47">
        <f t="shared" si="49"/>
        <v>6730.3899999999994</v>
      </c>
      <c r="BB208" s="47">
        <f t="shared" si="50"/>
        <v>10156.988000000001</v>
      </c>
      <c r="BC208" s="47">
        <f t="shared" si="51"/>
        <v>11495.24</v>
      </c>
      <c r="BD208" s="47">
        <f t="shared" si="52"/>
        <v>8119.8</v>
      </c>
      <c r="BE208" s="47">
        <f t="shared" si="53"/>
        <v>13150.108606773891</v>
      </c>
      <c r="BF208" s="135">
        <f t="shared" si="54"/>
        <v>140165.54967877391</v>
      </c>
      <c r="BG208" s="139">
        <f t="shared" si="55"/>
        <v>14.777601442148013</v>
      </c>
    </row>
    <row r="209" spans="1:59" ht="12.95" customHeight="1" x14ac:dyDescent="0.2">
      <c r="A209" s="32" t="s">
        <v>180</v>
      </c>
      <c r="B209" s="33" t="s">
        <v>181</v>
      </c>
      <c r="C209" s="43">
        <v>4720</v>
      </c>
      <c r="D209" s="45" t="s">
        <v>184</v>
      </c>
      <c r="E209" s="33" t="s">
        <v>185</v>
      </c>
      <c r="F209" s="46" t="s">
        <v>90</v>
      </c>
      <c r="G209" s="33" t="s">
        <v>91</v>
      </c>
      <c r="H209" s="46" t="s">
        <v>186</v>
      </c>
      <c r="I209" s="46" t="s">
        <v>187</v>
      </c>
      <c r="J209" s="47">
        <v>1</v>
      </c>
      <c r="K209" s="47">
        <v>2</v>
      </c>
      <c r="L209" s="130">
        <v>8311.7733480000006</v>
      </c>
      <c r="M209" s="131">
        <v>3254.9</v>
      </c>
      <c r="N209" s="132"/>
      <c r="O209" s="37">
        <v>490</v>
      </c>
      <c r="P209" s="133">
        <v>3650</v>
      </c>
      <c r="Q209" s="134">
        <v>710</v>
      </c>
      <c r="R209" s="131">
        <v>540</v>
      </c>
      <c r="S209" s="37">
        <v>5865</v>
      </c>
      <c r="T209" s="135">
        <f t="shared" si="42"/>
        <v>22821.673348</v>
      </c>
      <c r="U209" s="130">
        <v>15895.119999999999</v>
      </c>
      <c r="V209" s="131">
        <v>250.7</v>
      </c>
      <c r="W209" s="136"/>
      <c r="X209" s="37">
        <v>134.55000000000001</v>
      </c>
      <c r="Y209" s="133">
        <v>281.5</v>
      </c>
      <c r="Z209" s="134">
        <v>169.85</v>
      </c>
      <c r="AA209" s="131"/>
      <c r="AB209" s="37">
        <v>7018.8440292045962</v>
      </c>
      <c r="AC209" s="135">
        <f t="shared" si="43"/>
        <v>23750.564029204594</v>
      </c>
      <c r="AD209" s="47"/>
      <c r="AE209" s="47"/>
      <c r="AF209" s="130">
        <v>3180</v>
      </c>
      <c r="AG209" s="131">
        <v>0</v>
      </c>
      <c r="AH209" s="132"/>
      <c r="AI209" s="37">
        <v>5500</v>
      </c>
      <c r="AJ209" s="133">
        <v>0</v>
      </c>
      <c r="AK209" s="137">
        <v>0</v>
      </c>
      <c r="AL209" s="131"/>
      <c r="AM209" s="37">
        <v>2000</v>
      </c>
      <c r="AN209" s="135">
        <f t="shared" si="44"/>
        <v>10680</v>
      </c>
      <c r="AO209" s="130">
        <v>0</v>
      </c>
      <c r="AP209" s="131">
        <v>0</v>
      </c>
      <c r="AQ209" s="132"/>
      <c r="AR209" s="37"/>
      <c r="AS209" s="133"/>
      <c r="AT209" s="138"/>
      <c r="AU209" s="131"/>
      <c r="AV209" s="37">
        <v>0</v>
      </c>
      <c r="AW209" s="135">
        <f t="shared" si="45"/>
        <v>0</v>
      </c>
      <c r="AX209" s="47">
        <f t="shared" si="46"/>
        <v>27386.893347999998</v>
      </c>
      <c r="AY209" s="47">
        <f t="shared" si="47"/>
        <v>3505.6</v>
      </c>
      <c r="AZ209" s="47">
        <f t="shared" si="48"/>
        <v>0</v>
      </c>
      <c r="BA209" s="47">
        <f t="shared" si="49"/>
        <v>6124.55</v>
      </c>
      <c r="BB209" s="47">
        <f t="shared" si="50"/>
        <v>3931.5</v>
      </c>
      <c r="BC209" s="47">
        <f t="shared" si="51"/>
        <v>879.85</v>
      </c>
      <c r="BD209" s="47">
        <f t="shared" si="52"/>
        <v>540</v>
      </c>
      <c r="BE209" s="47">
        <f t="shared" si="53"/>
        <v>14883.844029204596</v>
      </c>
      <c r="BF209" s="135">
        <f t="shared" si="54"/>
        <v>57252.237377204598</v>
      </c>
      <c r="BG209" s="139">
        <f t="shared" si="55"/>
        <v>12.129711308729787</v>
      </c>
    </row>
    <row r="210" spans="1:59" ht="12.95" customHeight="1" x14ac:dyDescent="0.2">
      <c r="A210" s="32" t="s">
        <v>310</v>
      </c>
      <c r="B210" s="33" t="s">
        <v>311</v>
      </c>
      <c r="C210" s="43">
        <v>4243</v>
      </c>
      <c r="D210" s="45"/>
      <c r="E210" s="33"/>
      <c r="F210" s="46" t="s">
        <v>90</v>
      </c>
      <c r="G210" s="33" t="s">
        <v>91</v>
      </c>
      <c r="H210" s="46" t="s">
        <v>314</v>
      </c>
      <c r="I210" s="46" t="s">
        <v>315</v>
      </c>
      <c r="J210" s="47">
        <v>2</v>
      </c>
      <c r="K210" s="47">
        <v>1</v>
      </c>
      <c r="L210" s="130">
        <v>4506.0234439999995</v>
      </c>
      <c r="M210" s="131">
        <v>100</v>
      </c>
      <c r="N210" s="132"/>
      <c r="O210" s="37">
        <v>965</v>
      </c>
      <c r="P210" s="133">
        <v>0</v>
      </c>
      <c r="Q210" s="134">
        <v>50</v>
      </c>
      <c r="R210" s="131">
        <v>2255</v>
      </c>
      <c r="S210" s="37">
        <v>4074</v>
      </c>
      <c r="T210" s="135">
        <f t="shared" si="42"/>
        <v>11950.023443999999</v>
      </c>
      <c r="U210" s="130">
        <v>7786.66</v>
      </c>
      <c r="V210" s="131">
        <v>156.85</v>
      </c>
      <c r="W210" s="136"/>
      <c r="X210" s="37">
        <v>1855.95</v>
      </c>
      <c r="Y210" s="133">
        <v>216.25</v>
      </c>
      <c r="Z210" s="134">
        <v>140.01</v>
      </c>
      <c r="AA210" s="131">
        <v>295.48</v>
      </c>
      <c r="AB210" s="37">
        <v>6411.8499168593335</v>
      </c>
      <c r="AC210" s="135">
        <f t="shared" si="43"/>
        <v>16863.049916859334</v>
      </c>
      <c r="AD210" s="47"/>
      <c r="AE210" s="47"/>
      <c r="AF210" s="130">
        <v>5000</v>
      </c>
      <c r="AG210" s="131">
        <v>0</v>
      </c>
      <c r="AH210" s="132"/>
      <c r="AI210" s="37">
        <v>3000</v>
      </c>
      <c r="AJ210" s="133">
        <v>5000</v>
      </c>
      <c r="AK210" s="137">
        <v>0</v>
      </c>
      <c r="AL210" s="131">
        <v>3500</v>
      </c>
      <c r="AM210" s="37">
        <v>5000</v>
      </c>
      <c r="AN210" s="135">
        <f t="shared" si="44"/>
        <v>21500</v>
      </c>
      <c r="AO210" s="130">
        <v>0</v>
      </c>
      <c r="AP210" s="131">
        <v>0</v>
      </c>
      <c r="AQ210" s="132"/>
      <c r="AR210" s="37"/>
      <c r="AS210" s="133"/>
      <c r="AT210" s="138"/>
      <c r="AU210" s="131"/>
      <c r="AV210" s="37">
        <v>0</v>
      </c>
      <c r="AW210" s="135">
        <f t="shared" si="45"/>
        <v>0</v>
      </c>
      <c r="AX210" s="47">
        <f t="shared" si="46"/>
        <v>17292.683443999998</v>
      </c>
      <c r="AY210" s="47">
        <f t="shared" si="47"/>
        <v>256.85000000000002</v>
      </c>
      <c r="AZ210" s="47">
        <f t="shared" si="48"/>
        <v>0</v>
      </c>
      <c r="BA210" s="47">
        <f t="shared" si="49"/>
        <v>5820.95</v>
      </c>
      <c r="BB210" s="47">
        <f t="shared" si="50"/>
        <v>5216.25</v>
      </c>
      <c r="BC210" s="47">
        <f t="shared" si="51"/>
        <v>190.01</v>
      </c>
      <c r="BD210" s="47">
        <f t="shared" si="52"/>
        <v>6050.48</v>
      </c>
      <c r="BE210" s="47">
        <f t="shared" si="53"/>
        <v>15485.849916859333</v>
      </c>
      <c r="BF210" s="135">
        <f t="shared" si="54"/>
        <v>50313.073360859329</v>
      </c>
      <c r="BG210" s="139">
        <f t="shared" si="55"/>
        <v>11.857900862799747</v>
      </c>
    </row>
    <row r="211" spans="1:59" ht="12.95" customHeight="1" x14ac:dyDescent="0.2">
      <c r="A211" s="32" t="s">
        <v>366</v>
      </c>
      <c r="B211" s="33" t="s">
        <v>367</v>
      </c>
      <c r="C211" s="43">
        <v>2874</v>
      </c>
      <c r="D211" s="45"/>
      <c r="E211" s="33"/>
      <c r="F211" s="46" t="s">
        <v>90</v>
      </c>
      <c r="G211" s="33" t="s">
        <v>91</v>
      </c>
      <c r="H211" s="46" t="s">
        <v>314</v>
      </c>
      <c r="I211" s="46" t="s">
        <v>315</v>
      </c>
      <c r="J211" s="47">
        <v>2</v>
      </c>
      <c r="K211" s="47">
        <v>1</v>
      </c>
      <c r="L211" s="130">
        <v>1091.7578540000002</v>
      </c>
      <c r="M211" s="131">
        <v>30</v>
      </c>
      <c r="N211" s="132"/>
      <c r="O211" s="37">
        <v>65</v>
      </c>
      <c r="P211" s="133">
        <v>868.25</v>
      </c>
      <c r="Q211" s="134">
        <v>50</v>
      </c>
      <c r="R211" s="131">
        <v>720</v>
      </c>
      <c r="S211" s="37">
        <v>3574</v>
      </c>
      <c r="T211" s="135">
        <f t="shared" si="42"/>
        <v>6399.0078540000004</v>
      </c>
      <c r="U211" s="130">
        <v>5667.73</v>
      </c>
      <c r="V211" s="131">
        <v>80.400000000000006</v>
      </c>
      <c r="W211" s="136"/>
      <c r="X211" s="37">
        <v>437.52</v>
      </c>
      <c r="Y211" s="133">
        <v>57.8</v>
      </c>
      <c r="Z211" s="134">
        <v>373.3</v>
      </c>
      <c r="AA211" s="131">
        <v>284.95999999999998</v>
      </c>
      <c r="AB211" s="37">
        <v>2984.3983152422652</v>
      </c>
      <c r="AC211" s="135">
        <f t="shared" si="43"/>
        <v>9886.1083152422652</v>
      </c>
      <c r="AD211" s="47"/>
      <c r="AE211" s="47"/>
      <c r="AF211" s="130">
        <v>8000</v>
      </c>
      <c r="AG211" s="131">
        <v>0</v>
      </c>
      <c r="AH211" s="132"/>
      <c r="AI211" s="37"/>
      <c r="AJ211" s="133">
        <v>0</v>
      </c>
      <c r="AK211" s="137">
        <v>0</v>
      </c>
      <c r="AL211" s="131"/>
      <c r="AM211" s="37">
        <v>2000</v>
      </c>
      <c r="AN211" s="135">
        <f t="shared" si="44"/>
        <v>10000</v>
      </c>
      <c r="AO211" s="130">
        <v>0</v>
      </c>
      <c r="AP211" s="131">
        <v>0</v>
      </c>
      <c r="AQ211" s="132"/>
      <c r="AR211" s="37"/>
      <c r="AS211" s="133"/>
      <c r="AT211" s="138"/>
      <c r="AU211" s="131"/>
      <c r="AV211" s="37">
        <v>0</v>
      </c>
      <c r="AW211" s="135">
        <f t="shared" si="45"/>
        <v>0</v>
      </c>
      <c r="AX211" s="47">
        <f t="shared" si="46"/>
        <v>14759.487853999999</v>
      </c>
      <c r="AY211" s="47">
        <f t="shared" si="47"/>
        <v>110.4</v>
      </c>
      <c r="AZ211" s="47">
        <f t="shared" si="48"/>
        <v>0</v>
      </c>
      <c r="BA211" s="47">
        <f t="shared" si="49"/>
        <v>502.52</v>
      </c>
      <c r="BB211" s="47">
        <f t="shared" si="50"/>
        <v>926.05</v>
      </c>
      <c r="BC211" s="47">
        <f t="shared" si="51"/>
        <v>423.3</v>
      </c>
      <c r="BD211" s="47">
        <f t="shared" si="52"/>
        <v>1004.96</v>
      </c>
      <c r="BE211" s="47">
        <f t="shared" si="53"/>
        <v>8558.3983152422661</v>
      </c>
      <c r="BF211" s="135">
        <f t="shared" si="54"/>
        <v>26285.116169242265</v>
      </c>
      <c r="BG211" s="139">
        <f t="shared" si="55"/>
        <v>9.1458302606966821</v>
      </c>
    </row>
    <row r="212" spans="1:59" ht="12.95" customHeight="1" x14ac:dyDescent="0.2">
      <c r="A212" s="32" t="s">
        <v>410</v>
      </c>
      <c r="B212" s="33" t="s">
        <v>411</v>
      </c>
      <c r="C212" s="43">
        <v>2150</v>
      </c>
      <c r="D212" s="45"/>
      <c r="E212" s="33"/>
      <c r="F212" s="46" t="s">
        <v>90</v>
      </c>
      <c r="G212" s="33" t="s">
        <v>91</v>
      </c>
      <c r="H212" s="46" t="s">
        <v>414</v>
      </c>
      <c r="I212" s="46" t="s">
        <v>415</v>
      </c>
      <c r="J212" s="47">
        <v>2</v>
      </c>
      <c r="K212" s="47">
        <v>1</v>
      </c>
      <c r="L212" s="130">
        <v>936.27921800000001</v>
      </c>
      <c r="M212" s="131">
        <v>0</v>
      </c>
      <c r="N212" s="132"/>
      <c r="O212" s="37">
        <v>140</v>
      </c>
      <c r="P212" s="133">
        <v>854.6</v>
      </c>
      <c r="Q212" s="134">
        <v>20</v>
      </c>
      <c r="R212" s="131">
        <v>96</v>
      </c>
      <c r="S212" s="37">
        <v>2830</v>
      </c>
      <c r="T212" s="135">
        <f t="shared" si="42"/>
        <v>4876.879218</v>
      </c>
      <c r="U212" s="130">
        <v>2801.4800000000005</v>
      </c>
      <c r="V212" s="131">
        <v>98.55</v>
      </c>
      <c r="W212" s="136"/>
      <c r="X212" s="37">
        <v>137.69999999999999</v>
      </c>
      <c r="Y212" s="133">
        <v>328.8</v>
      </c>
      <c r="Z212" s="134">
        <v>97.25</v>
      </c>
      <c r="AA212" s="131">
        <v>89.9</v>
      </c>
      <c r="AB212" s="37">
        <v>3315.3414043315915</v>
      </c>
      <c r="AC212" s="135">
        <f t="shared" si="43"/>
        <v>6869.0214043315918</v>
      </c>
      <c r="AD212" s="47"/>
      <c r="AE212" s="47"/>
      <c r="AF212" s="130">
        <v>5150.95</v>
      </c>
      <c r="AG212" s="131">
        <v>0</v>
      </c>
      <c r="AH212" s="132"/>
      <c r="AI212" s="37"/>
      <c r="AJ212" s="133">
        <v>0</v>
      </c>
      <c r="AK212" s="137">
        <v>0</v>
      </c>
      <c r="AL212" s="131"/>
      <c r="AM212" s="37">
        <v>900</v>
      </c>
      <c r="AN212" s="135">
        <f t="shared" si="44"/>
        <v>6050.95</v>
      </c>
      <c r="AO212" s="130">
        <v>0</v>
      </c>
      <c r="AP212" s="131">
        <v>0</v>
      </c>
      <c r="AQ212" s="132"/>
      <c r="AR212" s="37"/>
      <c r="AS212" s="133"/>
      <c r="AT212" s="138"/>
      <c r="AU212" s="131"/>
      <c r="AV212" s="37">
        <v>0</v>
      </c>
      <c r="AW212" s="135">
        <f t="shared" si="45"/>
        <v>0</v>
      </c>
      <c r="AX212" s="47">
        <f t="shared" si="46"/>
        <v>8888.709218</v>
      </c>
      <c r="AY212" s="47">
        <f t="shared" si="47"/>
        <v>98.55</v>
      </c>
      <c r="AZ212" s="47">
        <f t="shared" si="48"/>
        <v>0</v>
      </c>
      <c r="BA212" s="47">
        <f t="shared" si="49"/>
        <v>277.7</v>
      </c>
      <c r="BB212" s="47">
        <f t="shared" si="50"/>
        <v>1183.4000000000001</v>
      </c>
      <c r="BC212" s="47">
        <f t="shared" si="51"/>
        <v>117.25</v>
      </c>
      <c r="BD212" s="47">
        <f t="shared" si="52"/>
        <v>185.9</v>
      </c>
      <c r="BE212" s="47">
        <f t="shared" si="53"/>
        <v>7045.3414043315915</v>
      </c>
      <c r="BF212" s="135">
        <f t="shared" si="54"/>
        <v>17796.850622331593</v>
      </c>
      <c r="BG212" s="139">
        <f t="shared" si="55"/>
        <v>8.2776049406193462</v>
      </c>
    </row>
    <row r="213" spans="1:59" ht="12.95" customHeight="1" x14ac:dyDescent="0.2">
      <c r="A213" s="32" t="s">
        <v>440</v>
      </c>
      <c r="B213" s="33" t="s">
        <v>441</v>
      </c>
      <c r="C213" s="43">
        <v>17726</v>
      </c>
      <c r="D213" s="62" t="s">
        <v>444</v>
      </c>
      <c r="E213" s="46" t="s">
        <v>445</v>
      </c>
      <c r="F213" s="46" t="s">
        <v>90</v>
      </c>
      <c r="G213" s="33" t="s">
        <v>91</v>
      </c>
      <c r="H213" s="46" t="s">
        <v>446</v>
      </c>
      <c r="I213" s="46" t="s">
        <v>447</v>
      </c>
      <c r="J213" s="47">
        <v>1</v>
      </c>
      <c r="K213" s="47">
        <v>2</v>
      </c>
      <c r="L213" s="130">
        <v>11241.964975999999</v>
      </c>
      <c r="M213" s="131">
        <v>2100</v>
      </c>
      <c r="N213" s="132"/>
      <c r="O213" s="37">
        <v>3325.68</v>
      </c>
      <c r="P213" s="133">
        <v>10033.94</v>
      </c>
      <c r="Q213" s="134">
        <v>6435.15</v>
      </c>
      <c r="R213" s="131">
        <v>8356.7800000000007</v>
      </c>
      <c r="S213" s="37">
        <v>18562</v>
      </c>
      <c r="T213" s="135">
        <f t="shared" si="42"/>
        <v>60055.514975999999</v>
      </c>
      <c r="U213" s="130">
        <v>31271.55</v>
      </c>
      <c r="V213" s="131">
        <v>13135.91</v>
      </c>
      <c r="W213" s="136"/>
      <c r="X213" s="37">
        <v>11078.01</v>
      </c>
      <c r="Y213" s="133">
        <v>34488.85</v>
      </c>
      <c r="Z213" s="134">
        <v>20221.150000000001</v>
      </c>
      <c r="AA213" s="131">
        <v>13255.77</v>
      </c>
      <c r="AB213" s="37">
        <v>7546.8399552283136</v>
      </c>
      <c r="AC213" s="135">
        <f t="shared" si="43"/>
        <v>130998.07995522831</v>
      </c>
      <c r="AD213" s="47"/>
      <c r="AE213" s="47"/>
      <c r="AF213" s="130">
        <v>6595</v>
      </c>
      <c r="AG213" s="131">
        <v>6595</v>
      </c>
      <c r="AH213" s="132"/>
      <c r="AI213" s="37">
        <v>4530</v>
      </c>
      <c r="AJ213" s="133">
        <v>10725</v>
      </c>
      <c r="AK213" s="137">
        <v>7466.14</v>
      </c>
      <c r="AL213" s="131">
        <v>6595</v>
      </c>
      <c r="AM213" s="37">
        <v>7100</v>
      </c>
      <c r="AN213" s="135">
        <f t="shared" si="44"/>
        <v>49606.14</v>
      </c>
      <c r="AO213" s="130">
        <v>0</v>
      </c>
      <c r="AP213" s="131">
        <v>0</v>
      </c>
      <c r="AQ213" s="132"/>
      <c r="AR213" s="37"/>
      <c r="AS213" s="133">
        <v>111772.1</v>
      </c>
      <c r="AT213" s="138"/>
      <c r="AU213" s="131"/>
      <c r="AV213" s="37">
        <v>0</v>
      </c>
      <c r="AW213" s="135">
        <f t="shared" si="45"/>
        <v>111772.1</v>
      </c>
      <c r="AX213" s="47">
        <f t="shared" si="46"/>
        <v>49108.514975999999</v>
      </c>
      <c r="AY213" s="47">
        <f t="shared" si="47"/>
        <v>21830.91</v>
      </c>
      <c r="AZ213" s="47">
        <f t="shared" si="48"/>
        <v>0</v>
      </c>
      <c r="BA213" s="47">
        <f t="shared" si="49"/>
        <v>18933.690000000002</v>
      </c>
      <c r="BB213" s="47">
        <f t="shared" si="50"/>
        <v>167019.89000000001</v>
      </c>
      <c r="BC213" s="47">
        <f t="shared" si="51"/>
        <v>34122.44</v>
      </c>
      <c r="BD213" s="47">
        <f t="shared" si="52"/>
        <v>28207.550000000003</v>
      </c>
      <c r="BE213" s="47">
        <f t="shared" si="53"/>
        <v>33208.839955228315</v>
      </c>
      <c r="BF213" s="135">
        <f t="shared" si="54"/>
        <v>352431.83493122831</v>
      </c>
      <c r="BG213" s="139">
        <f t="shared" si="55"/>
        <v>19.882197615436553</v>
      </c>
    </row>
    <row r="214" spans="1:59" ht="12.95" customHeight="1" x14ac:dyDescent="0.2">
      <c r="A214" s="32" t="s">
        <v>460</v>
      </c>
      <c r="B214" s="33" t="s">
        <v>461</v>
      </c>
      <c r="C214" s="43">
        <v>3808</v>
      </c>
      <c r="D214" s="45"/>
      <c r="E214" s="33"/>
      <c r="F214" s="46" t="s">
        <v>90</v>
      </c>
      <c r="G214" s="33" t="s">
        <v>91</v>
      </c>
      <c r="H214" s="46" t="s">
        <v>186</v>
      </c>
      <c r="I214" s="46" t="s">
        <v>187</v>
      </c>
      <c r="J214" s="47">
        <v>2</v>
      </c>
      <c r="K214" s="47">
        <v>1</v>
      </c>
      <c r="L214" s="130">
        <v>2312.4083480000004</v>
      </c>
      <c r="M214" s="131">
        <v>637.95000000000005</v>
      </c>
      <c r="N214" s="132"/>
      <c r="O214" s="37">
        <v>1178.4100000000001</v>
      </c>
      <c r="P214" s="133">
        <v>2400</v>
      </c>
      <c r="Q214" s="134">
        <v>470</v>
      </c>
      <c r="R214" s="131">
        <v>3379</v>
      </c>
      <c r="S214" s="37">
        <v>4808.92</v>
      </c>
      <c r="T214" s="135">
        <f t="shared" si="42"/>
        <v>15186.688348000001</v>
      </c>
      <c r="U214" s="130">
        <v>6438.16</v>
      </c>
      <c r="V214" s="131">
        <v>212.8</v>
      </c>
      <c r="W214" s="136"/>
      <c r="X214" s="37">
        <v>424.78</v>
      </c>
      <c r="Y214" s="133">
        <v>3392.3</v>
      </c>
      <c r="Z214" s="134">
        <v>2959.18</v>
      </c>
      <c r="AA214" s="131">
        <v>3400.4</v>
      </c>
      <c r="AB214" s="37">
        <v>2656.9902863948505</v>
      </c>
      <c r="AC214" s="135">
        <f t="shared" si="43"/>
        <v>19484.610286394854</v>
      </c>
      <c r="AD214" s="47"/>
      <c r="AE214" s="47"/>
      <c r="AF214" s="130">
        <v>2652</v>
      </c>
      <c r="AG214" s="131">
        <v>0</v>
      </c>
      <c r="AH214" s="132"/>
      <c r="AI214" s="37"/>
      <c r="AJ214" s="133">
        <v>2236</v>
      </c>
      <c r="AK214" s="137">
        <v>2184</v>
      </c>
      <c r="AL214" s="131">
        <v>3328</v>
      </c>
      <c r="AM214" s="37">
        <v>250</v>
      </c>
      <c r="AN214" s="135">
        <f t="shared" si="44"/>
        <v>10650</v>
      </c>
      <c r="AO214" s="130">
        <v>0</v>
      </c>
      <c r="AP214" s="131">
        <v>0</v>
      </c>
      <c r="AQ214" s="132"/>
      <c r="AR214" s="37"/>
      <c r="AS214" s="133"/>
      <c r="AT214" s="138"/>
      <c r="AU214" s="131"/>
      <c r="AV214" s="37">
        <v>0</v>
      </c>
      <c r="AW214" s="135">
        <f t="shared" si="45"/>
        <v>0</v>
      </c>
      <c r="AX214" s="47">
        <f t="shared" si="46"/>
        <v>11402.568348000001</v>
      </c>
      <c r="AY214" s="47">
        <f t="shared" si="47"/>
        <v>850.75</v>
      </c>
      <c r="AZ214" s="47">
        <f t="shared" si="48"/>
        <v>0</v>
      </c>
      <c r="BA214" s="47">
        <f t="shared" si="49"/>
        <v>1603.19</v>
      </c>
      <c r="BB214" s="47">
        <f t="shared" si="50"/>
        <v>8028.3</v>
      </c>
      <c r="BC214" s="47">
        <f t="shared" si="51"/>
        <v>5613.18</v>
      </c>
      <c r="BD214" s="47">
        <f t="shared" si="52"/>
        <v>10107.4</v>
      </c>
      <c r="BE214" s="47">
        <f t="shared" si="53"/>
        <v>7715.9102863948501</v>
      </c>
      <c r="BF214" s="135">
        <f t="shared" si="54"/>
        <v>45321.298634394851</v>
      </c>
      <c r="BG214" s="139">
        <f t="shared" si="55"/>
        <v>11.901601532141505</v>
      </c>
    </row>
    <row r="215" spans="1:59" ht="12.95" customHeight="1" x14ac:dyDescent="0.2">
      <c r="A215" s="32" t="s">
        <v>502</v>
      </c>
      <c r="B215" s="33" t="s">
        <v>503</v>
      </c>
      <c r="C215" s="43">
        <v>15168</v>
      </c>
      <c r="D215" s="45" t="s">
        <v>184</v>
      </c>
      <c r="E215" s="33" t="s">
        <v>185</v>
      </c>
      <c r="F215" s="46" t="s">
        <v>90</v>
      </c>
      <c r="G215" s="33" t="s">
        <v>91</v>
      </c>
      <c r="H215" s="46" t="s">
        <v>186</v>
      </c>
      <c r="I215" s="46" t="s">
        <v>187</v>
      </c>
      <c r="J215" s="47">
        <v>1</v>
      </c>
      <c r="K215" s="47">
        <v>2</v>
      </c>
      <c r="L215" s="130">
        <v>15584.807006999999</v>
      </c>
      <c r="M215" s="131">
        <v>1694.5</v>
      </c>
      <c r="N215" s="132"/>
      <c r="O215" s="37">
        <v>5928.03</v>
      </c>
      <c r="P215" s="133">
        <v>14767.53</v>
      </c>
      <c r="Q215" s="134">
        <v>7545</v>
      </c>
      <c r="R215" s="131">
        <v>8351.7000000000007</v>
      </c>
      <c r="S215" s="37">
        <v>29518</v>
      </c>
      <c r="T215" s="135">
        <f t="shared" si="42"/>
        <v>83389.567007000005</v>
      </c>
      <c r="U215" s="130">
        <v>13997.030000000002</v>
      </c>
      <c r="V215" s="131">
        <v>1733.92</v>
      </c>
      <c r="W215" s="136"/>
      <c r="X215" s="37">
        <v>746.7</v>
      </c>
      <c r="Y215" s="133">
        <v>9826.630000000001</v>
      </c>
      <c r="Z215" s="134">
        <v>497.67</v>
      </c>
      <c r="AA215" s="131">
        <v>3042.6</v>
      </c>
      <c r="AB215" s="37">
        <v>8800.09000885963</v>
      </c>
      <c r="AC215" s="135">
        <f t="shared" si="43"/>
        <v>38644.640008859627</v>
      </c>
      <c r="AD215" s="47"/>
      <c r="AE215" s="47"/>
      <c r="AF215" s="130">
        <v>21472</v>
      </c>
      <c r="AG215" s="131">
        <v>2928</v>
      </c>
      <c r="AH215" s="132"/>
      <c r="AI215" s="37">
        <v>5612</v>
      </c>
      <c r="AJ215" s="133">
        <v>17995</v>
      </c>
      <c r="AK215" s="137">
        <v>5551</v>
      </c>
      <c r="AL215" s="131"/>
      <c r="AM215" s="37">
        <v>14000</v>
      </c>
      <c r="AN215" s="135">
        <f t="shared" si="44"/>
        <v>67558</v>
      </c>
      <c r="AO215" s="130">
        <v>0</v>
      </c>
      <c r="AP215" s="131">
        <v>0</v>
      </c>
      <c r="AQ215" s="132"/>
      <c r="AR215" s="37"/>
      <c r="AS215" s="133"/>
      <c r="AT215" s="138"/>
      <c r="AU215" s="131"/>
      <c r="AV215" s="37">
        <v>6000</v>
      </c>
      <c r="AW215" s="135">
        <f t="shared" si="45"/>
        <v>6000</v>
      </c>
      <c r="AX215" s="47">
        <f t="shared" si="46"/>
        <v>51053.837007000002</v>
      </c>
      <c r="AY215" s="47">
        <f t="shared" si="47"/>
        <v>6356.42</v>
      </c>
      <c r="AZ215" s="47">
        <f t="shared" si="48"/>
        <v>0</v>
      </c>
      <c r="BA215" s="47">
        <f t="shared" si="49"/>
        <v>12286.73</v>
      </c>
      <c r="BB215" s="47">
        <f t="shared" si="50"/>
        <v>42589.16</v>
      </c>
      <c r="BC215" s="47">
        <f t="shared" si="51"/>
        <v>13593.67</v>
      </c>
      <c r="BD215" s="47">
        <f t="shared" si="52"/>
        <v>11394.300000000001</v>
      </c>
      <c r="BE215" s="47">
        <f t="shared" si="53"/>
        <v>58318.090008859632</v>
      </c>
      <c r="BF215" s="135">
        <f t="shared" si="54"/>
        <v>195592.20701585963</v>
      </c>
      <c r="BG215" s="139">
        <f t="shared" si="55"/>
        <v>12.895055842290324</v>
      </c>
    </row>
    <row r="216" spans="1:59" ht="12.95" customHeight="1" x14ac:dyDescent="0.2">
      <c r="A216" s="32" t="s">
        <v>519</v>
      </c>
      <c r="B216" s="33" t="s">
        <v>520</v>
      </c>
      <c r="C216" s="43">
        <v>4128</v>
      </c>
      <c r="D216" s="45"/>
      <c r="E216" s="33"/>
      <c r="F216" s="46" t="s">
        <v>90</v>
      </c>
      <c r="G216" s="33" t="s">
        <v>91</v>
      </c>
      <c r="H216" s="46" t="s">
        <v>314</v>
      </c>
      <c r="I216" s="46" t="s">
        <v>315</v>
      </c>
      <c r="J216" s="47">
        <v>2</v>
      </c>
      <c r="K216" s="47">
        <v>1</v>
      </c>
      <c r="L216" s="130">
        <v>2947.7241400000003</v>
      </c>
      <c r="M216" s="131">
        <v>0</v>
      </c>
      <c r="N216" s="132"/>
      <c r="O216" s="37">
        <v>395</v>
      </c>
      <c r="P216" s="133">
        <v>2045</v>
      </c>
      <c r="Q216" s="134">
        <v>190</v>
      </c>
      <c r="R216" s="131">
        <v>1390</v>
      </c>
      <c r="S216" s="37">
        <v>6607</v>
      </c>
      <c r="T216" s="135">
        <f t="shared" si="42"/>
        <v>13574.72414</v>
      </c>
      <c r="U216" s="130">
        <v>7903.88</v>
      </c>
      <c r="V216" s="131">
        <v>151.35</v>
      </c>
      <c r="W216" s="136"/>
      <c r="X216" s="37">
        <v>237.6</v>
      </c>
      <c r="Y216" s="133">
        <v>3595.32</v>
      </c>
      <c r="Z216" s="134">
        <v>175.69</v>
      </c>
      <c r="AA216" s="131">
        <v>273.8</v>
      </c>
      <c r="AB216" s="37">
        <v>3453.5468800303984</v>
      </c>
      <c r="AC216" s="135">
        <f t="shared" si="43"/>
        <v>15791.186880030398</v>
      </c>
      <c r="AD216" s="47"/>
      <c r="AE216" s="47"/>
      <c r="AF216" s="130">
        <v>12000</v>
      </c>
      <c r="AG216" s="131">
        <v>0</v>
      </c>
      <c r="AH216" s="132"/>
      <c r="AI216" s="37">
        <v>2000</v>
      </c>
      <c r="AJ216" s="133">
        <v>6000</v>
      </c>
      <c r="AK216" s="137">
        <v>0</v>
      </c>
      <c r="AL216" s="131">
        <v>700</v>
      </c>
      <c r="AM216" s="37">
        <v>1925</v>
      </c>
      <c r="AN216" s="135">
        <f t="shared" si="44"/>
        <v>22625</v>
      </c>
      <c r="AO216" s="130">
        <v>0</v>
      </c>
      <c r="AP216" s="131">
        <v>0</v>
      </c>
      <c r="AQ216" s="132"/>
      <c r="AR216" s="37"/>
      <c r="AS216" s="133"/>
      <c r="AT216" s="138"/>
      <c r="AU216" s="131"/>
      <c r="AV216" s="37">
        <v>0</v>
      </c>
      <c r="AW216" s="135">
        <f t="shared" si="45"/>
        <v>0</v>
      </c>
      <c r="AX216" s="47">
        <f t="shared" si="46"/>
        <v>22851.604139999999</v>
      </c>
      <c r="AY216" s="47">
        <f t="shared" si="47"/>
        <v>151.35</v>
      </c>
      <c r="AZ216" s="47">
        <f t="shared" si="48"/>
        <v>0</v>
      </c>
      <c r="BA216" s="47">
        <f t="shared" si="49"/>
        <v>2632.6</v>
      </c>
      <c r="BB216" s="47">
        <f t="shared" si="50"/>
        <v>11640.32</v>
      </c>
      <c r="BC216" s="47">
        <f t="shared" si="51"/>
        <v>365.69</v>
      </c>
      <c r="BD216" s="47">
        <f t="shared" si="52"/>
        <v>2363.8000000000002</v>
      </c>
      <c r="BE216" s="47">
        <f t="shared" si="53"/>
        <v>11985.546880030399</v>
      </c>
      <c r="BF216" s="135">
        <f t="shared" si="54"/>
        <v>51990.911020030406</v>
      </c>
      <c r="BG216" s="139">
        <f t="shared" si="55"/>
        <v>12.594697437022869</v>
      </c>
    </row>
    <row r="217" spans="1:59" ht="12.95" customHeight="1" x14ac:dyDescent="0.2">
      <c r="A217" s="32" t="s">
        <v>541</v>
      </c>
      <c r="B217" s="33" t="s">
        <v>542</v>
      </c>
      <c r="C217" s="43">
        <v>3955</v>
      </c>
      <c r="D217" s="45"/>
      <c r="E217" s="33"/>
      <c r="F217" s="46" t="s">
        <v>90</v>
      </c>
      <c r="G217" s="33" t="s">
        <v>91</v>
      </c>
      <c r="H217" s="46" t="s">
        <v>186</v>
      </c>
      <c r="I217" s="46" t="s">
        <v>187</v>
      </c>
      <c r="J217" s="47">
        <v>2</v>
      </c>
      <c r="K217" s="47">
        <v>1</v>
      </c>
      <c r="L217" s="130">
        <v>3534.5875900000001</v>
      </c>
      <c r="M217" s="131">
        <v>1212.75</v>
      </c>
      <c r="N217" s="132"/>
      <c r="O217" s="37">
        <v>715</v>
      </c>
      <c r="P217" s="133">
        <v>1244.25</v>
      </c>
      <c r="Q217" s="134">
        <v>1195</v>
      </c>
      <c r="R217" s="131">
        <v>1293</v>
      </c>
      <c r="S217" s="37">
        <v>4931.5</v>
      </c>
      <c r="T217" s="135">
        <f t="shared" si="42"/>
        <v>14126.087589999999</v>
      </c>
      <c r="U217" s="130">
        <v>6684.16</v>
      </c>
      <c r="V217" s="131">
        <v>2247.9</v>
      </c>
      <c r="W217" s="136"/>
      <c r="X217" s="37">
        <v>270.3</v>
      </c>
      <c r="Y217" s="133">
        <v>7787.82</v>
      </c>
      <c r="Z217" s="134">
        <v>2952.69</v>
      </c>
      <c r="AA217" s="131">
        <v>285</v>
      </c>
      <c r="AB217" s="37">
        <v>5036.8081587808065</v>
      </c>
      <c r="AC217" s="135">
        <f t="shared" si="43"/>
        <v>25264.678158780807</v>
      </c>
      <c r="AD217" s="47"/>
      <c r="AE217" s="47"/>
      <c r="AF217" s="130">
        <v>2980</v>
      </c>
      <c r="AG217" s="131">
        <v>1380</v>
      </c>
      <c r="AH217" s="132"/>
      <c r="AI217" s="37">
        <v>700</v>
      </c>
      <c r="AJ217" s="133">
        <v>3180</v>
      </c>
      <c r="AK217" s="137">
        <v>880</v>
      </c>
      <c r="AL217" s="131">
        <v>730</v>
      </c>
      <c r="AM217" s="37">
        <v>300</v>
      </c>
      <c r="AN217" s="135">
        <f t="shared" si="44"/>
        <v>10150</v>
      </c>
      <c r="AO217" s="130">
        <v>0</v>
      </c>
      <c r="AP217" s="131">
        <v>0</v>
      </c>
      <c r="AQ217" s="132"/>
      <c r="AR217" s="37"/>
      <c r="AS217" s="133"/>
      <c r="AT217" s="138"/>
      <c r="AU217" s="131"/>
      <c r="AV217" s="37">
        <v>0</v>
      </c>
      <c r="AW217" s="135">
        <f t="shared" si="45"/>
        <v>0</v>
      </c>
      <c r="AX217" s="47">
        <f t="shared" si="46"/>
        <v>13198.747589999999</v>
      </c>
      <c r="AY217" s="47">
        <f t="shared" si="47"/>
        <v>4840.6499999999996</v>
      </c>
      <c r="AZ217" s="47">
        <f t="shared" si="48"/>
        <v>0</v>
      </c>
      <c r="BA217" s="47">
        <f t="shared" si="49"/>
        <v>1685.3</v>
      </c>
      <c r="BB217" s="47">
        <f t="shared" si="50"/>
        <v>12212.07</v>
      </c>
      <c r="BC217" s="47">
        <f t="shared" si="51"/>
        <v>5027.6900000000005</v>
      </c>
      <c r="BD217" s="47">
        <f t="shared" si="52"/>
        <v>2308</v>
      </c>
      <c r="BE217" s="47">
        <f t="shared" si="53"/>
        <v>10268.308158780806</v>
      </c>
      <c r="BF217" s="135">
        <f t="shared" si="54"/>
        <v>49540.765748780803</v>
      </c>
      <c r="BG217" s="139">
        <f t="shared" si="55"/>
        <v>12.526110176682883</v>
      </c>
    </row>
    <row r="218" spans="1:59" ht="12.95" customHeight="1" x14ac:dyDescent="0.2">
      <c r="A218" s="32" t="s">
        <v>583</v>
      </c>
      <c r="B218" s="33" t="s">
        <v>584</v>
      </c>
      <c r="C218" s="43">
        <v>28531</v>
      </c>
      <c r="D218" s="45"/>
      <c r="E218" s="33"/>
      <c r="F218" s="46" t="s">
        <v>90</v>
      </c>
      <c r="G218" s="33" t="s">
        <v>91</v>
      </c>
      <c r="H218" s="46" t="s">
        <v>414</v>
      </c>
      <c r="I218" s="46" t="s">
        <v>415</v>
      </c>
      <c r="J218" s="47">
        <v>1</v>
      </c>
      <c r="K218" s="47">
        <v>1</v>
      </c>
      <c r="L218" s="130">
        <v>16594.565777000003</v>
      </c>
      <c r="M218" s="131">
        <v>50</v>
      </c>
      <c r="N218" s="132"/>
      <c r="O218" s="37">
        <v>2296.1999999999998</v>
      </c>
      <c r="P218" s="133">
        <v>20940.32</v>
      </c>
      <c r="Q218" s="134">
        <v>9280</v>
      </c>
      <c r="R218" s="131">
        <v>27318.799999999999</v>
      </c>
      <c r="S218" s="37">
        <v>32761.989999999998</v>
      </c>
      <c r="T218" s="135">
        <f t="shared" si="42"/>
        <v>109241.87577700001</v>
      </c>
      <c r="U218" s="130">
        <v>16197.41</v>
      </c>
      <c r="V218" s="131">
        <v>381.54</v>
      </c>
      <c r="W218" s="136"/>
      <c r="X218" s="37">
        <v>491.6</v>
      </c>
      <c r="Y218" s="133">
        <v>744.88</v>
      </c>
      <c r="Z218" s="134">
        <v>1080.95</v>
      </c>
      <c r="AA218" s="131">
        <v>2109.98</v>
      </c>
      <c r="AB218" s="37">
        <v>12654.440820553689</v>
      </c>
      <c r="AC218" s="135">
        <f t="shared" si="43"/>
        <v>33660.80082055369</v>
      </c>
      <c r="AD218" s="47"/>
      <c r="AE218" s="47"/>
      <c r="AF218" s="130">
        <v>44500</v>
      </c>
      <c r="AG218" s="131">
        <v>0</v>
      </c>
      <c r="AH218" s="132"/>
      <c r="AI218" s="37">
        <v>3600</v>
      </c>
      <c r="AJ218" s="133">
        <v>16500</v>
      </c>
      <c r="AK218" s="137">
        <v>7000</v>
      </c>
      <c r="AL218" s="131">
        <v>14000</v>
      </c>
      <c r="AM218" s="37">
        <v>32500</v>
      </c>
      <c r="AN218" s="135">
        <f t="shared" si="44"/>
        <v>118100</v>
      </c>
      <c r="AO218" s="130">
        <v>0</v>
      </c>
      <c r="AP218" s="131">
        <v>0</v>
      </c>
      <c r="AQ218" s="132"/>
      <c r="AR218" s="37"/>
      <c r="AS218" s="133"/>
      <c r="AT218" s="138"/>
      <c r="AU218" s="131"/>
      <c r="AV218" s="37">
        <v>0</v>
      </c>
      <c r="AW218" s="135">
        <f t="shared" si="45"/>
        <v>0</v>
      </c>
      <c r="AX218" s="47">
        <f t="shared" si="46"/>
        <v>77291.975777</v>
      </c>
      <c r="AY218" s="47">
        <f t="shared" si="47"/>
        <v>431.54</v>
      </c>
      <c r="AZ218" s="47">
        <f t="shared" si="48"/>
        <v>0</v>
      </c>
      <c r="BA218" s="47">
        <f t="shared" si="49"/>
        <v>6387.7999999999993</v>
      </c>
      <c r="BB218" s="47">
        <f t="shared" si="50"/>
        <v>38185.199999999997</v>
      </c>
      <c r="BC218" s="47">
        <f t="shared" si="51"/>
        <v>17360.95</v>
      </c>
      <c r="BD218" s="47">
        <f t="shared" si="52"/>
        <v>43428.78</v>
      </c>
      <c r="BE218" s="47">
        <f t="shared" si="53"/>
        <v>77916.43082055368</v>
      </c>
      <c r="BF218" s="135">
        <f t="shared" si="54"/>
        <v>261002.67659755368</v>
      </c>
      <c r="BG218" s="139">
        <f t="shared" si="55"/>
        <v>9.148038154903567</v>
      </c>
    </row>
    <row r="219" spans="1:59" ht="12.95" customHeight="1" x14ac:dyDescent="0.2">
      <c r="A219" s="32" t="s">
        <v>673</v>
      </c>
      <c r="B219" s="33" t="s">
        <v>674</v>
      </c>
      <c r="C219" s="43">
        <v>1955</v>
      </c>
      <c r="D219" s="45"/>
      <c r="E219" s="33"/>
      <c r="F219" s="46" t="s">
        <v>90</v>
      </c>
      <c r="G219" s="33" t="s">
        <v>91</v>
      </c>
      <c r="H219" s="46" t="s">
        <v>677</v>
      </c>
      <c r="I219" s="46" t="s">
        <v>678</v>
      </c>
      <c r="J219" s="47">
        <v>2</v>
      </c>
      <c r="K219" s="47">
        <v>1</v>
      </c>
      <c r="L219" s="130">
        <v>943.554486</v>
      </c>
      <c r="M219" s="131">
        <v>0</v>
      </c>
      <c r="N219" s="132"/>
      <c r="O219" s="37">
        <v>215</v>
      </c>
      <c r="P219" s="133">
        <v>355</v>
      </c>
      <c r="Q219" s="134">
        <v>440</v>
      </c>
      <c r="R219" s="131"/>
      <c r="S219" s="37">
        <v>858</v>
      </c>
      <c r="T219" s="135">
        <f t="shared" si="42"/>
        <v>2811.554486</v>
      </c>
      <c r="U219" s="130">
        <v>896.6</v>
      </c>
      <c r="V219" s="131">
        <v>89.2</v>
      </c>
      <c r="W219" s="136"/>
      <c r="X219" s="37">
        <v>189.05</v>
      </c>
      <c r="Y219" s="133">
        <v>104.5</v>
      </c>
      <c r="Z219" s="134">
        <v>5852.46</v>
      </c>
      <c r="AA219" s="131">
        <v>121.05</v>
      </c>
      <c r="AB219" s="37">
        <v>3051.9830213643199</v>
      </c>
      <c r="AC219" s="135">
        <f t="shared" si="43"/>
        <v>10304.843021364321</v>
      </c>
      <c r="AD219" s="47"/>
      <c r="AE219" s="47"/>
      <c r="AF219" s="130">
        <v>0</v>
      </c>
      <c r="AG219" s="131">
        <v>0</v>
      </c>
      <c r="AH219" s="132"/>
      <c r="AI219" s="37">
        <v>1000</v>
      </c>
      <c r="AJ219" s="133">
        <v>0</v>
      </c>
      <c r="AK219" s="137">
        <v>0</v>
      </c>
      <c r="AL219" s="131">
        <v>500</v>
      </c>
      <c r="AM219" s="37">
        <v>500</v>
      </c>
      <c r="AN219" s="135">
        <f t="shared" si="44"/>
        <v>2000</v>
      </c>
      <c r="AO219" s="130">
        <v>0</v>
      </c>
      <c r="AP219" s="131">
        <v>0</v>
      </c>
      <c r="AQ219" s="132"/>
      <c r="AR219" s="37"/>
      <c r="AS219" s="133"/>
      <c r="AT219" s="138"/>
      <c r="AU219" s="131"/>
      <c r="AV219" s="37">
        <v>0</v>
      </c>
      <c r="AW219" s="135">
        <f t="shared" si="45"/>
        <v>0</v>
      </c>
      <c r="AX219" s="47">
        <f t="shared" si="46"/>
        <v>1840.1544859999999</v>
      </c>
      <c r="AY219" s="47">
        <f t="shared" si="47"/>
        <v>89.2</v>
      </c>
      <c r="AZ219" s="47">
        <f t="shared" si="48"/>
        <v>0</v>
      </c>
      <c r="BA219" s="47">
        <f t="shared" si="49"/>
        <v>1404.05</v>
      </c>
      <c r="BB219" s="47">
        <f t="shared" si="50"/>
        <v>459.5</v>
      </c>
      <c r="BC219" s="47">
        <f t="shared" si="51"/>
        <v>6292.46</v>
      </c>
      <c r="BD219" s="47">
        <f t="shared" si="52"/>
        <v>621.04999999999995</v>
      </c>
      <c r="BE219" s="47">
        <f t="shared" si="53"/>
        <v>4409.9830213643199</v>
      </c>
      <c r="BF219" s="135">
        <f t="shared" si="54"/>
        <v>15116.39750736432</v>
      </c>
      <c r="BG219" s="139">
        <f t="shared" si="55"/>
        <v>7.7321726380380156</v>
      </c>
    </row>
    <row r="220" spans="1:59" ht="12.95" customHeight="1" x14ac:dyDescent="0.2">
      <c r="A220" s="32" t="s">
        <v>751</v>
      </c>
      <c r="B220" s="33" t="s">
        <v>752</v>
      </c>
      <c r="C220" s="43">
        <v>7496</v>
      </c>
      <c r="D220" s="45"/>
      <c r="E220" s="33"/>
      <c r="F220" s="46" t="s">
        <v>90</v>
      </c>
      <c r="G220" s="33" t="s">
        <v>91</v>
      </c>
      <c r="H220" s="46" t="s">
        <v>446</v>
      </c>
      <c r="I220" s="46" t="s">
        <v>447</v>
      </c>
      <c r="J220" s="47">
        <v>1</v>
      </c>
      <c r="K220" s="47">
        <v>1</v>
      </c>
      <c r="L220" s="130">
        <v>15569.032086000001</v>
      </c>
      <c r="M220" s="131">
        <v>1015</v>
      </c>
      <c r="N220" s="132"/>
      <c r="O220" s="37">
        <v>1165</v>
      </c>
      <c r="P220" s="133">
        <v>300</v>
      </c>
      <c r="Q220" s="134">
        <v>2645</v>
      </c>
      <c r="R220" s="131">
        <v>280</v>
      </c>
      <c r="S220" s="37">
        <v>12522</v>
      </c>
      <c r="T220" s="135">
        <f t="shared" si="42"/>
        <v>33496.032085999999</v>
      </c>
      <c r="U220" s="130">
        <v>43334.029999999992</v>
      </c>
      <c r="V220" s="131">
        <v>144.02000000000001</v>
      </c>
      <c r="W220" s="136"/>
      <c r="X220" s="37">
        <v>377.42</v>
      </c>
      <c r="Y220" s="133">
        <v>172</v>
      </c>
      <c r="Z220" s="134">
        <v>178.1</v>
      </c>
      <c r="AA220" s="131">
        <v>165.75</v>
      </c>
      <c r="AB220" s="37">
        <v>12206.725466456848</v>
      </c>
      <c r="AC220" s="135">
        <f t="shared" si="43"/>
        <v>56578.045466456831</v>
      </c>
      <c r="AD220" s="47"/>
      <c r="AE220" s="47"/>
      <c r="AF220" s="130">
        <v>27000</v>
      </c>
      <c r="AG220" s="131">
        <v>0</v>
      </c>
      <c r="AH220" s="132"/>
      <c r="AI220" s="37">
        <v>1000</v>
      </c>
      <c r="AJ220" s="133">
        <v>0</v>
      </c>
      <c r="AK220" s="137">
        <v>0</v>
      </c>
      <c r="AL220" s="131"/>
      <c r="AM220" s="37">
        <v>1000</v>
      </c>
      <c r="AN220" s="135">
        <f t="shared" si="44"/>
        <v>29000</v>
      </c>
      <c r="AO220" s="130">
        <v>0</v>
      </c>
      <c r="AP220" s="131">
        <v>0</v>
      </c>
      <c r="AQ220" s="132"/>
      <c r="AR220" s="37"/>
      <c r="AS220" s="133"/>
      <c r="AT220" s="138"/>
      <c r="AU220" s="131"/>
      <c r="AV220" s="37">
        <v>0</v>
      </c>
      <c r="AW220" s="135">
        <f t="shared" si="45"/>
        <v>0</v>
      </c>
      <c r="AX220" s="47">
        <f t="shared" si="46"/>
        <v>85903.062085999991</v>
      </c>
      <c r="AY220" s="47">
        <f t="shared" si="47"/>
        <v>1159.02</v>
      </c>
      <c r="AZ220" s="47">
        <f t="shared" si="48"/>
        <v>0</v>
      </c>
      <c r="BA220" s="47">
        <f t="shared" si="49"/>
        <v>2542.42</v>
      </c>
      <c r="BB220" s="47">
        <f t="shared" si="50"/>
        <v>472</v>
      </c>
      <c r="BC220" s="47">
        <f t="shared" si="51"/>
        <v>2823.1</v>
      </c>
      <c r="BD220" s="47">
        <f t="shared" si="52"/>
        <v>445.75</v>
      </c>
      <c r="BE220" s="47">
        <f t="shared" si="53"/>
        <v>25728.725466456846</v>
      </c>
      <c r="BF220" s="135">
        <f t="shared" si="54"/>
        <v>119074.07755245685</v>
      </c>
      <c r="BG220" s="139">
        <f t="shared" si="55"/>
        <v>15.88501568202466</v>
      </c>
    </row>
    <row r="221" spans="1:59" ht="12.95" customHeight="1" x14ac:dyDescent="0.2">
      <c r="A221" s="32" t="s">
        <v>766</v>
      </c>
      <c r="B221" s="33" t="s">
        <v>767</v>
      </c>
      <c r="C221" s="43">
        <v>2239</v>
      </c>
      <c r="D221" s="45"/>
      <c r="E221" s="33"/>
      <c r="F221" s="46" t="s">
        <v>90</v>
      </c>
      <c r="G221" s="33" t="s">
        <v>91</v>
      </c>
      <c r="H221" s="46" t="s">
        <v>314</v>
      </c>
      <c r="I221" s="46" t="s">
        <v>315</v>
      </c>
      <c r="J221" s="47">
        <v>2</v>
      </c>
      <c r="K221" s="47">
        <v>1</v>
      </c>
      <c r="L221" s="130">
        <v>5632.3148359999996</v>
      </c>
      <c r="M221" s="131">
        <v>300</v>
      </c>
      <c r="N221" s="132"/>
      <c r="O221" s="37">
        <v>1123</v>
      </c>
      <c r="P221" s="133">
        <v>1540</v>
      </c>
      <c r="Q221" s="134">
        <v>270</v>
      </c>
      <c r="R221" s="131"/>
      <c r="S221" s="37">
        <v>1794</v>
      </c>
      <c r="T221" s="135">
        <f t="shared" si="42"/>
        <v>10659.314836</v>
      </c>
      <c r="U221" s="130">
        <v>2026.98</v>
      </c>
      <c r="V221" s="131">
        <v>159.19999999999999</v>
      </c>
      <c r="W221" s="136"/>
      <c r="X221" s="37">
        <v>156.44999999999999</v>
      </c>
      <c r="Y221" s="133">
        <v>75.650000000000006</v>
      </c>
      <c r="Z221" s="134">
        <v>92.75</v>
      </c>
      <c r="AA221" s="131">
        <v>40.4</v>
      </c>
      <c r="AB221" s="37">
        <v>3516.6390284779864</v>
      </c>
      <c r="AC221" s="135">
        <f t="shared" si="43"/>
        <v>6068.0690284779866</v>
      </c>
      <c r="AD221" s="47"/>
      <c r="AE221" s="47"/>
      <c r="AF221" s="130">
        <v>8500</v>
      </c>
      <c r="AG221" s="131">
        <v>0</v>
      </c>
      <c r="AH221" s="132"/>
      <c r="AI221" s="37">
        <v>500</v>
      </c>
      <c r="AJ221" s="133">
        <v>0</v>
      </c>
      <c r="AK221" s="137">
        <v>0</v>
      </c>
      <c r="AL221" s="131"/>
      <c r="AM221" s="37">
        <v>0</v>
      </c>
      <c r="AN221" s="135">
        <f t="shared" si="44"/>
        <v>9000</v>
      </c>
      <c r="AO221" s="130">
        <v>0</v>
      </c>
      <c r="AP221" s="131">
        <v>0</v>
      </c>
      <c r="AQ221" s="132"/>
      <c r="AR221" s="37"/>
      <c r="AS221" s="133"/>
      <c r="AT221" s="138"/>
      <c r="AU221" s="131"/>
      <c r="AV221" s="37">
        <v>0</v>
      </c>
      <c r="AW221" s="135">
        <f t="shared" si="45"/>
        <v>0</v>
      </c>
      <c r="AX221" s="47">
        <f t="shared" si="46"/>
        <v>16159.294835999999</v>
      </c>
      <c r="AY221" s="47">
        <f t="shared" si="47"/>
        <v>459.2</v>
      </c>
      <c r="AZ221" s="47">
        <f t="shared" si="48"/>
        <v>0</v>
      </c>
      <c r="BA221" s="47">
        <f t="shared" si="49"/>
        <v>1779.45</v>
      </c>
      <c r="BB221" s="47">
        <f t="shared" si="50"/>
        <v>1615.65</v>
      </c>
      <c r="BC221" s="47">
        <f t="shared" si="51"/>
        <v>362.75</v>
      </c>
      <c r="BD221" s="47">
        <f t="shared" si="52"/>
        <v>40.4</v>
      </c>
      <c r="BE221" s="47">
        <f t="shared" si="53"/>
        <v>5310.6390284779864</v>
      </c>
      <c r="BF221" s="135">
        <f t="shared" si="54"/>
        <v>25727.38386447799</v>
      </c>
      <c r="BG221" s="139">
        <f t="shared" si="55"/>
        <v>11.490568943491732</v>
      </c>
    </row>
    <row r="222" spans="1:59" ht="12.95" customHeight="1" x14ac:dyDescent="0.2">
      <c r="A222" s="32" t="s">
        <v>770</v>
      </c>
      <c r="B222" s="33" t="s">
        <v>771</v>
      </c>
      <c r="C222" s="43">
        <v>11494</v>
      </c>
      <c r="D222" s="45"/>
      <c r="E222" s="33"/>
      <c r="F222" s="46" t="s">
        <v>90</v>
      </c>
      <c r="G222" s="33" t="s">
        <v>91</v>
      </c>
      <c r="H222" s="46" t="s">
        <v>186</v>
      </c>
      <c r="I222" s="46" t="s">
        <v>187</v>
      </c>
      <c r="J222" s="47">
        <v>2</v>
      </c>
      <c r="K222" s="47">
        <v>1</v>
      </c>
      <c r="L222" s="130">
        <v>11131.338564</v>
      </c>
      <c r="M222" s="131">
        <v>0</v>
      </c>
      <c r="N222" s="132"/>
      <c r="O222" s="37">
        <v>1185</v>
      </c>
      <c r="P222" s="133">
        <v>9740</v>
      </c>
      <c r="Q222" s="134">
        <v>1185</v>
      </c>
      <c r="R222" s="131">
        <v>7037.75</v>
      </c>
      <c r="S222" s="37">
        <v>12524.44</v>
      </c>
      <c r="T222" s="135">
        <f t="shared" si="42"/>
        <v>42803.528564</v>
      </c>
      <c r="U222" s="130">
        <v>7658.66</v>
      </c>
      <c r="V222" s="131">
        <v>91.5</v>
      </c>
      <c r="W222" s="136"/>
      <c r="X222" s="37">
        <v>1456.46</v>
      </c>
      <c r="Y222" s="133">
        <v>5678.08</v>
      </c>
      <c r="Z222" s="134">
        <v>280.10000000000002</v>
      </c>
      <c r="AA222" s="131">
        <v>1181.05</v>
      </c>
      <c r="AB222" s="37">
        <v>7508.3472923430772</v>
      </c>
      <c r="AC222" s="135">
        <f t="shared" si="43"/>
        <v>23854.197292343077</v>
      </c>
      <c r="AD222" s="47"/>
      <c r="AE222" s="47"/>
      <c r="AF222" s="130">
        <v>25000</v>
      </c>
      <c r="AG222" s="131">
        <v>0</v>
      </c>
      <c r="AH222" s="132"/>
      <c r="AI222" s="37">
        <v>1000</v>
      </c>
      <c r="AJ222" s="133">
        <v>18000</v>
      </c>
      <c r="AK222" s="137">
        <v>2000</v>
      </c>
      <c r="AL222" s="131"/>
      <c r="AM222" s="37">
        <v>10000</v>
      </c>
      <c r="AN222" s="135">
        <f t="shared" si="44"/>
        <v>56000</v>
      </c>
      <c r="AO222" s="130">
        <v>0</v>
      </c>
      <c r="AP222" s="131">
        <v>0</v>
      </c>
      <c r="AQ222" s="132"/>
      <c r="AR222" s="37"/>
      <c r="AS222" s="133"/>
      <c r="AT222" s="138"/>
      <c r="AU222" s="131"/>
      <c r="AV222" s="37">
        <v>0</v>
      </c>
      <c r="AW222" s="135">
        <f t="shared" si="45"/>
        <v>0</v>
      </c>
      <c r="AX222" s="47">
        <f t="shared" si="46"/>
        <v>43789.998564000001</v>
      </c>
      <c r="AY222" s="47">
        <f t="shared" si="47"/>
        <v>91.5</v>
      </c>
      <c r="AZ222" s="47">
        <f t="shared" si="48"/>
        <v>0</v>
      </c>
      <c r="BA222" s="47">
        <f t="shared" si="49"/>
        <v>3641.46</v>
      </c>
      <c r="BB222" s="47">
        <f t="shared" si="50"/>
        <v>33418.080000000002</v>
      </c>
      <c r="BC222" s="47">
        <f t="shared" si="51"/>
        <v>3465.1</v>
      </c>
      <c r="BD222" s="47">
        <f t="shared" si="52"/>
        <v>8218.7999999999993</v>
      </c>
      <c r="BE222" s="47">
        <f t="shared" si="53"/>
        <v>30032.787292343077</v>
      </c>
      <c r="BF222" s="135">
        <f t="shared" si="54"/>
        <v>122657.72585634308</v>
      </c>
      <c r="BG222" s="139">
        <f t="shared" si="55"/>
        <v>10.671456921554123</v>
      </c>
    </row>
    <row r="223" spans="1:59" ht="12.95" customHeight="1" x14ac:dyDescent="0.2">
      <c r="A223" s="32" t="s">
        <v>822</v>
      </c>
      <c r="B223" s="33" t="s">
        <v>823</v>
      </c>
      <c r="C223" s="43">
        <v>7543</v>
      </c>
      <c r="D223" s="45"/>
      <c r="E223" s="33"/>
      <c r="F223" s="46" t="s">
        <v>90</v>
      </c>
      <c r="G223" s="33" t="s">
        <v>91</v>
      </c>
      <c r="H223" s="46" t="s">
        <v>414</v>
      </c>
      <c r="I223" s="46" t="s">
        <v>415</v>
      </c>
      <c r="J223" s="47">
        <v>1</v>
      </c>
      <c r="K223" s="47">
        <v>1</v>
      </c>
      <c r="L223" s="130">
        <v>4930.4333329999999</v>
      </c>
      <c r="M223" s="131">
        <v>440.2</v>
      </c>
      <c r="N223" s="132"/>
      <c r="O223" s="37">
        <v>648</v>
      </c>
      <c r="P223" s="133">
        <v>24675</v>
      </c>
      <c r="Q223" s="134">
        <v>170</v>
      </c>
      <c r="R223" s="131">
        <v>8072</v>
      </c>
      <c r="S223" s="37">
        <v>5076.5</v>
      </c>
      <c r="T223" s="135">
        <f t="shared" si="42"/>
        <v>44012.133332999998</v>
      </c>
      <c r="U223" s="130">
        <v>10313.09</v>
      </c>
      <c r="V223" s="131">
        <v>2848.92</v>
      </c>
      <c r="W223" s="136"/>
      <c r="X223" s="37">
        <v>1125.8</v>
      </c>
      <c r="Y223" s="133">
        <v>10546.34</v>
      </c>
      <c r="Z223" s="134">
        <v>2938.15</v>
      </c>
      <c r="AA223" s="131">
        <v>3783.79</v>
      </c>
      <c r="AB223" s="37">
        <v>10014.406872270272</v>
      </c>
      <c r="AC223" s="135">
        <f t="shared" si="43"/>
        <v>41570.496872270276</v>
      </c>
      <c r="AD223" s="47"/>
      <c r="AE223" s="47"/>
      <c r="AF223" s="130">
        <v>3400</v>
      </c>
      <c r="AG223" s="131">
        <v>1500</v>
      </c>
      <c r="AH223" s="132"/>
      <c r="AI223" s="37">
        <v>1310</v>
      </c>
      <c r="AJ223" s="133">
        <v>15860</v>
      </c>
      <c r="AK223" s="137">
        <v>3400</v>
      </c>
      <c r="AL223" s="131">
        <v>6530</v>
      </c>
      <c r="AM223" s="37">
        <v>2000</v>
      </c>
      <c r="AN223" s="135">
        <f t="shared" si="44"/>
        <v>34000</v>
      </c>
      <c r="AO223" s="130">
        <v>0</v>
      </c>
      <c r="AP223" s="131">
        <v>0</v>
      </c>
      <c r="AQ223" s="132"/>
      <c r="AR223" s="37"/>
      <c r="AS223" s="133"/>
      <c r="AT223" s="138"/>
      <c r="AU223" s="131"/>
      <c r="AV223" s="37">
        <v>0</v>
      </c>
      <c r="AW223" s="135">
        <f t="shared" si="45"/>
        <v>0</v>
      </c>
      <c r="AX223" s="47">
        <f t="shared" si="46"/>
        <v>18643.523333000001</v>
      </c>
      <c r="AY223" s="47">
        <f t="shared" si="47"/>
        <v>4789.12</v>
      </c>
      <c r="AZ223" s="47">
        <f t="shared" si="48"/>
        <v>0</v>
      </c>
      <c r="BA223" s="47">
        <f t="shared" si="49"/>
        <v>3083.8</v>
      </c>
      <c r="BB223" s="47">
        <f t="shared" si="50"/>
        <v>51081.34</v>
      </c>
      <c r="BC223" s="47">
        <f t="shared" si="51"/>
        <v>6508.15</v>
      </c>
      <c r="BD223" s="47">
        <f t="shared" si="52"/>
        <v>18385.79</v>
      </c>
      <c r="BE223" s="47">
        <f t="shared" si="53"/>
        <v>17090.906872270272</v>
      </c>
      <c r="BF223" s="135">
        <f t="shared" si="54"/>
        <v>119582.63020527028</v>
      </c>
      <c r="BG223" s="139">
        <f t="shared" si="55"/>
        <v>15.853457537487774</v>
      </c>
    </row>
    <row r="224" spans="1:59" ht="12.95" customHeight="1" x14ac:dyDescent="0.2">
      <c r="A224" s="32" t="s">
        <v>831</v>
      </c>
      <c r="B224" s="33" t="s">
        <v>1851</v>
      </c>
      <c r="C224" s="43">
        <v>12553</v>
      </c>
      <c r="D224" s="45" t="s">
        <v>88</v>
      </c>
      <c r="E224" s="33" t="s">
        <v>89</v>
      </c>
      <c r="F224" s="46" t="s">
        <v>90</v>
      </c>
      <c r="G224" s="33" t="s">
        <v>91</v>
      </c>
      <c r="H224" s="46" t="s">
        <v>92</v>
      </c>
      <c r="I224" s="46" t="s">
        <v>93</v>
      </c>
      <c r="J224" s="47">
        <v>1</v>
      </c>
      <c r="K224" s="47">
        <v>2</v>
      </c>
      <c r="L224" s="130">
        <v>5086.8135540000003</v>
      </c>
      <c r="M224" s="131">
        <v>2316.15</v>
      </c>
      <c r="N224" s="132"/>
      <c r="O224" s="37">
        <v>2249</v>
      </c>
      <c r="P224" s="133">
        <v>12620.01</v>
      </c>
      <c r="Q224" s="134">
        <v>1233</v>
      </c>
      <c r="R224" s="131">
        <v>6118</v>
      </c>
      <c r="S224" s="37">
        <v>15150</v>
      </c>
      <c r="T224" s="135">
        <f t="shared" si="42"/>
        <v>44772.973553999997</v>
      </c>
      <c r="U224" s="130">
        <v>15765.79</v>
      </c>
      <c r="V224" s="131">
        <v>626.1</v>
      </c>
      <c r="W224" s="136"/>
      <c r="X224" s="37">
        <v>1056.45</v>
      </c>
      <c r="Y224" s="133">
        <v>2168.4</v>
      </c>
      <c r="Z224" s="134">
        <v>0</v>
      </c>
      <c r="AA224" s="131">
        <v>535.79</v>
      </c>
      <c r="AB224" s="37">
        <v>19776.802518605313</v>
      </c>
      <c r="AC224" s="135">
        <f t="shared" si="43"/>
        <v>39929.332518605312</v>
      </c>
      <c r="AD224" s="47"/>
      <c r="AE224" s="47"/>
      <c r="AF224" s="130">
        <v>24524.05</v>
      </c>
      <c r="AG224" s="131">
        <v>1716.7</v>
      </c>
      <c r="AH224" s="132"/>
      <c r="AI224" s="37">
        <v>3073.58</v>
      </c>
      <c r="AJ224" s="133">
        <v>13267.06</v>
      </c>
      <c r="AK224" s="137">
        <v>3839</v>
      </c>
      <c r="AL224" s="131">
        <v>6671.9</v>
      </c>
      <c r="AM224" s="37">
        <v>10628.64</v>
      </c>
      <c r="AN224" s="135">
        <f t="shared" si="44"/>
        <v>63720.93</v>
      </c>
      <c r="AO224" s="130">
        <v>0</v>
      </c>
      <c r="AP224" s="131">
        <v>0</v>
      </c>
      <c r="AQ224" s="132"/>
      <c r="AR224" s="37"/>
      <c r="AS224" s="133"/>
      <c r="AT224" s="138"/>
      <c r="AU224" s="131"/>
      <c r="AV224" s="37">
        <v>0</v>
      </c>
      <c r="AW224" s="135">
        <f t="shared" si="45"/>
        <v>0</v>
      </c>
      <c r="AX224" s="47">
        <f t="shared" si="46"/>
        <v>45376.653554000004</v>
      </c>
      <c r="AY224" s="47">
        <f t="shared" si="47"/>
        <v>4658.95</v>
      </c>
      <c r="AZ224" s="47">
        <f t="shared" si="48"/>
        <v>0</v>
      </c>
      <c r="BA224" s="47">
        <f t="shared" si="49"/>
        <v>6379.03</v>
      </c>
      <c r="BB224" s="47">
        <f t="shared" si="50"/>
        <v>28055.47</v>
      </c>
      <c r="BC224" s="47">
        <f t="shared" si="51"/>
        <v>5072</v>
      </c>
      <c r="BD224" s="47">
        <f t="shared" si="52"/>
        <v>13325.689999999999</v>
      </c>
      <c r="BE224" s="47">
        <f t="shared" si="53"/>
        <v>45555.442518605312</v>
      </c>
      <c r="BF224" s="135">
        <f t="shared" si="54"/>
        <v>148423.2360726053</v>
      </c>
      <c r="BG224" s="139">
        <f t="shared" si="55"/>
        <v>11.823726286354281</v>
      </c>
    </row>
    <row r="225" spans="1:59" ht="12.95" customHeight="1" x14ac:dyDescent="0.2">
      <c r="A225" s="32" t="s">
        <v>1112</v>
      </c>
      <c r="B225" s="33" t="s">
        <v>1113</v>
      </c>
      <c r="C225" s="43">
        <v>9136</v>
      </c>
      <c r="D225" s="45" t="s">
        <v>88</v>
      </c>
      <c r="E225" s="33" t="s">
        <v>89</v>
      </c>
      <c r="F225" s="46" t="s">
        <v>90</v>
      </c>
      <c r="G225" s="33" t="s">
        <v>91</v>
      </c>
      <c r="H225" s="46" t="s">
        <v>92</v>
      </c>
      <c r="I225" s="46" t="s">
        <v>93</v>
      </c>
      <c r="J225" s="47">
        <v>1</v>
      </c>
      <c r="K225" s="47">
        <v>2</v>
      </c>
      <c r="L225" s="130">
        <v>5612.8905410000007</v>
      </c>
      <c r="M225" s="131">
        <v>0</v>
      </c>
      <c r="N225" s="132"/>
      <c r="O225" s="37">
        <v>805</v>
      </c>
      <c r="P225" s="133">
        <v>4902.55</v>
      </c>
      <c r="Q225" s="134">
        <v>370</v>
      </c>
      <c r="R225" s="131">
        <v>2111</v>
      </c>
      <c r="S225" s="37">
        <v>15992</v>
      </c>
      <c r="T225" s="135">
        <f t="shared" si="42"/>
        <v>29793.440541</v>
      </c>
      <c r="U225" s="130">
        <v>7243.1999999999989</v>
      </c>
      <c r="V225" s="131">
        <v>108.2</v>
      </c>
      <c r="W225" s="136"/>
      <c r="X225" s="37">
        <v>1004.94</v>
      </c>
      <c r="Y225" s="133">
        <v>884.75</v>
      </c>
      <c r="Z225" s="134">
        <v>756.35</v>
      </c>
      <c r="AA225" s="131">
        <v>710.88</v>
      </c>
      <c r="AB225" s="37">
        <v>6999.0049076292416</v>
      </c>
      <c r="AC225" s="135">
        <f t="shared" si="43"/>
        <v>17707.324907629241</v>
      </c>
      <c r="AD225" s="47"/>
      <c r="AE225" s="47"/>
      <c r="AF225" s="130">
        <v>19157.169999999998</v>
      </c>
      <c r="AG225" s="131">
        <v>1716.66</v>
      </c>
      <c r="AH225" s="132"/>
      <c r="AI225" s="37">
        <v>2268.54</v>
      </c>
      <c r="AJ225" s="133">
        <v>9655.69</v>
      </c>
      <c r="AK225" s="137">
        <v>3333</v>
      </c>
      <c r="AL225" s="131">
        <v>5759.6</v>
      </c>
      <c r="AM225" s="37">
        <v>8621.7199999999993</v>
      </c>
      <c r="AN225" s="135">
        <f t="shared" si="44"/>
        <v>50512.38</v>
      </c>
      <c r="AO225" s="130">
        <v>0</v>
      </c>
      <c r="AP225" s="131">
        <v>0</v>
      </c>
      <c r="AQ225" s="132"/>
      <c r="AR225" s="37"/>
      <c r="AS225" s="133"/>
      <c r="AT225" s="138"/>
      <c r="AU225" s="131"/>
      <c r="AV225" s="37">
        <v>0</v>
      </c>
      <c r="AW225" s="135">
        <f t="shared" si="45"/>
        <v>0</v>
      </c>
      <c r="AX225" s="47">
        <f t="shared" si="46"/>
        <v>32013.260540999996</v>
      </c>
      <c r="AY225" s="47">
        <f t="shared" si="47"/>
        <v>1824.8600000000001</v>
      </c>
      <c r="AZ225" s="47">
        <f t="shared" si="48"/>
        <v>0</v>
      </c>
      <c r="BA225" s="47">
        <f t="shared" si="49"/>
        <v>4078.48</v>
      </c>
      <c r="BB225" s="47">
        <f t="shared" si="50"/>
        <v>15442.990000000002</v>
      </c>
      <c r="BC225" s="47">
        <f t="shared" si="51"/>
        <v>4459.3500000000004</v>
      </c>
      <c r="BD225" s="47">
        <f t="shared" si="52"/>
        <v>8581.48</v>
      </c>
      <c r="BE225" s="47">
        <f t="shared" si="53"/>
        <v>31612.724907629243</v>
      </c>
      <c r="BF225" s="135">
        <f t="shared" si="54"/>
        <v>98013.14544862925</v>
      </c>
      <c r="BG225" s="139">
        <f t="shared" si="55"/>
        <v>10.728233958913009</v>
      </c>
    </row>
    <row r="226" spans="1:59" ht="12.95" customHeight="1" x14ac:dyDescent="0.2">
      <c r="A226" s="32" t="s">
        <v>591</v>
      </c>
      <c r="B226" s="33" t="s">
        <v>592</v>
      </c>
      <c r="C226" s="43">
        <v>27329</v>
      </c>
      <c r="D226" s="45" t="s">
        <v>88</v>
      </c>
      <c r="E226" s="33" t="s">
        <v>89</v>
      </c>
      <c r="F226" s="46" t="s">
        <v>90</v>
      </c>
      <c r="G226" s="33" t="s">
        <v>91</v>
      </c>
      <c r="H226" s="46" t="s">
        <v>92</v>
      </c>
      <c r="I226" s="46" t="s">
        <v>93</v>
      </c>
      <c r="J226" s="47">
        <v>1</v>
      </c>
      <c r="K226" s="47">
        <v>2</v>
      </c>
      <c r="L226" s="130">
        <v>13269.385957</v>
      </c>
      <c r="M226" s="131">
        <v>0</v>
      </c>
      <c r="N226" s="132"/>
      <c r="O226" s="37">
        <v>935</v>
      </c>
      <c r="P226" s="133">
        <v>19089.5</v>
      </c>
      <c r="Q226" s="134">
        <v>4595</v>
      </c>
      <c r="R226" s="131">
        <v>6752</v>
      </c>
      <c r="S226" s="37">
        <v>39590.839999999997</v>
      </c>
      <c r="T226" s="135">
        <f t="shared" si="42"/>
        <v>84231.725956999988</v>
      </c>
      <c r="U226" s="130">
        <v>16428.399999999998</v>
      </c>
      <c r="V226" s="131">
        <v>679</v>
      </c>
      <c r="W226" s="136"/>
      <c r="X226" s="37">
        <v>833.49</v>
      </c>
      <c r="Y226" s="133">
        <v>14285.04</v>
      </c>
      <c r="Z226" s="134">
        <v>3077.47</v>
      </c>
      <c r="AA226" s="131">
        <v>3610.28</v>
      </c>
      <c r="AB226" s="37">
        <v>14756.964387840528</v>
      </c>
      <c r="AC226" s="135">
        <f t="shared" si="43"/>
        <v>53670.644387840526</v>
      </c>
      <c r="AD226" s="47"/>
      <c r="AE226" s="47"/>
      <c r="AF226" s="130">
        <v>47997.33</v>
      </c>
      <c r="AG226" s="131">
        <v>1716.66</v>
      </c>
      <c r="AH226" s="132"/>
      <c r="AI226" s="37">
        <v>6722.44</v>
      </c>
      <c r="AJ226" s="133">
        <v>28883.58</v>
      </c>
      <c r="AK226" s="137">
        <v>8396</v>
      </c>
      <c r="AL226" s="131">
        <v>13270.75</v>
      </c>
      <c r="AM226" s="37">
        <v>20560.32</v>
      </c>
      <c r="AN226" s="135">
        <f t="shared" si="44"/>
        <v>127547.08000000002</v>
      </c>
      <c r="AO226" s="130">
        <v>0</v>
      </c>
      <c r="AP226" s="131">
        <v>0</v>
      </c>
      <c r="AQ226" s="132"/>
      <c r="AR226" s="37"/>
      <c r="AS226" s="133"/>
      <c r="AT226" s="138"/>
      <c r="AU226" s="131"/>
      <c r="AV226" s="37">
        <v>0</v>
      </c>
      <c r="AW226" s="135">
        <f t="shared" si="45"/>
        <v>0</v>
      </c>
      <c r="AX226" s="47">
        <f t="shared" si="46"/>
        <v>77695.115957000002</v>
      </c>
      <c r="AY226" s="47">
        <f t="shared" si="47"/>
        <v>2395.66</v>
      </c>
      <c r="AZ226" s="47">
        <f t="shared" si="48"/>
        <v>0</v>
      </c>
      <c r="BA226" s="47">
        <f t="shared" si="49"/>
        <v>8490.93</v>
      </c>
      <c r="BB226" s="47">
        <f t="shared" si="50"/>
        <v>62258.12</v>
      </c>
      <c r="BC226" s="47">
        <f t="shared" si="51"/>
        <v>16068.47</v>
      </c>
      <c r="BD226" s="47">
        <f t="shared" si="52"/>
        <v>23633.03</v>
      </c>
      <c r="BE226" s="47">
        <f t="shared" si="53"/>
        <v>74908.124387840522</v>
      </c>
      <c r="BF226" s="135">
        <f t="shared" si="54"/>
        <v>265449.45034484053</v>
      </c>
      <c r="BG226" s="139">
        <f t="shared" si="55"/>
        <v>9.7131051390405982</v>
      </c>
    </row>
    <row r="227" spans="1:59" ht="12.95" customHeight="1" x14ac:dyDescent="0.2">
      <c r="A227" s="32" t="s">
        <v>1210</v>
      </c>
      <c r="B227" s="33" t="s">
        <v>1211</v>
      </c>
      <c r="C227" s="43">
        <v>5164</v>
      </c>
      <c r="D227" s="45"/>
      <c r="E227" s="33"/>
      <c r="F227" s="46" t="s">
        <v>90</v>
      </c>
      <c r="G227" s="33" t="s">
        <v>91</v>
      </c>
      <c r="H227" s="46" t="s">
        <v>186</v>
      </c>
      <c r="I227" s="46" t="s">
        <v>187</v>
      </c>
      <c r="J227" s="47">
        <v>1</v>
      </c>
      <c r="K227" s="47">
        <v>1</v>
      </c>
      <c r="L227" s="130">
        <v>4588.2659410000006</v>
      </c>
      <c r="M227" s="131">
        <v>0</v>
      </c>
      <c r="N227" s="132"/>
      <c r="O227" s="37">
        <v>1196</v>
      </c>
      <c r="P227" s="133">
        <v>7047.41</v>
      </c>
      <c r="Q227" s="134">
        <v>127</v>
      </c>
      <c r="R227" s="131">
        <v>446</v>
      </c>
      <c r="S227" s="37">
        <v>4515</v>
      </c>
      <c r="T227" s="135">
        <f t="shared" si="42"/>
        <v>17919.675941000001</v>
      </c>
      <c r="U227" s="130">
        <v>10890.17</v>
      </c>
      <c r="V227" s="131">
        <v>158.6</v>
      </c>
      <c r="W227" s="136"/>
      <c r="X227" s="37">
        <v>3878.18</v>
      </c>
      <c r="Y227" s="133">
        <v>6684.15</v>
      </c>
      <c r="Z227" s="134">
        <v>884.56</v>
      </c>
      <c r="AA227" s="131">
        <v>2641.92</v>
      </c>
      <c r="AB227" s="37">
        <v>2455.2348299233117</v>
      </c>
      <c r="AC227" s="135">
        <f t="shared" si="43"/>
        <v>27592.814829923314</v>
      </c>
      <c r="AD227" s="47"/>
      <c r="AE227" s="47"/>
      <c r="AF227" s="130">
        <v>7542</v>
      </c>
      <c r="AG227" s="131">
        <v>0</v>
      </c>
      <c r="AH227" s="132"/>
      <c r="AI227" s="37">
        <v>3714</v>
      </c>
      <c r="AJ227" s="133">
        <v>3352</v>
      </c>
      <c r="AK227" s="137">
        <v>0</v>
      </c>
      <c r="AL227" s="131">
        <v>4952</v>
      </c>
      <c r="AM227" s="37">
        <v>1000</v>
      </c>
      <c r="AN227" s="135">
        <f t="shared" si="44"/>
        <v>20560</v>
      </c>
      <c r="AO227" s="130">
        <v>189258.71</v>
      </c>
      <c r="AP227" s="131">
        <v>0</v>
      </c>
      <c r="AQ227" s="132"/>
      <c r="AR227" s="37"/>
      <c r="AS227" s="133"/>
      <c r="AT227" s="138"/>
      <c r="AU227" s="131"/>
      <c r="AV227" s="37">
        <v>0</v>
      </c>
      <c r="AW227" s="135">
        <f t="shared" si="45"/>
        <v>189258.71</v>
      </c>
      <c r="AX227" s="47">
        <f t="shared" si="46"/>
        <v>212279.145941</v>
      </c>
      <c r="AY227" s="47">
        <f t="shared" si="47"/>
        <v>158.6</v>
      </c>
      <c r="AZ227" s="47">
        <f t="shared" si="48"/>
        <v>0</v>
      </c>
      <c r="BA227" s="47">
        <f t="shared" si="49"/>
        <v>8788.18</v>
      </c>
      <c r="BB227" s="47">
        <f t="shared" si="50"/>
        <v>17083.559999999998</v>
      </c>
      <c r="BC227" s="47">
        <f t="shared" si="51"/>
        <v>1011.56</v>
      </c>
      <c r="BD227" s="47">
        <f t="shared" si="52"/>
        <v>8039.92</v>
      </c>
      <c r="BE227" s="47">
        <f t="shared" si="53"/>
        <v>7970.2348299233117</v>
      </c>
      <c r="BF227" s="135">
        <f t="shared" si="54"/>
        <v>255331.20077092331</v>
      </c>
      <c r="BG227" s="139">
        <f t="shared" si="55"/>
        <v>49.444461806917758</v>
      </c>
    </row>
    <row r="228" spans="1:59" ht="12.95" customHeight="1" x14ac:dyDescent="0.2">
      <c r="A228" s="32" t="s">
        <v>906</v>
      </c>
      <c r="B228" s="33" t="s">
        <v>907</v>
      </c>
      <c r="C228" s="43">
        <v>5559</v>
      </c>
      <c r="D228" s="62" t="s">
        <v>444</v>
      </c>
      <c r="E228" s="46" t="s">
        <v>445</v>
      </c>
      <c r="F228" s="46" t="s">
        <v>90</v>
      </c>
      <c r="G228" s="33" t="s">
        <v>91</v>
      </c>
      <c r="H228" s="46" t="s">
        <v>446</v>
      </c>
      <c r="I228" s="46" t="s">
        <v>447</v>
      </c>
      <c r="J228" s="47">
        <v>2</v>
      </c>
      <c r="K228" s="47">
        <v>2</v>
      </c>
      <c r="L228" s="130">
        <v>4101.5903530000005</v>
      </c>
      <c r="M228" s="131">
        <v>0</v>
      </c>
      <c r="N228" s="132"/>
      <c r="O228" s="37">
        <v>1000</v>
      </c>
      <c r="P228" s="133">
        <v>1108.0450000000001</v>
      </c>
      <c r="Q228" s="134">
        <v>885</v>
      </c>
      <c r="R228" s="131">
        <v>1560</v>
      </c>
      <c r="S228" s="37">
        <v>3398</v>
      </c>
      <c r="T228" s="135">
        <f t="shared" si="42"/>
        <v>12052.635353000001</v>
      </c>
      <c r="U228" s="130">
        <v>20973.7</v>
      </c>
      <c r="V228" s="131">
        <v>79.349999999999994</v>
      </c>
      <c r="W228" s="136"/>
      <c r="X228" s="37">
        <v>79.150000000000006</v>
      </c>
      <c r="Y228" s="133">
        <v>43.95</v>
      </c>
      <c r="Z228" s="134">
        <v>313.94</v>
      </c>
      <c r="AA228" s="131">
        <v>2528.75</v>
      </c>
      <c r="AB228" s="37">
        <v>7430.9505138720233</v>
      </c>
      <c r="AC228" s="135">
        <f t="shared" si="43"/>
        <v>31449.790513872023</v>
      </c>
      <c r="AD228" s="47"/>
      <c r="AE228" s="47"/>
      <c r="AF228" s="130">
        <v>14000</v>
      </c>
      <c r="AG228" s="131">
        <v>0</v>
      </c>
      <c r="AH228" s="132"/>
      <c r="AI228" s="37">
        <v>2500</v>
      </c>
      <c r="AJ228" s="133">
        <v>0</v>
      </c>
      <c r="AK228" s="137">
        <v>0</v>
      </c>
      <c r="AL228" s="131">
        <v>2500</v>
      </c>
      <c r="AM228" s="37">
        <v>0</v>
      </c>
      <c r="AN228" s="135">
        <f t="shared" si="44"/>
        <v>19000</v>
      </c>
      <c r="AO228" s="130">
        <v>0</v>
      </c>
      <c r="AP228" s="131">
        <v>0</v>
      </c>
      <c r="AQ228" s="132"/>
      <c r="AR228" s="37"/>
      <c r="AS228" s="133"/>
      <c r="AT228" s="138"/>
      <c r="AU228" s="131"/>
      <c r="AV228" s="37">
        <v>0</v>
      </c>
      <c r="AW228" s="135">
        <f t="shared" si="45"/>
        <v>0</v>
      </c>
      <c r="AX228" s="47">
        <f t="shared" si="46"/>
        <v>39075.290353000004</v>
      </c>
      <c r="AY228" s="47">
        <f t="shared" si="47"/>
        <v>79.349999999999994</v>
      </c>
      <c r="AZ228" s="47">
        <f t="shared" si="48"/>
        <v>0</v>
      </c>
      <c r="BA228" s="47">
        <f t="shared" si="49"/>
        <v>3579.15</v>
      </c>
      <c r="BB228" s="47">
        <f t="shared" si="50"/>
        <v>1151.9950000000001</v>
      </c>
      <c r="BC228" s="47">
        <f t="shared" si="51"/>
        <v>1198.94</v>
      </c>
      <c r="BD228" s="47">
        <f t="shared" si="52"/>
        <v>6588.75</v>
      </c>
      <c r="BE228" s="47">
        <f t="shared" si="53"/>
        <v>10828.950513872023</v>
      </c>
      <c r="BF228" s="135">
        <f t="shared" si="54"/>
        <v>62502.425866872029</v>
      </c>
      <c r="BG228" s="139">
        <f t="shared" si="55"/>
        <v>11.243465707298441</v>
      </c>
    </row>
    <row r="229" spans="1:59" ht="12.95" customHeight="1" x14ac:dyDescent="0.2">
      <c r="A229" s="32" t="s">
        <v>962</v>
      </c>
      <c r="B229" s="33" t="s">
        <v>963</v>
      </c>
      <c r="C229" s="43">
        <v>8078</v>
      </c>
      <c r="D229" s="45"/>
      <c r="E229" s="33"/>
      <c r="F229" s="46" t="s">
        <v>90</v>
      </c>
      <c r="G229" s="33" t="s">
        <v>91</v>
      </c>
      <c r="H229" s="46" t="s">
        <v>314</v>
      </c>
      <c r="I229" s="46" t="s">
        <v>315</v>
      </c>
      <c r="J229" s="47">
        <v>2</v>
      </c>
      <c r="K229" s="47">
        <v>1</v>
      </c>
      <c r="L229" s="130">
        <v>10588.972924</v>
      </c>
      <c r="M229" s="131">
        <v>0</v>
      </c>
      <c r="N229" s="132"/>
      <c r="O229" s="37">
        <v>1885</v>
      </c>
      <c r="P229" s="133">
        <v>1707.5</v>
      </c>
      <c r="Q229" s="134">
        <v>60</v>
      </c>
      <c r="R229" s="131">
        <v>2405</v>
      </c>
      <c r="S229" s="37">
        <v>7559</v>
      </c>
      <c r="T229" s="135">
        <f t="shared" si="42"/>
        <v>24205.472924000002</v>
      </c>
      <c r="U229" s="130">
        <v>9729.5</v>
      </c>
      <c r="V229" s="131">
        <v>376.2</v>
      </c>
      <c r="W229" s="136"/>
      <c r="X229" s="37">
        <v>1711.38</v>
      </c>
      <c r="Y229" s="133">
        <v>1402.7</v>
      </c>
      <c r="Z229" s="134">
        <v>0</v>
      </c>
      <c r="AA229" s="131">
        <v>2569.3200000000002</v>
      </c>
      <c r="AB229" s="37">
        <v>9216.445693925134</v>
      </c>
      <c r="AC229" s="135">
        <f t="shared" si="43"/>
        <v>25005.545693925138</v>
      </c>
      <c r="AD229" s="47"/>
      <c r="AE229" s="47"/>
      <c r="AF229" s="130">
        <v>24436.07</v>
      </c>
      <c r="AG229" s="131">
        <v>0</v>
      </c>
      <c r="AH229" s="132"/>
      <c r="AI229" s="37">
        <v>2500</v>
      </c>
      <c r="AJ229" s="133">
        <v>8300</v>
      </c>
      <c r="AK229" s="137">
        <v>0</v>
      </c>
      <c r="AL229" s="131"/>
      <c r="AM229" s="37">
        <v>2000</v>
      </c>
      <c r="AN229" s="135">
        <f t="shared" si="44"/>
        <v>37236.07</v>
      </c>
      <c r="AO229" s="130">
        <v>0</v>
      </c>
      <c r="AP229" s="131">
        <v>0</v>
      </c>
      <c r="AQ229" s="132"/>
      <c r="AR229" s="37"/>
      <c r="AS229" s="133"/>
      <c r="AT229" s="138"/>
      <c r="AU229" s="131"/>
      <c r="AV229" s="37">
        <v>0</v>
      </c>
      <c r="AW229" s="135">
        <f t="shared" si="45"/>
        <v>0</v>
      </c>
      <c r="AX229" s="47">
        <f t="shared" si="46"/>
        <v>44754.542924000001</v>
      </c>
      <c r="AY229" s="47">
        <f t="shared" si="47"/>
        <v>376.2</v>
      </c>
      <c r="AZ229" s="47">
        <f t="shared" si="48"/>
        <v>0</v>
      </c>
      <c r="BA229" s="47">
        <f t="shared" si="49"/>
        <v>6096.38</v>
      </c>
      <c r="BB229" s="47">
        <f t="shared" si="50"/>
        <v>11410.2</v>
      </c>
      <c r="BC229" s="47">
        <f t="shared" si="51"/>
        <v>60</v>
      </c>
      <c r="BD229" s="47">
        <f t="shared" si="52"/>
        <v>4974.32</v>
      </c>
      <c r="BE229" s="47">
        <f t="shared" si="53"/>
        <v>18775.445693925132</v>
      </c>
      <c r="BF229" s="135">
        <f t="shared" si="54"/>
        <v>86447.088617925125</v>
      </c>
      <c r="BG229" s="139">
        <f t="shared" si="55"/>
        <v>10.701546003704522</v>
      </c>
    </row>
    <row r="230" spans="1:59" ht="12.95" customHeight="1" x14ac:dyDescent="0.2">
      <c r="A230" s="32" t="s">
        <v>982</v>
      </c>
      <c r="B230" s="33" t="s">
        <v>983</v>
      </c>
      <c r="C230" s="43">
        <v>9330</v>
      </c>
      <c r="D230" s="45"/>
      <c r="E230" s="33"/>
      <c r="F230" s="46" t="s">
        <v>90</v>
      </c>
      <c r="G230" s="33" t="s">
        <v>91</v>
      </c>
      <c r="H230" s="46" t="s">
        <v>186</v>
      </c>
      <c r="I230" s="46" t="s">
        <v>187</v>
      </c>
      <c r="J230" s="47">
        <v>2</v>
      </c>
      <c r="K230" s="47">
        <v>1</v>
      </c>
      <c r="L230" s="130">
        <v>7328.9217120000003</v>
      </c>
      <c r="M230" s="131">
        <v>420</v>
      </c>
      <c r="N230" s="132"/>
      <c r="O230" s="37">
        <v>975</v>
      </c>
      <c r="P230" s="133">
        <v>5101.6000000000004</v>
      </c>
      <c r="Q230" s="134">
        <v>680</v>
      </c>
      <c r="R230" s="131">
        <v>614.25</v>
      </c>
      <c r="S230" s="37">
        <v>6722</v>
      </c>
      <c r="T230" s="135">
        <f t="shared" si="42"/>
        <v>21841.771712000002</v>
      </c>
      <c r="U230" s="130">
        <v>8294.5600000000013</v>
      </c>
      <c r="V230" s="131">
        <v>206.9</v>
      </c>
      <c r="W230" s="136"/>
      <c r="X230" s="37">
        <v>1030.1199999999999</v>
      </c>
      <c r="Y230" s="133">
        <v>3724.79</v>
      </c>
      <c r="Z230" s="134">
        <v>125.45</v>
      </c>
      <c r="AA230" s="131">
        <v>114.72</v>
      </c>
      <c r="AB230" s="37">
        <v>6567.5382358202314</v>
      </c>
      <c r="AC230" s="135">
        <f t="shared" si="43"/>
        <v>20064.078235820234</v>
      </c>
      <c r="AD230" s="47"/>
      <c r="AE230" s="47"/>
      <c r="AF230" s="130">
        <v>3900</v>
      </c>
      <c r="AG230" s="131">
        <v>0</v>
      </c>
      <c r="AH230" s="132"/>
      <c r="AI230" s="37">
        <v>3900</v>
      </c>
      <c r="AJ230" s="133">
        <v>3900</v>
      </c>
      <c r="AK230" s="137">
        <v>0</v>
      </c>
      <c r="AL230" s="131"/>
      <c r="AM230" s="37">
        <v>800</v>
      </c>
      <c r="AN230" s="135">
        <f t="shared" si="44"/>
        <v>12500</v>
      </c>
      <c r="AO230" s="130">
        <v>0</v>
      </c>
      <c r="AP230" s="131">
        <v>0</v>
      </c>
      <c r="AQ230" s="132"/>
      <c r="AR230" s="37"/>
      <c r="AS230" s="133"/>
      <c r="AT230" s="138"/>
      <c r="AU230" s="131"/>
      <c r="AV230" s="37">
        <v>100</v>
      </c>
      <c r="AW230" s="135">
        <f t="shared" si="45"/>
        <v>100</v>
      </c>
      <c r="AX230" s="47">
        <f t="shared" si="46"/>
        <v>19523.481712000001</v>
      </c>
      <c r="AY230" s="47">
        <f t="shared" si="47"/>
        <v>626.9</v>
      </c>
      <c r="AZ230" s="47">
        <f t="shared" si="48"/>
        <v>0</v>
      </c>
      <c r="BA230" s="47">
        <f t="shared" si="49"/>
        <v>5905.12</v>
      </c>
      <c r="BB230" s="47">
        <f t="shared" si="50"/>
        <v>12726.39</v>
      </c>
      <c r="BC230" s="47">
        <f t="shared" si="51"/>
        <v>805.45</v>
      </c>
      <c r="BD230" s="47">
        <f t="shared" si="52"/>
        <v>728.97</v>
      </c>
      <c r="BE230" s="47">
        <f t="shared" si="53"/>
        <v>14189.538235820231</v>
      </c>
      <c r="BF230" s="135">
        <f t="shared" si="54"/>
        <v>54505.849947820228</v>
      </c>
      <c r="BG230" s="139">
        <f t="shared" si="55"/>
        <v>5.8419989225959519</v>
      </c>
    </row>
    <row r="231" spans="1:59" ht="12.95" customHeight="1" x14ac:dyDescent="0.2">
      <c r="A231" s="32" t="s">
        <v>1160</v>
      </c>
      <c r="B231" s="33" t="s">
        <v>1161</v>
      </c>
      <c r="C231" s="43">
        <v>6385</v>
      </c>
      <c r="D231" s="45"/>
      <c r="E231" s="33"/>
      <c r="F231" s="46" t="s">
        <v>90</v>
      </c>
      <c r="G231" s="33" t="s">
        <v>91</v>
      </c>
      <c r="H231" s="46" t="s">
        <v>186</v>
      </c>
      <c r="I231" s="46" t="s">
        <v>187</v>
      </c>
      <c r="J231" s="47">
        <v>1</v>
      </c>
      <c r="K231" s="47">
        <v>1</v>
      </c>
      <c r="L231" s="130">
        <v>2780.4912299999996</v>
      </c>
      <c r="M231" s="131">
        <v>0</v>
      </c>
      <c r="N231" s="132"/>
      <c r="O231" s="37">
        <v>255</v>
      </c>
      <c r="P231" s="133">
        <v>3817</v>
      </c>
      <c r="Q231" s="134">
        <v>201</v>
      </c>
      <c r="R231" s="131">
        <v>1697.5</v>
      </c>
      <c r="S231" s="37">
        <v>12933</v>
      </c>
      <c r="T231" s="135">
        <f t="shared" si="42"/>
        <v>21683.99123</v>
      </c>
      <c r="U231" s="130">
        <v>11752.85</v>
      </c>
      <c r="V231" s="131">
        <v>106.75</v>
      </c>
      <c r="W231" s="136"/>
      <c r="X231" s="37">
        <v>149.1</v>
      </c>
      <c r="Y231" s="133">
        <v>7453.51</v>
      </c>
      <c r="Z231" s="134">
        <v>0</v>
      </c>
      <c r="AA231" s="131">
        <v>136.5</v>
      </c>
      <c r="AB231" s="37">
        <v>10611.899135229805</v>
      </c>
      <c r="AC231" s="135">
        <f t="shared" si="43"/>
        <v>30210.609135229803</v>
      </c>
      <c r="AD231" s="47"/>
      <c r="AE231" s="47"/>
      <c r="AF231" s="130">
        <v>15500</v>
      </c>
      <c r="AG231" s="131">
        <v>0</v>
      </c>
      <c r="AH231" s="132"/>
      <c r="AI231" s="37">
        <v>800</v>
      </c>
      <c r="AJ231" s="133">
        <v>4250</v>
      </c>
      <c r="AK231" s="137">
        <v>0</v>
      </c>
      <c r="AL231" s="131">
        <v>800</v>
      </c>
      <c r="AM231" s="37">
        <v>2900</v>
      </c>
      <c r="AN231" s="135">
        <f t="shared" si="44"/>
        <v>24250</v>
      </c>
      <c r="AO231" s="130">
        <v>0</v>
      </c>
      <c r="AP231" s="131">
        <v>0</v>
      </c>
      <c r="AQ231" s="132"/>
      <c r="AR231" s="37"/>
      <c r="AS231" s="133"/>
      <c r="AT231" s="138"/>
      <c r="AU231" s="131"/>
      <c r="AV231" s="37">
        <v>0</v>
      </c>
      <c r="AW231" s="135">
        <f t="shared" si="45"/>
        <v>0</v>
      </c>
      <c r="AX231" s="47">
        <f t="shared" si="46"/>
        <v>30033.341229999998</v>
      </c>
      <c r="AY231" s="47">
        <f t="shared" si="47"/>
        <v>106.75</v>
      </c>
      <c r="AZ231" s="47">
        <f t="shared" si="48"/>
        <v>0</v>
      </c>
      <c r="BA231" s="47">
        <f t="shared" si="49"/>
        <v>1204.0999999999999</v>
      </c>
      <c r="BB231" s="47">
        <f t="shared" si="50"/>
        <v>15520.51</v>
      </c>
      <c r="BC231" s="47">
        <f t="shared" si="51"/>
        <v>201</v>
      </c>
      <c r="BD231" s="47">
        <f t="shared" si="52"/>
        <v>2634</v>
      </c>
      <c r="BE231" s="47">
        <f t="shared" si="53"/>
        <v>26444.899135229804</v>
      </c>
      <c r="BF231" s="135">
        <f t="shared" si="54"/>
        <v>76144.600365229795</v>
      </c>
      <c r="BG231" s="139">
        <f t="shared" si="55"/>
        <v>11.925544301523852</v>
      </c>
    </row>
    <row r="232" spans="1:59" ht="12.95" customHeight="1" x14ac:dyDescent="0.2">
      <c r="A232" s="32" t="s">
        <v>1231</v>
      </c>
      <c r="B232" s="33" t="s">
        <v>1232</v>
      </c>
      <c r="C232" s="43">
        <v>2841</v>
      </c>
      <c r="D232" s="45"/>
      <c r="E232" s="33"/>
      <c r="F232" s="46" t="s">
        <v>90</v>
      </c>
      <c r="G232" s="33" t="s">
        <v>91</v>
      </c>
      <c r="H232" s="46" t="s">
        <v>414</v>
      </c>
      <c r="I232" s="46" t="s">
        <v>415</v>
      </c>
      <c r="J232" s="47">
        <v>2</v>
      </c>
      <c r="K232" s="47">
        <v>1</v>
      </c>
      <c r="L232" s="130">
        <v>2657.4906689999998</v>
      </c>
      <c r="M232" s="131">
        <v>0</v>
      </c>
      <c r="N232" s="132"/>
      <c r="O232" s="37">
        <v>373</v>
      </c>
      <c r="P232" s="133">
        <v>1299.5</v>
      </c>
      <c r="Q232" s="134">
        <v>5720</v>
      </c>
      <c r="R232" s="131">
        <v>1706</v>
      </c>
      <c r="S232" s="37">
        <v>4000</v>
      </c>
      <c r="T232" s="135">
        <f t="shared" si="42"/>
        <v>15755.990668999999</v>
      </c>
      <c r="U232" s="130">
        <v>2049.5299999999997</v>
      </c>
      <c r="V232" s="131">
        <v>0</v>
      </c>
      <c r="W232" s="136"/>
      <c r="X232" s="37">
        <v>543.79</v>
      </c>
      <c r="Y232" s="133">
        <v>1816.88</v>
      </c>
      <c r="Z232" s="134">
        <v>2238.27</v>
      </c>
      <c r="AA232" s="131">
        <v>3055.31</v>
      </c>
      <c r="AB232" s="37">
        <v>4017.7126121952242</v>
      </c>
      <c r="AC232" s="135">
        <f t="shared" si="43"/>
        <v>13721.492612195223</v>
      </c>
      <c r="AD232" s="47"/>
      <c r="AE232" s="47"/>
      <c r="AF232" s="130">
        <v>3000</v>
      </c>
      <c r="AG232" s="131">
        <v>0</v>
      </c>
      <c r="AH232" s="132"/>
      <c r="AI232" s="37">
        <v>2000</v>
      </c>
      <c r="AJ232" s="133">
        <v>2500</v>
      </c>
      <c r="AK232" s="137">
        <v>5000</v>
      </c>
      <c r="AL232" s="131">
        <v>2800</v>
      </c>
      <c r="AM232" s="37">
        <v>1500</v>
      </c>
      <c r="AN232" s="135">
        <f t="shared" si="44"/>
        <v>16800</v>
      </c>
      <c r="AO232" s="130">
        <v>0</v>
      </c>
      <c r="AP232" s="131">
        <v>0</v>
      </c>
      <c r="AQ232" s="132"/>
      <c r="AR232" s="37"/>
      <c r="AS232" s="133"/>
      <c r="AT232" s="138"/>
      <c r="AU232" s="131"/>
      <c r="AV232" s="37">
        <v>0</v>
      </c>
      <c r="AW232" s="135">
        <f t="shared" si="45"/>
        <v>0</v>
      </c>
      <c r="AX232" s="47">
        <f t="shared" si="46"/>
        <v>7707.0206689999995</v>
      </c>
      <c r="AY232" s="47">
        <f t="shared" si="47"/>
        <v>0</v>
      </c>
      <c r="AZ232" s="47">
        <f t="shared" si="48"/>
        <v>0</v>
      </c>
      <c r="BA232" s="47">
        <f t="shared" si="49"/>
        <v>2916.79</v>
      </c>
      <c r="BB232" s="47">
        <f t="shared" si="50"/>
        <v>5616.38</v>
      </c>
      <c r="BC232" s="47">
        <f t="shared" si="51"/>
        <v>12958.27</v>
      </c>
      <c r="BD232" s="47">
        <f t="shared" si="52"/>
        <v>7561.3099999999995</v>
      </c>
      <c r="BE232" s="47">
        <f t="shared" si="53"/>
        <v>9517.7126121952242</v>
      </c>
      <c r="BF232" s="135">
        <f t="shared" si="54"/>
        <v>46277.483281195222</v>
      </c>
      <c r="BG232" s="139">
        <f t="shared" si="55"/>
        <v>16.289152862089132</v>
      </c>
    </row>
    <row r="233" spans="1:59" ht="12.95" customHeight="1" x14ac:dyDescent="0.2">
      <c r="A233" s="32" t="s">
        <v>1282</v>
      </c>
      <c r="B233" s="33" t="s">
        <v>1283</v>
      </c>
      <c r="C233" s="43">
        <v>3959</v>
      </c>
      <c r="D233" s="62" t="s">
        <v>444</v>
      </c>
      <c r="E233" s="46" t="s">
        <v>445</v>
      </c>
      <c r="F233" s="46" t="s">
        <v>90</v>
      </c>
      <c r="G233" s="33" t="s">
        <v>91</v>
      </c>
      <c r="H233" s="46" t="s">
        <v>446</v>
      </c>
      <c r="I233" s="46" t="s">
        <v>447</v>
      </c>
      <c r="J233" s="47">
        <v>2</v>
      </c>
      <c r="K233" s="47">
        <v>2</v>
      </c>
      <c r="L233" s="130">
        <v>3086.2936530000002</v>
      </c>
      <c r="M233" s="131">
        <v>0</v>
      </c>
      <c r="N233" s="132"/>
      <c r="O233" s="37">
        <v>430</v>
      </c>
      <c r="P233" s="133">
        <v>40</v>
      </c>
      <c r="Q233" s="134">
        <v>80</v>
      </c>
      <c r="R233" s="131">
        <v>20</v>
      </c>
      <c r="S233" s="37">
        <v>4027</v>
      </c>
      <c r="T233" s="135">
        <f t="shared" si="42"/>
        <v>7683.2936530000006</v>
      </c>
      <c r="U233" s="130">
        <v>8131.3</v>
      </c>
      <c r="V233" s="131">
        <v>106.86</v>
      </c>
      <c r="W233" s="136"/>
      <c r="X233" s="37">
        <v>4125.1000000000004</v>
      </c>
      <c r="Y233" s="133">
        <v>393.1</v>
      </c>
      <c r="Z233" s="134">
        <v>313.10000000000002</v>
      </c>
      <c r="AA233" s="131">
        <v>70.8</v>
      </c>
      <c r="AB233" s="37">
        <v>4050.9104504530201</v>
      </c>
      <c r="AC233" s="135">
        <f t="shared" si="43"/>
        <v>17191.170450453021</v>
      </c>
      <c r="AD233" s="47"/>
      <c r="AE233" s="47"/>
      <c r="AF233" s="130">
        <v>14000</v>
      </c>
      <c r="AG233" s="131">
        <v>0</v>
      </c>
      <c r="AH233" s="132"/>
      <c r="AI233" s="37"/>
      <c r="AJ233" s="133">
        <v>1000</v>
      </c>
      <c r="AK233" s="137">
        <v>0</v>
      </c>
      <c r="AL233" s="131"/>
      <c r="AM233" s="37">
        <v>1000</v>
      </c>
      <c r="AN233" s="135">
        <f t="shared" si="44"/>
        <v>16000</v>
      </c>
      <c r="AO233" s="130">
        <v>0</v>
      </c>
      <c r="AP233" s="131">
        <v>0</v>
      </c>
      <c r="AQ233" s="132"/>
      <c r="AR233" s="37"/>
      <c r="AS233" s="133"/>
      <c r="AT233" s="138"/>
      <c r="AU233" s="131"/>
      <c r="AV233" s="37">
        <v>0</v>
      </c>
      <c r="AW233" s="135">
        <f t="shared" si="45"/>
        <v>0</v>
      </c>
      <c r="AX233" s="47">
        <f t="shared" si="46"/>
        <v>25217.593653</v>
      </c>
      <c r="AY233" s="47">
        <f t="shared" si="47"/>
        <v>106.86</v>
      </c>
      <c r="AZ233" s="47">
        <f t="shared" si="48"/>
        <v>0</v>
      </c>
      <c r="BA233" s="47">
        <f t="shared" si="49"/>
        <v>4555.1000000000004</v>
      </c>
      <c r="BB233" s="47">
        <f t="shared" si="50"/>
        <v>1433.1</v>
      </c>
      <c r="BC233" s="47">
        <f t="shared" si="51"/>
        <v>393.1</v>
      </c>
      <c r="BD233" s="47">
        <f t="shared" si="52"/>
        <v>90.8</v>
      </c>
      <c r="BE233" s="47">
        <f t="shared" si="53"/>
        <v>9077.9104504530205</v>
      </c>
      <c r="BF233" s="135">
        <f t="shared" si="54"/>
        <v>40874.464103453021</v>
      </c>
      <c r="BG233" s="139">
        <f t="shared" si="55"/>
        <v>10.324441551768887</v>
      </c>
    </row>
    <row r="234" spans="1:59" ht="12.95" customHeight="1" x14ac:dyDescent="0.2">
      <c r="A234" s="32" t="s">
        <v>1286</v>
      </c>
      <c r="B234" s="33" t="s">
        <v>1287</v>
      </c>
      <c r="C234" s="43">
        <v>12606</v>
      </c>
      <c r="D234" s="45" t="s">
        <v>184</v>
      </c>
      <c r="E234" s="33" t="s">
        <v>185</v>
      </c>
      <c r="F234" s="46" t="s">
        <v>90</v>
      </c>
      <c r="G234" s="33" t="s">
        <v>91</v>
      </c>
      <c r="H234" s="46" t="s">
        <v>186</v>
      </c>
      <c r="I234" s="46" t="s">
        <v>187</v>
      </c>
      <c r="J234" s="47">
        <v>1</v>
      </c>
      <c r="K234" s="47">
        <v>2</v>
      </c>
      <c r="L234" s="130">
        <v>8317.9711759999991</v>
      </c>
      <c r="M234" s="131">
        <v>2473.6</v>
      </c>
      <c r="N234" s="132"/>
      <c r="O234" s="37">
        <v>1651.4</v>
      </c>
      <c r="P234" s="133">
        <v>3505</v>
      </c>
      <c r="Q234" s="134">
        <v>1645</v>
      </c>
      <c r="R234" s="131">
        <v>4026</v>
      </c>
      <c r="S234" s="37">
        <v>20634.8</v>
      </c>
      <c r="T234" s="135">
        <f t="shared" si="42"/>
        <v>42253.771175999995</v>
      </c>
      <c r="U234" s="130">
        <v>8015.0499999999993</v>
      </c>
      <c r="V234" s="131">
        <v>952.33</v>
      </c>
      <c r="W234" s="136"/>
      <c r="X234" s="37">
        <v>2264.75</v>
      </c>
      <c r="Y234" s="133">
        <v>3490.44</v>
      </c>
      <c r="Z234" s="134">
        <v>1256.58</v>
      </c>
      <c r="AA234" s="131">
        <v>1014.76</v>
      </c>
      <c r="AB234" s="37">
        <v>9485.8962920248723</v>
      </c>
      <c r="AC234" s="135">
        <f t="shared" si="43"/>
        <v>26479.80629202487</v>
      </c>
      <c r="AD234" s="47"/>
      <c r="AE234" s="47"/>
      <c r="AF234" s="130">
        <v>19900</v>
      </c>
      <c r="AG234" s="131">
        <v>1800</v>
      </c>
      <c r="AH234" s="132"/>
      <c r="AI234" s="37">
        <v>5080</v>
      </c>
      <c r="AJ234" s="133">
        <v>10150</v>
      </c>
      <c r="AK234" s="137">
        <v>5530</v>
      </c>
      <c r="AL234" s="131">
        <v>12982</v>
      </c>
      <c r="AM234" s="37">
        <v>12000</v>
      </c>
      <c r="AN234" s="135">
        <f t="shared" si="44"/>
        <v>67442</v>
      </c>
      <c r="AO234" s="130">
        <v>0</v>
      </c>
      <c r="AP234" s="131">
        <v>0</v>
      </c>
      <c r="AQ234" s="132"/>
      <c r="AR234" s="37"/>
      <c r="AS234" s="133"/>
      <c r="AT234" s="138"/>
      <c r="AU234" s="131"/>
      <c r="AV234" s="37">
        <v>0</v>
      </c>
      <c r="AW234" s="135">
        <f t="shared" si="45"/>
        <v>0</v>
      </c>
      <c r="AX234" s="47">
        <f t="shared" si="46"/>
        <v>36233.021175999995</v>
      </c>
      <c r="AY234" s="47">
        <f t="shared" si="47"/>
        <v>5225.93</v>
      </c>
      <c r="AZ234" s="47">
        <f t="shared" si="48"/>
        <v>0</v>
      </c>
      <c r="BA234" s="47">
        <f t="shared" si="49"/>
        <v>8996.15</v>
      </c>
      <c r="BB234" s="47">
        <f t="shared" si="50"/>
        <v>17145.440000000002</v>
      </c>
      <c r="BC234" s="47">
        <f t="shared" si="51"/>
        <v>8431.58</v>
      </c>
      <c r="BD234" s="47">
        <f t="shared" si="52"/>
        <v>18022.760000000002</v>
      </c>
      <c r="BE234" s="47">
        <f t="shared" si="53"/>
        <v>42120.69629202487</v>
      </c>
      <c r="BF234" s="135">
        <f t="shared" si="54"/>
        <v>136175.57746802486</v>
      </c>
      <c r="BG234" s="139">
        <f t="shared" si="55"/>
        <v>10.80244149357646</v>
      </c>
    </row>
    <row r="235" spans="1:59" ht="12.95" customHeight="1" x14ac:dyDescent="0.2">
      <c r="A235" s="32" t="s">
        <v>966</v>
      </c>
      <c r="B235" s="33" t="s">
        <v>967</v>
      </c>
      <c r="C235" s="43">
        <v>8783</v>
      </c>
      <c r="D235" s="45"/>
      <c r="E235" s="33"/>
      <c r="F235" s="46" t="s">
        <v>90</v>
      </c>
      <c r="G235" s="33" t="s">
        <v>91</v>
      </c>
      <c r="H235" s="46" t="s">
        <v>186</v>
      </c>
      <c r="I235" s="46" t="s">
        <v>187</v>
      </c>
      <c r="J235" s="47">
        <v>1</v>
      </c>
      <c r="K235" s="47">
        <v>1</v>
      </c>
      <c r="L235" s="130">
        <v>6151.4600549999996</v>
      </c>
      <c r="M235" s="131">
        <v>2020</v>
      </c>
      <c r="N235" s="132"/>
      <c r="O235" s="37">
        <v>2385</v>
      </c>
      <c r="P235" s="133">
        <v>5412.76</v>
      </c>
      <c r="Q235" s="134">
        <v>1180</v>
      </c>
      <c r="R235" s="131">
        <v>7615</v>
      </c>
      <c r="S235" s="37">
        <v>9663</v>
      </c>
      <c r="T235" s="135">
        <f t="shared" si="42"/>
        <v>34427.220054999998</v>
      </c>
      <c r="U235" s="130">
        <v>15254.329999999998</v>
      </c>
      <c r="V235" s="131">
        <v>811.8</v>
      </c>
      <c r="W235" s="136"/>
      <c r="X235" s="37">
        <v>218.25</v>
      </c>
      <c r="Y235" s="133">
        <v>4315.1400000000003</v>
      </c>
      <c r="Z235" s="134">
        <v>247.9</v>
      </c>
      <c r="AA235" s="131">
        <v>1410.1</v>
      </c>
      <c r="AB235" s="37">
        <v>2181.7916306988923</v>
      </c>
      <c r="AC235" s="135">
        <f t="shared" si="43"/>
        <v>24439.311630698889</v>
      </c>
      <c r="AD235" s="47"/>
      <c r="AE235" s="47"/>
      <c r="AF235" s="130">
        <v>20000</v>
      </c>
      <c r="AG235" s="131">
        <v>2700</v>
      </c>
      <c r="AH235" s="132"/>
      <c r="AI235" s="37">
        <v>600</v>
      </c>
      <c r="AJ235" s="133">
        <v>4100</v>
      </c>
      <c r="AK235" s="137">
        <v>0</v>
      </c>
      <c r="AL235" s="131">
        <v>2600</v>
      </c>
      <c r="AM235" s="37">
        <v>4000</v>
      </c>
      <c r="AN235" s="135">
        <f t="shared" si="44"/>
        <v>34000</v>
      </c>
      <c r="AO235" s="130">
        <v>0</v>
      </c>
      <c r="AP235" s="131">
        <v>0</v>
      </c>
      <c r="AQ235" s="132"/>
      <c r="AR235" s="37"/>
      <c r="AS235" s="133"/>
      <c r="AT235" s="138"/>
      <c r="AU235" s="131"/>
      <c r="AV235" s="37">
        <v>0</v>
      </c>
      <c r="AW235" s="135">
        <f t="shared" si="45"/>
        <v>0</v>
      </c>
      <c r="AX235" s="47">
        <f t="shared" si="46"/>
        <v>41405.790054999998</v>
      </c>
      <c r="AY235" s="47">
        <f t="shared" si="47"/>
        <v>5531.8</v>
      </c>
      <c r="AZ235" s="47">
        <f t="shared" si="48"/>
        <v>0</v>
      </c>
      <c r="BA235" s="47">
        <f t="shared" si="49"/>
        <v>3203.25</v>
      </c>
      <c r="BB235" s="47">
        <f t="shared" si="50"/>
        <v>13827.900000000001</v>
      </c>
      <c r="BC235" s="47">
        <f t="shared" si="51"/>
        <v>1427.9</v>
      </c>
      <c r="BD235" s="47">
        <f t="shared" si="52"/>
        <v>11625.1</v>
      </c>
      <c r="BE235" s="47">
        <f t="shared" si="53"/>
        <v>15844.791630698892</v>
      </c>
      <c r="BF235" s="135">
        <f t="shared" si="54"/>
        <v>92866.531685698894</v>
      </c>
      <c r="BG235" s="139">
        <f t="shared" si="55"/>
        <v>10.573440929716371</v>
      </c>
    </row>
    <row r="236" spans="1:59" ht="12.95" customHeight="1" x14ac:dyDescent="0.2">
      <c r="A236" s="32" t="s">
        <v>1305</v>
      </c>
      <c r="B236" s="33" t="s">
        <v>1306</v>
      </c>
      <c r="C236" s="43">
        <v>3633</v>
      </c>
      <c r="D236" s="45"/>
      <c r="E236" s="33"/>
      <c r="F236" s="46" t="s">
        <v>90</v>
      </c>
      <c r="G236" s="33" t="s">
        <v>91</v>
      </c>
      <c r="H236" s="46" t="s">
        <v>186</v>
      </c>
      <c r="I236" s="46" t="s">
        <v>187</v>
      </c>
      <c r="J236" s="47">
        <v>2</v>
      </c>
      <c r="K236" s="47">
        <v>1</v>
      </c>
      <c r="L236" s="130">
        <v>2366.1396789999999</v>
      </c>
      <c r="M236" s="131">
        <v>0</v>
      </c>
      <c r="N236" s="132"/>
      <c r="O236" s="37">
        <v>1230</v>
      </c>
      <c r="P236" s="133">
        <v>3491</v>
      </c>
      <c r="Q236" s="134">
        <v>10310</v>
      </c>
      <c r="R236" s="131">
        <v>2542</v>
      </c>
      <c r="S236" s="37">
        <v>2868.39</v>
      </c>
      <c r="T236" s="135">
        <f t="shared" si="42"/>
        <v>22807.529678999999</v>
      </c>
      <c r="U236" s="130">
        <v>6713.63</v>
      </c>
      <c r="V236" s="131">
        <v>156.19999999999999</v>
      </c>
      <c r="W236" s="136"/>
      <c r="X236" s="37">
        <v>356.69</v>
      </c>
      <c r="Y236" s="133">
        <v>6039</v>
      </c>
      <c r="Z236" s="134">
        <v>353.8</v>
      </c>
      <c r="AA236" s="131">
        <v>349.05</v>
      </c>
      <c r="AB236" s="37">
        <v>5179.980250980263</v>
      </c>
      <c r="AC236" s="135">
        <f t="shared" si="43"/>
        <v>19148.350250980264</v>
      </c>
      <c r="AD236" s="47"/>
      <c r="AE236" s="47"/>
      <c r="AF236" s="130">
        <v>2000</v>
      </c>
      <c r="AG236" s="131">
        <v>500</v>
      </c>
      <c r="AH236" s="132"/>
      <c r="AI236" s="37">
        <v>500</v>
      </c>
      <c r="AJ236" s="133">
        <v>1000</v>
      </c>
      <c r="AK236" s="137">
        <v>500</v>
      </c>
      <c r="AL236" s="131">
        <v>500</v>
      </c>
      <c r="AM236" s="37">
        <v>450</v>
      </c>
      <c r="AN236" s="135">
        <f t="shared" si="44"/>
        <v>5450</v>
      </c>
      <c r="AO236" s="130">
        <v>0</v>
      </c>
      <c r="AP236" s="131">
        <v>0</v>
      </c>
      <c r="AQ236" s="132"/>
      <c r="AR236" s="37"/>
      <c r="AS236" s="133"/>
      <c r="AT236" s="138"/>
      <c r="AU236" s="131"/>
      <c r="AV236" s="37">
        <v>0</v>
      </c>
      <c r="AW236" s="135">
        <f t="shared" si="45"/>
        <v>0</v>
      </c>
      <c r="AX236" s="47">
        <f t="shared" si="46"/>
        <v>11079.769679000001</v>
      </c>
      <c r="AY236" s="47">
        <f t="shared" si="47"/>
        <v>656.2</v>
      </c>
      <c r="AZ236" s="47">
        <f t="shared" si="48"/>
        <v>0</v>
      </c>
      <c r="BA236" s="47">
        <f t="shared" si="49"/>
        <v>2086.69</v>
      </c>
      <c r="BB236" s="47">
        <f t="shared" si="50"/>
        <v>10530</v>
      </c>
      <c r="BC236" s="47">
        <f t="shared" si="51"/>
        <v>11163.8</v>
      </c>
      <c r="BD236" s="47">
        <f t="shared" si="52"/>
        <v>3391.05</v>
      </c>
      <c r="BE236" s="47">
        <f t="shared" si="53"/>
        <v>8498.3702509802624</v>
      </c>
      <c r="BF236" s="135">
        <f t="shared" si="54"/>
        <v>47405.87992998027</v>
      </c>
      <c r="BG236" s="139">
        <f t="shared" si="55"/>
        <v>13.048687016234592</v>
      </c>
    </row>
    <row r="237" spans="1:59" ht="12.95" customHeight="1" x14ac:dyDescent="0.2">
      <c r="A237" s="32" t="s">
        <v>1340</v>
      </c>
      <c r="B237" s="33" t="s">
        <v>1341</v>
      </c>
      <c r="C237" s="43">
        <v>2478</v>
      </c>
      <c r="D237" s="45"/>
      <c r="E237" s="33"/>
      <c r="F237" s="46" t="s">
        <v>90</v>
      </c>
      <c r="G237" s="33" t="s">
        <v>91</v>
      </c>
      <c r="H237" s="46" t="s">
        <v>414</v>
      </c>
      <c r="I237" s="46" t="s">
        <v>415</v>
      </c>
      <c r="J237" s="47">
        <v>2</v>
      </c>
      <c r="K237" s="47">
        <v>1</v>
      </c>
      <c r="L237" s="130">
        <v>2207.6726959999996</v>
      </c>
      <c r="M237" s="131">
        <v>40</v>
      </c>
      <c r="N237" s="132"/>
      <c r="O237" s="37">
        <v>635</v>
      </c>
      <c r="P237" s="133">
        <v>3859</v>
      </c>
      <c r="Q237" s="134">
        <v>1690</v>
      </c>
      <c r="R237" s="131">
        <v>950</v>
      </c>
      <c r="S237" s="37">
        <v>3187</v>
      </c>
      <c r="T237" s="135">
        <f t="shared" si="42"/>
        <v>12568.672696</v>
      </c>
      <c r="U237" s="130">
        <v>9024.75</v>
      </c>
      <c r="V237" s="131">
        <v>80.349999999999994</v>
      </c>
      <c r="W237" s="136"/>
      <c r="X237" s="37">
        <v>208.9</v>
      </c>
      <c r="Y237" s="133">
        <v>3197.03</v>
      </c>
      <c r="Z237" s="134">
        <v>157.80000000000001</v>
      </c>
      <c r="AA237" s="131">
        <v>360.95</v>
      </c>
      <c r="AB237" s="37">
        <v>6149.7390825761213</v>
      </c>
      <c r="AC237" s="135">
        <f t="shared" si="43"/>
        <v>19179.519082576124</v>
      </c>
      <c r="AD237" s="47"/>
      <c r="AE237" s="47"/>
      <c r="AF237" s="130">
        <v>3400</v>
      </c>
      <c r="AG237" s="131">
        <v>0</v>
      </c>
      <c r="AH237" s="132"/>
      <c r="AI237" s="37">
        <v>1000</v>
      </c>
      <c r="AJ237" s="133">
        <v>0</v>
      </c>
      <c r="AK237" s="137">
        <v>0</v>
      </c>
      <c r="AL237" s="131">
        <v>500</v>
      </c>
      <c r="AM237" s="37">
        <v>2500</v>
      </c>
      <c r="AN237" s="135">
        <f t="shared" si="44"/>
        <v>7400</v>
      </c>
      <c r="AO237" s="130">
        <v>0</v>
      </c>
      <c r="AP237" s="131">
        <v>0</v>
      </c>
      <c r="AQ237" s="132"/>
      <c r="AR237" s="37"/>
      <c r="AS237" s="133"/>
      <c r="AT237" s="138"/>
      <c r="AU237" s="131"/>
      <c r="AV237" s="37">
        <v>0</v>
      </c>
      <c r="AW237" s="135">
        <f t="shared" si="45"/>
        <v>0</v>
      </c>
      <c r="AX237" s="47">
        <f t="shared" si="46"/>
        <v>14632.422696</v>
      </c>
      <c r="AY237" s="47">
        <f t="shared" si="47"/>
        <v>120.35</v>
      </c>
      <c r="AZ237" s="47">
        <f t="shared" si="48"/>
        <v>0</v>
      </c>
      <c r="BA237" s="47">
        <f t="shared" si="49"/>
        <v>1843.9</v>
      </c>
      <c r="BB237" s="47">
        <f t="shared" si="50"/>
        <v>7056.0300000000007</v>
      </c>
      <c r="BC237" s="47">
        <f t="shared" si="51"/>
        <v>1847.8</v>
      </c>
      <c r="BD237" s="47">
        <f t="shared" si="52"/>
        <v>1810.95</v>
      </c>
      <c r="BE237" s="47">
        <f t="shared" si="53"/>
        <v>11836.739082576121</v>
      </c>
      <c r="BF237" s="135">
        <f t="shared" si="54"/>
        <v>39148.191778576118</v>
      </c>
      <c r="BG237" s="139">
        <f t="shared" si="55"/>
        <v>15.79830176697987</v>
      </c>
    </row>
    <row r="238" spans="1:59" ht="12.95" customHeight="1" x14ac:dyDescent="0.2">
      <c r="A238" s="32" t="s">
        <v>1360</v>
      </c>
      <c r="B238" s="33" t="s">
        <v>1361</v>
      </c>
      <c r="C238" s="43">
        <v>4702</v>
      </c>
      <c r="D238" s="45"/>
      <c r="E238" s="33"/>
      <c r="F238" s="46" t="s">
        <v>90</v>
      </c>
      <c r="G238" s="33" t="s">
        <v>91</v>
      </c>
      <c r="H238" s="46" t="s">
        <v>446</v>
      </c>
      <c r="I238" s="46" t="s">
        <v>447</v>
      </c>
      <c r="J238" s="47">
        <v>1</v>
      </c>
      <c r="K238" s="47">
        <v>1</v>
      </c>
      <c r="L238" s="130">
        <v>4783.0556019999995</v>
      </c>
      <c r="M238" s="131">
        <v>0</v>
      </c>
      <c r="N238" s="132"/>
      <c r="O238" s="37">
        <v>1881</v>
      </c>
      <c r="P238" s="133">
        <v>1374</v>
      </c>
      <c r="Q238" s="134">
        <v>0</v>
      </c>
      <c r="R238" s="131">
        <v>721.4</v>
      </c>
      <c r="S238" s="37">
        <v>3423</v>
      </c>
      <c r="T238" s="135">
        <f t="shared" si="42"/>
        <v>12182.455602</v>
      </c>
      <c r="U238" s="130">
        <v>11430.37</v>
      </c>
      <c r="V238" s="131">
        <v>50.15</v>
      </c>
      <c r="W238" s="136"/>
      <c r="X238" s="37">
        <v>134.86000000000001</v>
      </c>
      <c r="Y238" s="133">
        <v>1109.2</v>
      </c>
      <c r="Z238" s="134">
        <v>106.4</v>
      </c>
      <c r="AA238" s="131">
        <v>347.4</v>
      </c>
      <c r="AB238" s="37">
        <v>5776.1690744229618</v>
      </c>
      <c r="AC238" s="135">
        <f t="shared" si="43"/>
        <v>18954.549074422961</v>
      </c>
      <c r="AD238" s="47"/>
      <c r="AE238" s="47"/>
      <c r="AF238" s="130">
        <v>17390</v>
      </c>
      <c r="AG238" s="131">
        <v>0</v>
      </c>
      <c r="AH238" s="132"/>
      <c r="AI238" s="37">
        <v>4290</v>
      </c>
      <c r="AJ238" s="133">
        <v>2100</v>
      </c>
      <c r="AK238" s="137">
        <v>0</v>
      </c>
      <c r="AL238" s="131">
        <v>500</v>
      </c>
      <c r="AM238" s="37">
        <v>4400</v>
      </c>
      <c r="AN238" s="135">
        <f t="shared" si="44"/>
        <v>28680</v>
      </c>
      <c r="AO238" s="130">
        <v>0</v>
      </c>
      <c r="AP238" s="131">
        <v>0</v>
      </c>
      <c r="AQ238" s="132"/>
      <c r="AR238" s="37"/>
      <c r="AS238" s="133"/>
      <c r="AT238" s="138"/>
      <c r="AU238" s="131"/>
      <c r="AV238" s="37">
        <v>0</v>
      </c>
      <c r="AW238" s="135">
        <f t="shared" si="45"/>
        <v>0</v>
      </c>
      <c r="AX238" s="47">
        <f t="shared" si="46"/>
        <v>33603.425602000003</v>
      </c>
      <c r="AY238" s="47">
        <f t="shared" si="47"/>
        <v>50.15</v>
      </c>
      <c r="AZ238" s="47">
        <f t="shared" si="48"/>
        <v>0</v>
      </c>
      <c r="BA238" s="47">
        <f t="shared" si="49"/>
        <v>6305.8600000000006</v>
      </c>
      <c r="BB238" s="47">
        <f t="shared" si="50"/>
        <v>4583.2</v>
      </c>
      <c r="BC238" s="47">
        <f t="shared" si="51"/>
        <v>106.4</v>
      </c>
      <c r="BD238" s="47">
        <f t="shared" si="52"/>
        <v>1568.8</v>
      </c>
      <c r="BE238" s="47">
        <f t="shared" si="53"/>
        <v>13599.169074422962</v>
      </c>
      <c r="BF238" s="135">
        <f t="shared" si="54"/>
        <v>59817.00467642297</v>
      </c>
      <c r="BG238" s="139">
        <f t="shared" si="55"/>
        <v>12.72160882101722</v>
      </c>
    </row>
    <row r="239" spans="1:59" ht="12.95" customHeight="1" x14ac:dyDescent="0.2">
      <c r="A239" s="32" t="s">
        <v>1368</v>
      </c>
      <c r="B239" s="33" t="s">
        <v>1369</v>
      </c>
      <c r="C239" s="43">
        <v>5947</v>
      </c>
      <c r="D239" s="45" t="s">
        <v>184</v>
      </c>
      <c r="E239" s="33" t="s">
        <v>185</v>
      </c>
      <c r="F239" s="46" t="s">
        <v>90</v>
      </c>
      <c r="G239" s="33" t="s">
        <v>91</v>
      </c>
      <c r="H239" s="46" t="s">
        <v>186</v>
      </c>
      <c r="I239" s="46" t="s">
        <v>187</v>
      </c>
      <c r="J239" s="47">
        <v>1</v>
      </c>
      <c r="K239" s="47">
        <v>2</v>
      </c>
      <c r="L239" s="130">
        <v>3703.5577020000001</v>
      </c>
      <c r="M239" s="131">
        <v>1050</v>
      </c>
      <c r="N239" s="132"/>
      <c r="O239" s="37">
        <v>1854</v>
      </c>
      <c r="P239" s="133">
        <v>20</v>
      </c>
      <c r="Q239" s="134">
        <v>340</v>
      </c>
      <c r="R239" s="131">
        <v>551</v>
      </c>
      <c r="S239" s="37">
        <v>4999</v>
      </c>
      <c r="T239" s="135">
        <f t="shared" si="42"/>
        <v>12517.557702</v>
      </c>
      <c r="U239" s="130">
        <v>4632.2299999999996</v>
      </c>
      <c r="V239" s="131">
        <v>1332.27</v>
      </c>
      <c r="W239" s="136"/>
      <c r="X239" s="37">
        <v>75.2</v>
      </c>
      <c r="Y239" s="133">
        <v>3873.3</v>
      </c>
      <c r="Z239" s="134">
        <v>235.65</v>
      </c>
      <c r="AA239" s="131">
        <v>699.7</v>
      </c>
      <c r="AB239" s="37">
        <v>3027.7785321886113</v>
      </c>
      <c r="AC239" s="135">
        <f t="shared" si="43"/>
        <v>13876.128532188612</v>
      </c>
      <c r="AD239" s="47"/>
      <c r="AE239" s="47"/>
      <c r="AF239" s="130">
        <v>3000</v>
      </c>
      <c r="AG239" s="131">
        <v>700</v>
      </c>
      <c r="AH239" s="132"/>
      <c r="AI239" s="37">
        <v>600</v>
      </c>
      <c r="AJ239" s="133">
        <v>700</v>
      </c>
      <c r="AK239" s="137">
        <v>300</v>
      </c>
      <c r="AL239" s="131">
        <v>1700</v>
      </c>
      <c r="AM239" s="37">
        <v>1180</v>
      </c>
      <c r="AN239" s="135">
        <f t="shared" si="44"/>
        <v>8180</v>
      </c>
      <c r="AO239" s="130">
        <v>0</v>
      </c>
      <c r="AP239" s="131">
        <v>0</v>
      </c>
      <c r="AQ239" s="132"/>
      <c r="AR239" s="37"/>
      <c r="AS239" s="133"/>
      <c r="AT239" s="138"/>
      <c r="AU239" s="131"/>
      <c r="AV239" s="37">
        <v>0</v>
      </c>
      <c r="AW239" s="135">
        <f t="shared" si="45"/>
        <v>0</v>
      </c>
      <c r="AX239" s="47">
        <f t="shared" si="46"/>
        <v>11335.787702</v>
      </c>
      <c r="AY239" s="47">
        <f t="shared" si="47"/>
        <v>3082.27</v>
      </c>
      <c r="AZ239" s="47">
        <f t="shared" si="48"/>
        <v>0</v>
      </c>
      <c r="BA239" s="47">
        <f t="shared" si="49"/>
        <v>2529.1999999999998</v>
      </c>
      <c r="BB239" s="47">
        <f t="shared" si="50"/>
        <v>4593.3</v>
      </c>
      <c r="BC239" s="47">
        <f t="shared" si="51"/>
        <v>875.65</v>
      </c>
      <c r="BD239" s="47">
        <f t="shared" si="52"/>
        <v>2950.7</v>
      </c>
      <c r="BE239" s="47">
        <f t="shared" si="53"/>
        <v>9206.7785321886113</v>
      </c>
      <c r="BF239" s="135">
        <f t="shared" si="54"/>
        <v>34573.686234188615</v>
      </c>
      <c r="BG239" s="139">
        <f t="shared" si="55"/>
        <v>5.8136348132148337</v>
      </c>
    </row>
    <row r="240" spans="1:59" ht="12.95" customHeight="1" x14ac:dyDescent="0.2">
      <c r="A240" s="32" t="s">
        <v>1406</v>
      </c>
      <c r="B240" s="33" t="s">
        <v>1407</v>
      </c>
      <c r="C240" s="43">
        <v>2584</v>
      </c>
      <c r="D240" s="45"/>
      <c r="E240" s="33"/>
      <c r="F240" s="46" t="s">
        <v>90</v>
      </c>
      <c r="G240" s="33" t="s">
        <v>91</v>
      </c>
      <c r="H240" s="46" t="s">
        <v>314</v>
      </c>
      <c r="I240" s="46" t="s">
        <v>315</v>
      </c>
      <c r="J240" s="47">
        <v>2</v>
      </c>
      <c r="K240" s="47">
        <v>1</v>
      </c>
      <c r="L240" s="130">
        <v>23486.235687</v>
      </c>
      <c r="M240" s="131">
        <v>0</v>
      </c>
      <c r="N240" s="132"/>
      <c r="O240" s="37">
        <v>125</v>
      </c>
      <c r="P240" s="133">
        <v>0</v>
      </c>
      <c r="Q240" s="134">
        <v>0</v>
      </c>
      <c r="R240" s="131">
        <v>865</v>
      </c>
      <c r="S240" s="37">
        <v>3637</v>
      </c>
      <c r="T240" s="135">
        <f t="shared" si="42"/>
        <v>28113.235687</v>
      </c>
      <c r="U240" s="130">
        <v>10825.63</v>
      </c>
      <c r="V240" s="131">
        <v>83.6</v>
      </c>
      <c r="W240" s="136"/>
      <c r="X240" s="37">
        <v>373.11</v>
      </c>
      <c r="Y240" s="133">
        <v>98.45</v>
      </c>
      <c r="Z240" s="134">
        <v>199.55</v>
      </c>
      <c r="AA240" s="131">
        <v>199.65</v>
      </c>
      <c r="AB240" s="37">
        <v>5376.6108388956636</v>
      </c>
      <c r="AC240" s="135">
        <f t="shared" si="43"/>
        <v>17156.600838895662</v>
      </c>
      <c r="AD240" s="47"/>
      <c r="AE240" s="47"/>
      <c r="AF240" s="130">
        <v>14700</v>
      </c>
      <c r="AG240" s="131">
        <v>0</v>
      </c>
      <c r="AH240" s="132"/>
      <c r="AI240" s="37">
        <v>2000</v>
      </c>
      <c r="AJ240" s="133">
        <v>0</v>
      </c>
      <c r="AK240" s="137">
        <v>2000</v>
      </c>
      <c r="AL240" s="131"/>
      <c r="AM240" s="37">
        <v>1500</v>
      </c>
      <c r="AN240" s="135">
        <f t="shared" si="44"/>
        <v>20200</v>
      </c>
      <c r="AO240" s="130">
        <v>0</v>
      </c>
      <c r="AP240" s="131">
        <v>0</v>
      </c>
      <c r="AQ240" s="132"/>
      <c r="AR240" s="37"/>
      <c r="AS240" s="133"/>
      <c r="AT240" s="138"/>
      <c r="AU240" s="131"/>
      <c r="AV240" s="37">
        <v>0</v>
      </c>
      <c r="AW240" s="135">
        <f t="shared" si="45"/>
        <v>0</v>
      </c>
      <c r="AX240" s="47">
        <f t="shared" si="46"/>
        <v>49011.865686999998</v>
      </c>
      <c r="AY240" s="47">
        <f t="shared" si="47"/>
        <v>83.6</v>
      </c>
      <c r="AZ240" s="47">
        <f t="shared" si="48"/>
        <v>0</v>
      </c>
      <c r="BA240" s="47">
        <f t="shared" si="49"/>
        <v>2498.11</v>
      </c>
      <c r="BB240" s="47">
        <f t="shared" si="50"/>
        <v>98.45</v>
      </c>
      <c r="BC240" s="47">
        <f t="shared" si="51"/>
        <v>2199.5500000000002</v>
      </c>
      <c r="BD240" s="47">
        <f t="shared" si="52"/>
        <v>1064.6500000000001</v>
      </c>
      <c r="BE240" s="47">
        <f t="shared" si="53"/>
        <v>10513.610838895664</v>
      </c>
      <c r="BF240" s="135">
        <f t="shared" si="54"/>
        <v>65469.836525895662</v>
      </c>
      <c r="BG240" s="139">
        <f t="shared" si="55"/>
        <v>25.33662404252928</v>
      </c>
    </row>
    <row r="241" spans="1:59" ht="12.95" customHeight="1" x14ac:dyDescent="0.2">
      <c r="A241" s="32" t="s">
        <v>1410</v>
      </c>
      <c r="B241" s="33" t="s">
        <v>1411</v>
      </c>
      <c r="C241" s="43">
        <v>1495</v>
      </c>
      <c r="D241" s="45"/>
      <c r="E241" s="33"/>
      <c r="F241" s="46" t="s">
        <v>90</v>
      </c>
      <c r="G241" s="33" t="s">
        <v>91</v>
      </c>
      <c r="H241" s="46" t="s">
        <v>677</v>
      </c>
      <c r="I241" s="46" t="s">
        <v>678</v>
      </c>
      <c r="J241" s="47">
        <v>2</v>
      </c>
      <c r="K241" s="47">
        <v>1</v>
      </c>
      <c r="L241" s="130">
        <v>2959.4384540000005</v>
      </c>
      <c r="M241" s="131">
        <v>0</v>
      </c>
      <c r="N241" s="132"/>
      <c r="O241" s="37">
        <v>10</v>
      </c>
      <c r="P241" s="133">
        <v>5000</v>
      </c>
      <c r="Q241" s="134">
        <v>3500</v>
      </c>
      <c r="R241" s="131">
        <v>10635</v>
      </c>
      <c r="S241" s="37">
        <v>2255</v>
      </c>
      <c r="T241" s="135">
        <f t="shared" si="42"/>
        <v>24359.438454000003</v>
      </c>
      <c r="U241" s="130">
        <v>1957.56</v>
      </c>
      <c r="V241" s="131">
        <v>718.4</v>
      </c>
      <c r="W241" s="136"/>
      <c r="X241" s="37">
        <v>291.05</v>
      </c>
      <c r="Y241" s="133">
        <v>0</v>
      </c>
      <c r="Z241" s="134">
        <v>306.3</v>
      </c>
      <c r="AA241" s="131">
        <v>213.2</v>
      </c>
      <c r="AB241" s="37">
        <v>3520.1855264912115</v>
      </c>
      <c r="AC241" s="135">
        <f t="shared" si="43"/>
        <v>7006.6955264912121</v>
      </c>
      <c r="AD241" s="47"/>
      <c r="AE241" s="47"/>
      <c r="AF241" s="130">
        <v>4200</v>
      </c>
      <c r="AG241" s="131">
        <v>0</v>
      </c>
      <c r="AH241" s="132"/>
      <c r="AI241" s="37">
        <v>1530</v>
      </c>
      <c r="AJ241" s="133">
        <v>0</v>
      </c>
      <c r="AK241" s="137">
        <v>0</v>
      </c>
      <c r="AL241" s="131"/>
      <c r="AM241" s="37">
        <v>550</v>
      </c>
      <c r="AN241" s="135">
        <f t="shared" si="44"/>
        <v>6280</v>
      </c>
      <c r="AO241" s="130">
        <v>0</v>
      </c>
      <c r="AP241" s="131">
        <v>0</v>
      </c>
      <c r="AQ241" s="132"/>
      <c r="AR241" s="37"/>
      <c r="AS241" s="133"/>
      <c r="AT241" s="138"/>
      <c r="AU241" s="131"/>
      <c r="AV241" s="37">
        <v>0</v>
      </c>
      <c r="AW241" s="135">
        <f t="shared" si="45"/>
        <v>0</v>
      </c>
      <c r="AX241" s="47">
        <f t="shared" si="46"/>
        <v>9116.9984540000005</v>
      </c>
      <c r="AY241" s="47">
        <f t="shared" si="47"/>
        <v>718.4</v>
      </c>
      <c r="AZ241" s="47">
        <f t="shared" si="48"/>
        <v>0</v>
      </c>
      <c r="BA241" s="47">
        <f t="shared" si="49"/>
        <v>1831.05</v>
      </c>
      <c r="BB241" s="47">
        <f t="shared" si="50"/>
        <v>5000</v>
      </c>
      <c r="BC241" s="47">
        <f t="shared" si="51"/>
        <v>3806.3</v>
      </c>
      <c r="BD241" s="47">
        <f t="shared" si="52"/>
        <v>10848.2</v>
      </c>
      <c r="BE241" s="47">
        <f t="shared" si="53"/>
        <v>6325.1855264912119</v>
      </c>
      <c r="BF241" s="135">
        <f t="shared" si="54"/>
        <v>37646.133980491213</v>
      </c>
      <c r="BG241" s="139">
        <f t="shared" si="55"/>
        <v>25.181360522067703</v>
      </c>
    </row>
    <row r="242" spans="1:59" ht="12.95" customHeight="1" x14ac:dyDescent="0.2">
      <c r="A242" s="32" t="s">
        <v>1433</v>
      </c>
      <c r="B242" s="33" t="s">
        <v>1434</v>
      </c>
      <c r="C242" s="43">
        <v>1175</v>
      </c>
      <c r="D242" s="45"/>
      <c r="E242" s="33"/>
      <c r="F242" s="46" t="s">
        <v>90</v>
      </c>
      <c r="G242" s="33" t="s">
        <v>91</v>
      </c>
      <c r="H242" s="46" t="s">
        <v>414</v>
      </c>
      <c r="I242" s="46" t="s">
        <v>415</v>
      </c>
      <c r="J242" s="47">
        <v>2</v>
      </c>
      <c r="K242" s="47">
        <v>1</v>
      </c>
      <c r="L242" s="130">
        <v>1837.2554759999998</v>
      </c>
      <c r="M242" s="131">
        <v>1330</v>
      </c>
      <c r="N242" s="132"/>
      <c r="O242" s="37">
        <v>670</v>
      </c>
      <c r="P242" s="133">
        <v>0</v>
      </c>
      <c r="Q242" s="134">
        <v>0</v>
      </c>
      <c r="R242" s="131">
        <v>521</v>
      </c>
      <c r="S242" s="37">
        <v>3296</v>
      </c>
      <c r="T242" s="135">
        <f t="shared" si="42"/>
        <v>7654.2554760000003</v>
      </c>
      <c r="U242" s="130">
        <v>3996.6800000000003</v>
      </c>
      <c r="V242" s="131">
        <v>746.43</v>
      </c>
      <c r="W242" s="136"/>
      <c r="X242" s="37">
        <v>1066.02</v>
      </c>
      <c r="Y242" s="133">
        <v>162.85</v>
      </c>
      <c r="Z242" s="134">
        <v>79.849999999999994</v>
      </c>
      <c r="AA242" s="131">
        <v>858.2</v>
      </c>
      <c r="AB242" s="37">
        <v>5335.771061177169</v>
      </c>
      <c r="AC242" s="135">
        <f t="shared" si="43"/>
        <v>12245.801061177172</v>
      </c>
      <c r="AD242" s="47"/>
      <c r="AE242" s="47"/>
      <c r="AF242" s="130">
        <v>2000</v>
      </c>
      <c r="AG242" s="131">
        <v>0</v>
      </c>
      <c r="AH242" s="132"/>
      <c r="AI242" s="37"/>
      <c r="AJ242" s="133">
        <v>0</v>
      </c>
      <c r="AK242" s="137">
        <v>1000</v>
      </c>
      <c r="AL242" s="131"/>
      <c r="AM242" s="37">
        <v>0</v>
      </c>
      <c r="AN242" s="135">
        <f t="shared" si="44"/>
        <v>3000</v>
      </c>
      <c r="AO242" s="130">
        <v>0</v>
      </c>
      <c r="AP242" s="131">
        <v>0</v>
      </c>
      <c r="AQ242" s="132"/>
      <c r="AR242" s="37"/>
      <c r="AS242" s="133"/>
      <c r="AT242" s="138"/>
      <c r="AU242" s="131"/>
      <c r="AV242" s="37">
        <v>0</v>
      </c>
      <c r="AW242" s="135">
        <f t="shared" si="45"/>
        <v>0</v>
      </c>
      <c r="AX242" s="47">
        <f t="shared" si="46"/>
        <v>7833.9354760000006</v>
      </c>
      <c r="AY242" s="47">
        <f t="shared" si="47"/>
        <v>2076.4299999999998</v>
      </c>
      <c r="AZ242" s="47">
        <f t="shared" si="48"/>
        <v>0</v>
      </c>
      <c r="BA242" s="47">
        <f t="shared" si="49"/>
        <v>1736.02</v>
      </c>
      <c r="BB242" s="47">
        <f t="shared" si="50"/>
        <v>162.85</v>
      </c>
      <c r="BC242" s="47">
        <f t="shared" si="51"/>
        <v>1079.8499999999999</v>
      </c>
      <c r="BD242" s="47">
        <f t="shared" si="52"/>
        <v>1379.2</v>
      </c>
      <c r="BE242" s="47">
        <f t="shared" si="53"/>
        <v>8631.771061177169</v>
      </c>
      <c r="BF242" s="135">
        <f t="shared" si="54"/>
        <v>22900.056537177174</v>
      </c>
      <c r="BG242" s="139">
        <f t="shared" si="55"/>
        <v>19.48940981887419</v>
      </c>
    </row>
    <row r="243" spans="1:59" ht="12.95" customHeight="1" x14ac:dyDescent="0.2">
      <c r="A243" s="32" t="s">
        <v>1463</v>
      </c>
      <c r="B243" s="33" t="s">
        <v>1464</v>
      </c>
      <c r="C243" s="43">
        <v>1857</v>
      </c>
      <c r="D243" s="45"/>
      <c r="E243" s="33"/>
      <c r="F243" s="46" t="s">
        <v>90</v>
      </c>
      <c r="G243" s="33" t="s">
        <v>91</v>
      </c>
      <c r="H243" s="46" t="s">
        <v>186</v>
      </c>
      <c r="I243" s="46" t="s">
        <v>187</v>
      </c>
      <c r="J243" s="47">
        <v>2</v>
      </c>
      <c r="K243" s="47">
        <v>1</v>
      </c>
      <c r="L243" s="130">
        <v>680.876801</v>
      </c>
      <c r="M243" s="131">
        <v>0</v>
      </c>
      <c r="N243" s="132"/>
      <c r="O243" s="37">
        <v>145</v>
      </c>
      <c r="P243" s="133">
        <v>140</v>
      </c>
      <c r="Q243" s="134">
        <v>435</v>
      </c>
      <c r="R243" s="131"/>
      <c r="S243" s="37">
        <v>2331</v>
      </c>
      <c r="T243" s="135">
        <f t="shared" si="42"/>
        <v>3731.8768009999999</v>
      </c>
      <c r="U243" s="130">
        <v>5521.5599999999995</v>
      </c>
      <c r="V243" s="131">
        <v>23.5</v>
      </c>
      <c r="W243" s="136"/>
      <c r="X243" s="37">
        <v>313.29000000000002</v>
      </c>
      <c r="Y243" s="133">
        <v>794.87</v>
      </c>
      <c r="Z243" s="134">
        <v>0</v>
      </c>
      <c r="AA243" s="131">
        <v>76.22</v>
      </c>
      <c r="AB243" s="37">
        <v>2491.5014020607778</v>
      </c>
      <c r="AC243" s="135">
        <f t="shared" si="43"/>
        <v>9220.9414020607765</v>
      </c>
      <c r="AD243" s="47"/>
      <c r="AE243" s="47"/>
      <c r="AF243" s="130">
        <v>1200</v>
      </c>
      <c r="AG243" s="131">
        <v>0</v>
      </c>
      <c r="AH243" s="132"/>
      <c r="AI243" s="37">
        <v>800</v>
      </c>
      <c r="AJ243" s="133">
        <v>1000</v>
      </c>
      <c r="AK243" s="137">
        <v>0</v>
      </c>
      <c r="AL243" s="131"/>
      <c r="AM243" s="37">
        <v>700</v>
      </c>
      <c r="AN243" s="135">
        <f t="shared" si="44"/>
        <v>3700</v>
      </c>
      <c r="AO243" s="130">
        <v>0</v>
      </c>
      <c r="AP243" s="131">
        <v>0</v>
      </c>
      <c r="AQ243" s="132"/>
      <c r="AR243" s="37"/>
      <c r="AS243" s="133"/>
      <c r="AT243" s="138"/>
      <c r="AU243" s="131"/>
      <c r="AV243" s="37">
        <v>0</v>
      </c>
      <c r="AW243" s="135">
        <f t="shared" si="45"/>
        <v>0</v>
      </c>
      <c r="AX243" s="47">
        <f t="shared" si="46"/>
        <v>7402.4368009999998</v>
      </c>
      <c r="AY243" s="47">
        <f t="shared" si="47"/>
        <v>23.5</v>
      </c>
      <c r="AZ243" s="47">
        <f t="shared" si="48"/>
        <v>0</v>
      </c>
      <c r="BA243" s="47">
        <f t="shared" si="49"/>
        <v>1258.29</v>
      </c>
      <c r="BB243" s="47">
        <f t="shared" si="50"/>
        <v>1934.87</v>
      </c>
      <c r="BC243" s="47">
        <f t="shared" si="51"/>
        <v>435</v>
      </c>
      <c r="BD243" s="47">
        <f t="shared" si="52"/>
        <v>76.22</v>
      </c>
      <c r="BE243" s="47">
        <f t="shared" si="53"/>
        <v>5522.5014020607778</v>
      </c>
      <c r="BF243" s="135">
        <f t="shared" si="54"/>
        <v>16652.818203060779</v>
      </c>
      <c r="BG243" s="139">
        <f t="shared" si="55"/>
        <v>8.9675919241038127</v>
      </c>
    </row>
    <row r="244" spans="1:59" ht="12.95" customHeight="1" x14ac:dyDescent="0.2">
      <c r="A244" s="32" t="s">
        <v>1526</v>
      </c>
      <c r="B244" s="33" t="s">
        <v>1527</v>
      </c>
      <c r="C244" s="43">
        <v>17278</v>
      </c>
      <c r="D244" s="45"/>
      <c r="E244" s="33"/>
      <c r="F244" s="46" t="s">
        <v>90</v>
      </c>
      <c r="G244" s="33" t="s">
        <v>91</v>
      </c>
      <c r="H244" s="46" t="s">
        <v>677</v>
      </c>
      <c r="I244" s="46" t="s">
        <v>678</v>
      </c>
      <c r="J244" s="47">
        <v>2</v>
      </c>
      <c r="K244" s="47">
        <v>1</v>
      </c>
      <c r="L244" s="130">
        <v>8821.6695909999999</v>
      </c>
      <c r="M244" s="131">
        <v>333.35</v>
      </c>
      <c r="N244" s="132"/>
      <c r="O244" s="37">
        <v>482</v>
      </c>
      <c r="P244" s="133">
        <v>10093.650000000001</v>
      </c>
      <c r="Q244" s="134">
        <v>1930</v>
      </c>
      <c r="R244" s="131">
        <v>190</v>
      </c>
      <c r="S244" s="37">
        <v>14946</v>
      </c>
      <c r="T244" s="135">
        <f t="shared" si="42"/>
        <v>36796.669590999998</v>
      </c>
      <c r="U244" s="130">
        <v>16666.12</v>
      </c>
      <c r="V244" s="131">
        <v>1140.3499999999999</v>
      </c>
      <c r="W244" s="136"/>
      <c r="X244" s="37">
        <v>1101.0899999999999</v>
      </c>
      <c r="Y244" s="133">
        <v>3514.66</v>
      </c>
      <c r="Z244" s="134">
        <v>2482.36</v>
      </c>
      <c r="AA244" s="131">
        <v>7268.66</v>
      </c>
      <c r="AB244" s="37">
        <v>17662.966373291281</v>
      </c>
      <c r="AC244" s="135">
        <f t="shared" si="43"/>
        <v>49836.206373291279</v>
      </c>
      <c r="AD244" s="47"/>
      <c r="AE244" s="47"/>
      <c r="AF244" s="130">
        <v>37000</v>
      </c>
      <c r="AG244" s="131">
        <v>10000</v>
      </c>
      <c r="AH244" s="132"/>
      <c r="AI244" s="37">
        <v>6000</v>
      </c>
      <c r="AJ244" s="133">
        <v>20000</v>
      </c>
      <c r="AK244" s="137">
        <v>10000</v>
      </c>
      <c r="AL244" s="131"/>
      <c r="AM244" s="37">
        <v>8000</v>
      </c>
      <c r="AN244" s="135">
        <f t="shared" si="44"/>
        <v>91000</v>
      </c>
      <c r="AO244" s="130">
        <v>0</v>
      </c>
      <c r="AP244" s="131">
        <v>0</v>
      </c>
      <c r="AQ244" s="132"/>
      <c r="AR244" s="37"/>
      <c r="AS244" s="133"/>
      <c r="AT244" s="138"/>
      <c r="AU244" s="131"/>
      <c r="AV244" s="37">
        <v>0</v>
      </c>
      <c r="AW244" s="135">
        <f t="shared" si="45"/>
        <v>0</v>
      </c>
      <c r="AX244" s="47">
        <f t="shared" si="46"/>
        <v>62487.789591000001</v>
      </c>
      <c r="AY244" s="47">
        <f t="shared" si="47"/>
        <v>11473.7</v>
      </c>
      <c r="AZ244" s="47">
        <f t="shared" si="48"/>
        <v>0</v>
      </c>
      <c r="BA244" s="47">
        <f t="shared" si="49"/>
        <v>7583.09</v>
      </c>
      <c r="BB244" s="47">
        <f t="shared" si="50"/>
        <v>33608.31</v>
      </c>
      <c r="BC244" s="47">
        <f t="shared" si="51"/>
        <v>14412.36</v>
      </c>
      <c r="BD244" s="47">
        <f t="shared" si="52"/>
        <v>7458.66</v>
      </c>
      <c r="BE244" s="47">
        <f t="shared" si="53"/>
        <v>40608.966373291281</v>
      </c>
      <c r="BF244" s="135">
        <f t="shared" si="54"/>
        <v>177632.87596429128</v>
      </c>
      <c r="BG244" s="139">
        <f t="shared" si="55"/>
        <v>10.280870237544351</v>
      </c>
    </row>
    <row r="245" spans="1:59" ht="12.95" customHeight="1" x14ac:dyDescent="0.2">
      <c r="A245" s="32" t="s">
        <v>1562</v>
      </c>
      <c r="B245" s="33" t="s">
        <v>1563</v>
      </c>
      <c r="C245" s="43">
        <v>3611</v>
      </c>
      <c r="D245" s="62" t="s">
        <v>444</v>
      </c>
      <c r="E245" s="46" t="s">
        <v>445</v>
      </c>
      <c r="F245" s="46" t="s">
        <v>90</v>
      </c>
      <c r="G245" s="33" t="s">
        <v>91</v>
      </c>
      <c r="H245" s="46" t="s">
        <v>446</v>
      </c>
      <c r="I245" s="46" t="s">
        <v>447</v>
      </c>
      <c r="J245" s="47">
        <v>2</v>
      </c>
      <c r="K245" s="47">
        <v>2</v>
      </c>
      <c r="L245" s="130">
        <v>3569.2995540000002</v>
      </c>
      <c r="M245" s="131">
        <v>0</v>
      </c>
      <c r="N245" s="132"/>
      <c r="O245" s="37">
        <v>469.76</v>
      </c>
      <c r="P245" s="133">
        <v>789.87</v>
      </c>
      <c r="Q245" s="134">
        <v>665</v>
      </c>
      <c r="R245" s="131">
        <v>566</v>
      </c>
      <c r="S245" s="37">
        <v>1350</v>
      </c>
      <c r="T245" s="135">
        <f t="shared" si="42"/>
        <v>7409.9295540000003</v>
      </c>
      <c r="U245" s="130">
        <v>8009.92</v>
      </c>
      <c r="V245" s="131">
        <v>268.10000000000002</v>
      </c>
      <c r="W245" s="136"/>
      <c r="X245" s="37">
        <v>307.39999999999998</v>
      </c>
      <c r="Y245" s="133">
        <v>2776.28</v>
      </c>
      <c r="Z245" s="134">
        <v>107.57</v>
      </c>
      <c r="AA245" s="131">
        <v>504.13</v>
      </c>
      <c r="AB245" s="37">
        <v>3568.2936968987424</v>
      </c>
      <c r="AC245" s="135">
        <f t="shared" si="43"/>
        <v>15541.693696898743</v>
      </c>
      <c r="AD245" s="47"/>
      <c r="AE245" s="47"/>
      <c r="AF245" s="130">
        <v>8000</v>
      </c>
      <c r="AG245" s="131">
        <v>0</v>
      </c>
      <c r="AH245" s="132"/>
      <c r="AI245" s="37"/>
      <c r="AJ245" s="133">
        <v>3000</v>
      </c>
      <c r="AK245" s="137">
        <v>0</v>
      </c>
      <c r="AL245" s="131"/>
      <c r="AM245" s="37">
        <v>500</v>
      </c>
      <c r="AN245" s="135">
        <f t="shared" si="44"/>
        <v>11500</v>
      </c>
      <c r="AO245" s="130">
        <v>0</v>
      </c>
      <c r="AP245" s="131">
        <v>0</v>
      </c>
      <c r="AQ245" s="132"/>
      <c r="AR245" s="37"/>
      <c r="AS245" s="133"/>
      <c r="AT245" s="138"/>
      <c r="AU245" s="131"/>
      <c r="AV245" s="37">
        <v>0</v>
      </c>
      <c r="AW245" s="135">
        <f t="shared" si="45"/>
        <v>0</v>
      </c>
      <c r="AX245" s="47">
        <f t="shared" si="46"/>
        <v>19579.219553999999</v>
      </c>
      <c r="AY245" s="47">
        <f t="shared" si="47"/>
        <v>268.10000000000002</v>
      </c>
      <c r="AZ245" s="47">
        <f t="shared" si="48"/>
        <v>0</v>
      </c>
      <c r="BA245" s="47">
        <f t="shared" si="49"/>
        <v>777.16</v>
      </c>
      <c r="BB245" s="47">
        <f t="shared" si="50"/>
        <v>6566.15</v>
      </c>
      <c r="BC245" s="47">
        <f t="shared" si="51"/>
        <v>772.56999999999994</v>
      </c>
      <c r="BD245" s="47">
        <f t="shared" si="52"/>
        <v>1070.1300000000001</v>
      </c>
      <c r="BE245" s="47">
        <f t="shared" si="53"/>
        <v>5418.2936968987424</v>
      </c>
      <c r="BF245" s="135">
        <f t="shared" si="54"/>
        <v>34451.623250898745</v>
      </c>
      <c r="BG245" s="139">
        <f t="shared" si="55"/>
        <v>9.5407430769589432</v>
      </c>
    </row>
    <row r="246" spans="1:59" ht="12.95" customHeight="1" x14ac:dyDescent="0.2">
      <c r="A246" s="32" t="s">
        <v>1566</v>
      </c>
      <c r="B246" s="33" t="s">
        <v>1567</v>
      </c>
      <c r="C246" s="43">
        <v>8773</v>
      </c>
      <c r="D246" s="45"/>
      <c r="E246" s="33"/>
      <c r="F246" s="46" t="s">
        <v>90</v>
      </c>
      <c r="G246" s="33" t="s">
        <v>91</v>
      </c>
      <c r="H246" s="46" t="s">
        <v>414</v>
      </c>
      <c r="I246" s="46" t="s">
        <v>415</v>
      </c>
      <c r="J246" s="47">
        <v>2</v>
      </c>
      <c r="K246" s="47">
        <v>1</v>
      </c>
      <c r="L246" s="130">
        <v>5309.5348100000001</v>
      </c>
      <c r="M246" s="131">
        <v>0</v>
      </c>
      <c r="N246" s="132"/>
      <c r="O246" s="37">
        <v>596</v>
      </c>
      <c r="P246" s="133">
        <v>1405</v>
      </c>
      <c r="Q246" s="134">
        <v>1140</v>
      </c>
      <c r="R246" s="131">
        <v>3897</v>
      </c>
      <c r="S246" s="37">
        <v>7549</v>
      </c>
      <c r="T246" s="135">
        <f t="shared" si="42"/>
        <v>19896.534810000001</v>
      </c>
      <c r="U246" s="130">
        <v>6628.6</v>
      </c>
      <c r="V246" s="131">
        <v>288.51</v>
      </c>
      <c r="W246" s="136"/>
      <c r="X246" s="37"/>
      <c r="Y246" s="133">
        <v>1308.72</v>
      </c>
      <c r="Z246" s="134">
        <v>1487.19</v>
      </c>
      <c r="AA246" s="131">
        <v>500.49</v>
      </c>
      <c r="AB246" s="37">
        <v>5385.8734078035777</v>
      </c>
      <c r="AC246" s="135">
        <f t="shared" si="43"/>
        <v>15599.383407803578</v>
      </c>
      <c r="AD246" s="47"/>
      <c r="AE246" s="47"/>
      <c r="AF246" s="130">
        <v>15000</v>
      </c>
      <c r="AG246" s="131">
        <v>0</v>
      </c>
      <c r="AH246" s="132"/>
      <c r="AI246" s="37">
        <v>3300</v>
      </c>
      <c r="AJ246" s="133">
        <v>6000</v>
      </c>
      <c r="AK246" s="137">
        <v>0</v>
      </c>
      <c r="AL246" s="131">
        <v>4100</v>
      </c>
      <c r="AM246" s="37">
        <v>0</v>
      </c>
      <c r="AN246" s="135">
        <f t="shared" si="44"/>
        <v>28400</v>
      </c>
      <c r="AO246" s="130">
        <v>0</v>
      </c>
      <c r="AP246" s="131">
        <v>0</v>
      </c>
      <c r="AQ246" s="132"/>
      <c r="AR246" s="37"/>
      <c r="AS246" s="133"/>
      <c r="AT246" s="138"/>
      <c r="AU246" s="131"/>
      <c r="AV246" s="37">
        <v>0</v>
      </c>
      <c r="AW246" s="135">
        <f t="shared" si="45"/>
        <v>0</v>
      </c>
      <c r="AX246" s="47">
        <f t="shared" si="46"/>
        <v>26938.13481</v>
      </c>
      <c r="AY246" s="47">
        <f t="shared" si="47"/>
        <v>288.51</v>
      </c>
      <c r="AZ246" s="47">
        <f t="shared" si="48"/>
        <v>0</v>
      </c>
      <c r="BA246" s="47">
        <f t="shared" si="49"/>
        <v>3896</v>
      </c>
      <c r="BB246" s="47">
        <f t="shared" si="50"/>
        <v>8713.7200000000012</v>
      </c>
      <c r="BC246" s="47">
        <f t="shared" si="51"/>
        <v>2627.19</v>
      </c>
      <c r="BD246" s="47">
        <f t="shared" si="52"/>
        <v>8497.49</v>
      </c>
      <c r="BE246" s="47">
        <f t="shared" si="53"/>
        <v>12934.873407803578</v>
      </c>
      <c r="BF246" s="135">
        <f t="shared" si="54"/>
        <v>63895.918217803577</v>
      </c>
      <c r="BG246" s="139">
        <f t="shared" si="55"/>
        <v>7.28324612080287</v>
      </c>
    </row>
    <row r="247" spans="1:59" ht="12.95" customHeight="1" x14ac:dyDescent="0.2">
      <c r="A247" s="32" t="s">
        <v>1578</v>
      </c>
      <c r="B247" s="33" t="s">
        <v>1579</v>
      </c>
      <c r="C247" s="43">
        <v>7315</v>
      </c>
      <c r="D247" s="45"/>
      <c r="E247" s="33"/>
      <c r="F247" s="46" t="s">
        <v>90</v>
      </c>
      <c r="G247" s="33" t="s">
        <v>91</v>
      </c>
      <c r="H247" s="46" t="s">
        <v>414</v>
      </c>
      <c r="I247" s="46" t="s">
        <v>415</v>
      </c>
      <c r="J247" s="47">
        <v>2</v>
      </c>
      <c r="K247" s="47">
        <v>1</v>
      </c>
      <c r="L247" s="130">
        <v>3919.2155950000001</v>
      </c>
      <c r="M247" s="131">
        <v>50</v>
      </c>
      <c r="N247" s="132"/>
      <c r="O247" s="37">
        <v>1347.5</v>
      </c>
      <c r="P247" s="133">
        <v>3975</v>
      </c>
      <c r="Q247" s="134">
        <v>727</v>
      </c>
      <c r="R247" s="131">
        <v>3550</v>
      </c>
      <c r="S247" s="37">
        <v>5155</v>
      </c>
      <c r="T247" s="135">
        <f t="shared" si="42"/>
        <v>18723.715595000001</v>
      </c>
      <c r="U247" s="130">
        <v>10785.84</v>
      </c>
      <c r="V247" s="131">
        <v>580.79999999999995</v>
      </c>
      <c r="W247" s="136"/>
      <c r="X247" s="37">
        <v>120</v>
      </c>
      <c r="Y247" s="133">
        <v>2405.6699999999996</v>
      </c>
      <c r="Z247" s="134">
        <v>172.1</v>
      </c>
      <c r="AA247" s="131">
        <v>560.5</v>
      </c>
      <c r="AB247" s="37">
        <v>3918.2984377870625</v>
      </c>
      <c r="AC247" s="135">
        <f t="shared" si="43"/>
        <v>18543.208437787063</v>
      </c>
      <c r="AD247" s="47"/>
      <c r="AE247" s="47"/>
      <c r="AF247" s="130">
        <v>26000</v>
      </c>
      <c r="AG247" s="131">
        <v>0</v>
      </c>
      <c r="AH247" s="132"/>
      <c r="AI247" s="37">
        <v>4259.55</v>
      </c>
      <c r="AJ247" s="133">
        <v>4000</v>
      </c>
      <c r="AK247" s="137">
        <v>0</v>
      </c>
      <c r="AL247" s="131">
        <v>4000</v>
      </c>
      <c r="AM247" s="37">
        <v>10000</v>
      </c>
      <c r="AN247" s="135">
        <f t="shared" si="44"/>
        <v>48259.55</v>
      </c>
      <c r="AO247" s="130">
        <v>0</v>
      </c>
      <c r="AP247" s="131">
        <v>0</v>
      </c>
      <c r="AQ247" s="132"/>
      <c r="AR247" s="37"/>
      <c r="AS247" s="133"/>
      <c r="AT247" s="138"/>
      <c r="AU247" s="131"/>
      <c r="AV247" s="37">
        <v>0</v>
      </c>
      <c r="AW247" s="135">
        <f t="shared" si="45"/>
        <v>0</v>
      </c>
      <c r="AX247" s="47">
        <f t="shared" si="46"/>
        <v>40705.055594999998</v>
      </c>
      <c r="AY247" s="47">
        <f t="shared" si="47"/>
        <v>630.79999999999995</v>
      </c>
      <c r="AZ247" s="47">
        <f t="shared" si="48"/>
        <v>0</v>
      </c>
      <c r="BA247" s="47">
        <f t="shared" si="49"/>
        <v>5727.05</v>
      </c>
      <c r="BB247" s="47">
        <f t="shared" si="50"/>
        <v>10380.67</v>
      </c>
      <c r="BC247" s="47">
        <f t="shared" si="51"/>
        <v>899.1</v>
      </c>
      <c r="BD247" s="47">
        <f t="shared" si="52"/>
        <v>8110.5</v>
      </c>
      <c r="BE247" s="47">
        <f t="shared" si="53"/>
        <v>19073.298437787063</v>
      </c>
      <c r="BF247" s="135">
        <f t="shared" si="54"/>
        <v>85526.474032787068</v>
      </c>
      <c r="BG247" s="139">
        <f t="shared" si="55"/>
        <v>11.691930831549838</v>
      </c>
    </row>
    <row r="248" spans="1:59" ht="12.95" customHeight="1" x14ac:dyDescent="0.2">
      <c r="A248" s="32" t="s">
        <v>1582</v>
      </c>
      <c r="B248" s="33" t="s">
        <v>1583</v>
      </c>
      <c r="C248" s="43">
        <v>5777</v>
      </c>
      <c r="D248" s="45"/>
      <c r="E248" s="33"/>
      <c r="F248" s="46" t="s">
        <v>90</v>
      </c>
      <c r="G248" s="33" t="s">
        <v>91</v>
      </c>
      <c r="H248" s="46" t="s">
        <v>314</v>
      </c>
      <c r="I248" s="46" t="s">
        <v>315</v>
      </c>
      <c r="J248" s="47">
        <v>1</v>
      </c>
      <c r="K248" s="47">
        <v>1</v>
      </c>
      <c r="L248" s="130">
        <v>6541.9348370000007</v>
      </c>
      <c r="M248" s="131">
        <v>200</v>
      </c>
      <c r="N248" s="132"/>
      <c r="O248" s="37">
        <v>435</v>
      </c>
      <c r="P248" s="133">
        <v>150</v>
      </c>
      <c r="Q248" s="134">
        <v>960</v>
      </c>
      <c r="R248" s="131">
        <v>1240</v>
      </c>
      <c r="S248" s="37">
        <v>5554</v>
      </c>
      <c r="T248" s="135">
        <f t="shared" si="42"/>
        <v>15080.934837000001</v>
      </c>
      <c r="U248" s="130">
        <v>27831.01</v>
      </c>
      <c r="V248" s="131">
        <v>527.32000000000005</v>
      </c>
      <c r="W248" s="136"/>
      <c r="X248" s="37">
        <v>154.69999999999999</v>
      </c>
      <c r="Y248" s="133">
        <v>143.63999999999999</v>
      </c>
      <c r="Z248" s="134">
        <v>173.2</v>
      </c>
      <c r="AA248" s="131">
        <v>239.85</v>
      </c>
      <c r="AB248" s="37">
        <v>3837.1045795066375</v>
      </c>
      <c r="AC248" s="135">
        <f t="shared" si="43"/>
        <v>32906.824579506632</v>
      </c>
      <c r="AD248" s="47"/>
      <c r="AE248" s="47"/>
      <c r="AF248" s="130">
        <v>19000</v>
      </c>
      <c r="AG248" s="131">
        <v>0</v>
      </c>
      <c r="AH248" s="132"/>
      <c r="AI248" s="37"/>
      <c r="AJ248" s="133">
        <v>0</v>
      </c>
      <c r="AK248" s="137">
        <v>0</v>
      </c>
      <c r="AL248" s="131"/>
      <c r="AM248" s="37">
        <v>7400</v>
      </c>
      <c r="AN248" s="135">
        <f t="shared" si="44"/>
        <v>26400</v>
      </c>
      <c r="AO248" s="130">
        <v>0</v>
      </c>
      <c r="AP248" s="131">
        <v>0</v>
      </c>
      <c r="AQ248" s="132"/>
      <c r="AR248" s="37"/>
      <c r="AS248" s="133"/>
      <c r="AT248" s="138"/>
      <c r="AU248" s="131"/>
      <c r="AV248" s="37">
        <v>0</v>
      </c>
      <c r="AW248" s="135">
        <f t="shared" si="45"/>
        <v>0</v>
      </c>
      <c r="AX248" s="47">
        <f t="shared" si="46"/>
        <v>53372.944837000003</v>
      </c>
      <c r="AY248" s="47">
        <f t="shared" si="47"/>
        <v>727.32</v>
      </c>
      <c r="AZ248" s="47">
        <f t="shared" si="48"/>
        <v>0</v>
      </c>
      <c r="BA248" s="47">
        <f t="shared" si="49"/>
        <v>589.70000000000005</v>
      </c>
      <c r="BB248" s="47">
        <f t="shared" si="50"/>
        <v>293.64</v>
      </c>
      <c r="BC248" s="47">
        <f t="shared" si="51"/>
        <v>1133.2</v>
      </c>
      <c r="BD248" s="47">
        <f t="shared" si="52"/>
        <v>1479.85</v>
      </c>
      <c r="BE248" s="47">
        <f t="shared" si="53"/>
        <v>16791.104579506638</v>
      </c>
      <c r="BF248" s="135">
        <f t="shared" si="54"/>
        <v>74387.759416506626</v>
      </c>
      <c r="BG248" s="139">
        <f t="shared" si="55"/>
        <v>12.876537894496559</v>
      </c>
    </row>
    <row r="249" spans="1:59" ht="12.95" customHeight="1" x14ac:dyDescent="0.2">
      <c r="A249" s="32" t="s">
        <v>1627</v>
      </c>
      <c r="B249" s="33" t="s">
        <v>1628</v>
      </c>
      <c r="C249" s="43">
        <v>1277</v>
      </c>
      <c r="D249" s="45"/>
      <c r="E249" s="33"/>
      <c r="F249" s="46" t="s">
        <v>90</v>
      </c>
      <c r="G249" s="33" t="s">
        <v>91</v>
      </c>
      <c r="H249" s="46" t="s">
        <v>677</v>
      </c>
      <c r="I249" s="46" t="s">
        <v>678</v>
      </c>
      <c r="J249" s="47">
        <v>2</v>
      </c>
      <c r="K249" s="47">
        <v>1</v>
      </c>
      <c r="L249" s="130">
        <v>606.18665899999996</v>
      </c>
      <c r="M249" s="131">
        <v>0</v>
      </c>
      <c r="N249" s="132"/>
      <c r="O249" s="37">
        <v>85</v>
      </c>
      <c r="P249" s="133">
        <v>330</v>
      </c>
      <c r="Q249" s="134">
        <v>0</v>
      </c>
      <c r="R249" s="131"/>
      <c r="S249" s="37">
        <v>1293</v>
      </c>
      <c r="T249" s="135">
        <f t="shared" si="42"/>
        <v>2314.186659</v>
      </c>
      <c r="U249" s="130">
        <v>954.12999999999988</v>
      </c>
      <c r="V249" s="131">
        <v>70</v>
      </c>
      <c r="W249" s="136"/>
      <c r="X249" s="37">
        <v>110.72</v>
      </c>
      <c r="Y249" s="133">
        <v>1685.1799999999998</v>
      </c>
      <c r="Z249" s="134">
        <v>67.599999999999994</v>
      </c>
      <c r="AA249" s="131">
        <v>39.4</v>
      </c>
      <c r="AB249" s="37">
        <v>2462.812283193321</v>
      </c>
      <c r="AC249" s="135">
        <f t="shared" si="43"/>
        <v>5389.8422831933203</v>
      </c>
      <c r="AD249" s="47"/>
      <c r="AE249" s="47"/>
      <c r="AF249" s="130">
        <v>5000</v>
      </c>
      <c r="AG249" s="131">
        <v>0</v>
      </c>
      <c r="AH249" s="132"/>
      <c r="AI249" s="37"/>
      <c r="AJ249" s="133">
        <v>0</v>
      </c>
      <c r="AK249" s="137">
        <v>0</v>
      </c>
      <c r="AL249" s="131"/>
      <c r="AM249" s="37">
        <v>0</v>
      </c>
      <c r="AN249" s="135">
        <f t="shared" si="44"/>
        <v>5000</v>
      </c>
      <c r="AO249" s="130">
        <v>0</v>
      </c>
      <c r="AP249" s="131">
        <v>0</v>
      </c>
      <c r="AQ249" s="132"/>
      <c r="AR249" s="37"/>
      <c r="AS249" s="133"/>
      <c r="AT249" s="138"/>
      <c r="AU249" s="131"/>
      <c r="AV249" s="37">
        <v>257162</v>
      </c>
      <c r="AW249" s="135">
        <f t="shared" si="45"/>
        <v>257162</v>
      </c>
      <c r="AX249" s="47">
        <f t="shared" si="46"/>
        <v>6560.3166590000001</v>
      </c>
      <c r="AY249" s="47">
        <f t="shared" si="47"/>
        <v>70</v>
      </c>
      <c r="AZ249" s="47">
        <f t="shared" si="48"/>
        <v>0</v>
      </c>
      <c r="BA249" s="47">
        <f t="shared" si="49"/>
        <v>195.72</v>
      </c>
      <c r="BB249" s="47">
        <f t="shared" si="50"/>
        <v>2015.1799999999998</v>
      </c>
      <c r="BC249" s="47">
        <f t="shared" si="51"/>
        <v>67.599999999999994</v>
      </c>
      <c r="BD249" s="47">
        <f t="shared" si="52"/>
        <v>39.4</v>
      </c>
      <c r="BE249" s="47">
        <f t="shared" si="53"/>
        <v>260917.81228319331</v>
      </c>
      <c r="BF249" s="135">
        <f t="shared" si="54"/>
        <v>269866.02894219331</v>
      </c>
      <c r="BG249" s="139">
        <f t="shared" si="55"/>
        <v>211.32813542849908</v>
      </c>
    </row>
    <row r="250" spans="1:59" ht="12.95" customHeight="1" x14ac:dyDescent="0.2">
      <c r="A250" s="32" t="s">
        <v>1713</v>
      </c>
      <c r="B250" s="33" t="s">
        <v>1714</v>
      </c>
      <c r="C250" s="43">
        <v>2566</v>
      </c>
      <c r="D250" s="45"/>
      <c r="E250" s="33"/>
      <c r="F250" s="46" t="s">
        <v>90</v>
      </c>
      <c r="G250" s="33" t="s">
        <v>91</v>
      </c>
      <c r="H250" s="46" t="s">
        <v>414</v>
      </c>
      <c r="I250" s="46" t="s">
        <v>415</v>
      </c>
      <c r="J250" s="47">
        <v>2</v>
      </c>
      <c r="K250" s="47">
        <v>1</v>
      </c>
      <c r="L250" s="130">
        <v>1604.8115009999999</v>
      </c>
      <c r="M250" s="131">
        <v>1440</v>
      </c>
      <c r="N250" s="132"/>
      <c r="O250" s="37">
        <v>500</v>
      </c>
      <c r="P250" s="133">
        <v>900</v>
      </c>
      <c r="Q250" s="134">
        <v>2210</v>
      </c>
      <c r="R250" s="131">
        <v>435</v>
      </c>
      <c r="S250" s="37">
        <v>1484</v>
      </c>
      <c r="T250" s="135">
        <f t="shared" si="42"/>
        <v>8573.8115010000001</v>
      </c>
      <c r="U250" s="130">
        <v>3681.8599999999997</v>
      </c>
      <c r="V250" s="131">
        <v>103.75</v>
      </c>
      <c r="W250" s="136"/>
      <c r="X250" s="37">
        <v>73.349999999999994</v>
      </c>
      <c r="Y250" s="133">
        <v>1056.25</v>
      </c>
      <c r="Z250" s="134">
        <v>143.15</v>
      </c>
      <c r="AA250" s="131">
        <v>72.849999999999994</v>
      </c>
      <c r="AB250" s="37">
        <v>3267.5632840654634</v>
      </c>
      <c r="AC250" s="135">
        <f t="shared" si="43"/>
        <v>8398.7732840654626</v>
      </c>
      <c r="AD250" s="47"/>
      <c r="AE250" s="47"/>
      <c r="AF250" s="130">
        <v>5000</v>
      </c>
      <c r="AG250" s="131">
        <v>0</v>
      </c>
      <c r="AH250" s="132"/>
      <c r="AI250" s="37"/>
      <c r="AJ250" s="133">
        <v>2000</v>
      </c>
      <c r="AK250" s="137">
        <v>0</v>
      </c>
      <c r="AL250" s="131"/>
      <c r="AM250" s="37">
        <v>0</v>
      </c>
      <c r="AN250" s="135">
        <f t="shared" si="44"/>
        <v>7000</v>
      </c>
      <c r="AO250" s="130">
        <v>0</v>
      </c>
      <c r="AP250" s="131">
        <v>0</v>
      </c>
      <c r="AQ250" s="132"/>
      <c r="AR250" s="37"/>
      <c r="AS250" s="133"/>
      <c r="AT250" s="138"/>
      <c r="AU250" s="131"/>
      <c r="AV250" s="37">
        <v>0</v>
      </c>
      <c r="AW250" s="135">
        <f t="shared" si="45"/>
        <v>0</v>
      </c>
      <c r="AX250" s="47">
        <f t="shared" si="46"/>
        <v>10286.671501000001</v>
      </c>
      <c r="AY250" s="47">
        <f t="shared" si="47"/>
        <v>1543.75</v>
      </c>
      <c r="AZ250" s="47">
        <f t="shared" si="48"/>
        <v>0</v>
      </c>
      <c r="BA250" s="47">
        <f t="shared" si="49"/>
        <v>573.35</v>
      </c>
      <c r="BB250" s="47">
        <f t="shared" si="50"/>
        <v>3956.25</v>
      </c>
      <c r="BC250" s="47">
        <f t="shared" si="51"/>
        <v>2353.15</v>
      </c>
      <c r="BD250" s="47">
        <f t="shared" si="52"/>
        <v>507.85</v>
      </c>
      <c r="BE250" s="47">
        <f t="shared" si="53"/>
        <v>4751.5632840654634</v>
      </c>
      <c r="BF250" s="135">
        <f t="shared" si="54"/>
        <v>23972.584785065461</v>
      </c>
      <c r="BG250" s="139">
        <f t="shared" si="55"/>
        <v>9.3423946941018947</v>
      </c>
    </row>
    <row r="251" spans="1:59" ht="12.95" customHeight="1" x14ac:dyDescent="0.2">
      <c r="A251" s="32" t="s">
        <v>1732</v>
      </c>
      <c r="B251" s="33" t="s">
        <v>1733</v>
      </c>
      <c r="C251" s="43">
        <v>1880</v>
      </c>
      <c r="D251" s="45"/>
      <c r="E251" s="33"/>
      <c r="F251" s="46" t="s">
        <v>90</v>
      </c>
      <c r="G251" s="33" t="s">
        <v>91</v>
      </c>
      <c r="H251" s="46" t="s">
        <v>186</v>
      </c>
      <c r="I251" s="46" t="s">
        <v>187</v>
      </c>
      <c r="J251" s="47">
        <v>2</v>
      </c>
      <c r="K251" s="47">
        <v>1</v>
      </c>
      <c r="L251" s="130">
        <v>790.83986500000003</v>
      </c>
      <c r="M251" s="131">
        <v>0</v>
      </c>
      <c r="N251" s="132"/>
      <c r="O251" s="37">
        <v>115</v>
      </c>
      <c r="P251" s="133">
        <v>130</v>
      </c>
      <c r="Q251" s="134">
        <v>550</v>
      </c>
      <c r="R251" s="131">
        <v>450</v>
      </c>
      <c r="S251" s="37">
        <v>8180</v>
      </c>
      <c r="T251" s="135">
        <f t="shared" si="42"/>
        <v>10215.839865</v>
      </c>
      <c r="U251" s="130">
        <v>966.3</v>
      </c>
      <c r="V251" s="131">
        <v>50</v>
      </c>
      <c r="W251" s="136"/>
      <c r="X251" s="37">
        <v>211.16</v>
      </c>
      <c r="Y251" s="133">
        <v>93.65</v>
      </c>
      <c r="Z251" s="134">
        <v>92.52</v>
      </c>
      <c r="AA251" s="131">
        <v>43.4</v>
      </c>
      <c r="AB251" s="37">
        <v>1481.40644193462</v>
      </c>
      <c r="AC251" s="135">
        <f t="shared" si="43"/>
        <v>2938.4364419346202</v>
      </c>
      <c r="AD251" s="47"/>
      <c r="AE251" s="47"/>
      <c r="AF251" s="130">
        <v>3500</v>
      </c>
      <c r="AG251" s="131">
        <v>0</v>
      </c>
      <c r="AH251" s="132"/>
      <c r="AI251" s="37"/>
      <c r="AJ251" s="133">
        <v>0</v>
      </c>
      <c r="AK251" s="137">
        <v>0</v>
      </c>
      <c r="AL251" s="131"/>
      <c r="AM251" s="37">
        <v>0</v>
      </c>
      <c r="AN251" s="135">
        <f t="shared" si="44"/>
        <v>3500</v>
      </c>
      <c r="AO251" s="130">
        <v>0</v>
      </c>
      <c r="AP251" s="131">
        <v>0</v>
      </c>
      <c r="AQ251" s="132"/>
      <c r="AR251" s="37"/>
      <c r="AS251" s="133"/>
      <c r="AT251" s="138"/>
      <c r="AU251" s="131"/>
      <c r="AV251" s="37">
        <v>0</v>
      </c>
      <c r="AW251" s="135">
        <f t="shared" si="45"/>
        <v>0</v>
      </c>
      <c r="AX251" s="47">
        <f t="shared" si="46"/>
        <v>5257.1398650000001</v>
      </c>
      <c r="AY251" s="47">
        <f t="shared" si="47"/>
        <v>50</v>
      </c>
      <c r="AZ251" s="47">
        <f t="shared" si="48"/>
        <v>0</v>
      </c>
      <c r="BA251" s="47">
        <f t="shared" si="49"/>
        <v>326.15999999999997</v>
      </c>
      <c r="BB251" s="47">
        <f t="shared" si="50"/>
        <v>223.65</v>
      </c>
      <c r="BC251" s="47">
        <f t="shared" si="51"/>
        <v>642.52</v>
      </c>
      <c r="BD251" s="47">
        <f t="shared" si="52"/>
        <v>493.4</v>
      </c>
      <c r="BE251" s="47">
        <f t="shared" si="53"/>
        <v>9661.4064419346196</v>
      </c>
      <c r="BF251" s="135">
        <f t="shared" si="54"/>
        <v>16654.276306934618</v>
      </c>
      <c r="BG251" s="139">
        <f t="shared" si="55"/>
        <v>8.8586576100716048</v>
      </c>
    </row>
    <row r="252" spans="1:59" ht="12.95" customHeight="1" x14ac:dyDescent="0.2">
      <c r="A252" s="32" t="s">
        <v>1742</v>
      </c>
      <c r="B252" s="33" t="s">
        <v>1743</v>
      </c>
      <c r="C252" s="43">
        <v>16325</v>
      </c>
      <c r="D252" s="45"/>
      <c r="E252" s="33"/>
      <c r="F252" s="46" t="s">
        <v>90</v>
      </c>
      <c r="G252" s="33" t="s">
        <v>91</v>
      </c>
      <c r="H252" s="46" t="s">
        <v>314</v>
      </c>
      <c r="I252" s="46" t="s">
        <v>315</v>
      </c>
      <c r="J252" s="47">
        <v>1</v>
      </c>
      <c r="K252" s="47">
        <v>1</v>
      </c>
      <c r="L252" s="130">
        <v>9485.8113280000016</v>
      </c>
      <c r="M252" s="131">
        <v>1075.05</v>
      </c>
      <c r="N252" s="132"/>
      <c r="O252" s="37">
        <v>1154.3599999999999</v>
      </c>
      <c r="P252" s="133">
        <v>1194</v>
      </c>
      <c r="Q252" s="134">
        <v>1585</v>
      </c>
      <c r="R252" s="131">
        <v>2856</v>
      </c>
      <c r="S252" s="37">
        <v>16823</v>
      </c>
      <c r="T252" s="135">
        <f t="shared" si="42"/>
        <v>34173.221328</v>
      </c>
      <c r="U252" s="130">
        <v>10442.48</v>
      </c>
      <c r="V252" s="131">
        <v>289.12</v>
      </c>
      <c r="W252" s="136"/>
      <c r="X252" s="37">
        <v>221.15</v>
      </c>
      <c r="Y252" s="133">
        <v>212.01</v>
      </c>
      <c r="Z252" s="134">
        <v>914.33</v>
      </c>
      <c r="AA252" s="131">
        <v>173.45</v>
      </c>
      <c r="AB252" s="37">
        <v>7208.5834015508917</v>
      </c>
      <c r="AC252" s="135">
        <f t="shared" si="43"/>
        <v>19461.123401550893</v>
      </c>
      <c r="AD252" s="47"/>
      <c r="AE252" s="47"/>
      <c r="AF252" s="130">
        <v>39540</v>
      </c>
      <c r="AG252" s="131">
        <v>0</v>
      </c>
      <c r="AH252" s="132"/>
      <c r="AI252" s="37">
        <v>3500</v>
      </c>
      <c r="AJ252" s="133">
        <v>0</v>
      </c>
      <c r="AK252" s="137">
        <v>0</v>
      </c>
      <c r="AL252" s="131">
        <v>3500</v>
      </c>
      <c r="AM252" s="37">
        <v>1000</v>
      </c>
      <c r="AN252" s="135">
        <f t="shared" si="44"/>
        <v>47540</v>
      </c>
      <c r="AO252" s="130">
        <v>0</v>
      </c>
      <c r="AP252" s="131">
        <v>0</v>
      </c>
      <c r="AQ252" s="132"/>
      <c r="AR252" s="37"/>
      <c r="AS252" s="133"/>
      <c r="AT252" s="138"/>
      <c r="AU252" s="131"/>
      <c r="AV252" s="37">
        <v>0</v>
      </c>
      <c r="AW252" s="135">
        <f t="shared" si="45"/>
        <v>0</v>
      </c>
      <c r="AX252" s="47">
        <f t="shared" si="46"/>
        <v>59468.291327999999</v>
      </c>
      <c r="AY252" s="47">
        <f t="shared" si="47"/>
        <v>1364.17</v>
      </c>
      <c r="AZ252" s="47">
        <f t="shared" si="48"/>
        <v>0</v>
      </c>
      <c r="BA252" s="47">
        <f t="shared" si="49"/>
        <v>4875.51</v>
      </c>
      <c r="BB252" s="47">
        <f t="shared" si="50"/>
        <v>1406.01</v>
      </c>
      <c r="BC252" s="47">
        <f t="shared" si="51"/>
        <v>2499.33</v>
      </c>
      <c r="BD252" s="47">
        <f t="shared" si="52"/>
        <v>6529.45</v>
      </c>
      <c r="BE252" s="47">
        <f t="shared" si="53"/>
        <v>25031.583401550892</v>
      </c>
      <c r="BF252" s="135">
        <f t="shared" si="54"/>
        <v>101174.34472955088</v>
      </c>
      <c r="BG252" s="139">
        <f t="shared" si="55"/>
        <v>6.1975096312129176</v>
      </c>
    </row>
    <row r="253" spans="1:59" ht="12.95" customHeight="1" x14ac:dyDescent="0.2">
      <c r="A253" s="32" t="s">
        <v>1746</v>
      </c>
      <c r="B253" s="33" t="s">
        <v>1747</v>
      </c>
      <c r="C253" s="43">
        <v>2263</v>
      </c>
      <c r="D253" s="62" t="s">
        <v>444</v>
      </c>
      <c r="E253" s="46" t="s">
        <v>445</v>
      </c>
      <c r="F253" s="46" t="s">
        <v>90</v>
      </c>
      <c r="G253" s="33" t="s">
        <v>91</v>
      </c>
      <c r="H253" s="46" t="s">
        <v>446</v>
      </c>
      <c r="I253" s="46" t="s">
        <v>447</v>
      </c>
      <c r="J253" s="47">
        <v>2</v>
      </c>
      <c r="K253" s="47">
        <v>2</v>
      </c>
      <c r="L253" s="130">
        <v>874.29827299999999</v>
      </c>
      <c r="M253" s="131">
        <v>30</v>
      </c>
      <c r="N253" s="132"/>
      <c r="O253" s="37">
        <v>10</v>
      </c>
      <c r="P253" s="133">
        <v>0</v>
      </c>
      <c r="Q253" s="134">
        <v>0</v>
      </c>
      <c r="R253" s="131">
        <v>550</v>
      </c>
      <c r="S253" s="37">
        <v>2335</v>
      </c>
      <c r="T253" s="135">
        <f t="shared" si="42"/>
        <v>3799.2982729999999</v>
      </c>
      <c r="U253" s="130">
        <v>1657.46</v>
      </c>
      <c r="V253" s="131">
        <v>127.4</v>
      </c>
      <c r="W253" s="136"/>
      <c r="X253" s="37">
        <v>115.5</v>
      </c>
      <c r="Y253" s="133">
        <v>71.849999999999994</v>
      </c>
      <c r="Z253" s="134">
        <v>28.62</v>
      </c>
      <c r="AA253" s="131">
        <v>71.75</v>
      </c>
      <c r="AB253" s="37">
        <v>1505.8773699426852</v>
      </c>
      <c r="AC253" s="135">
        <f t="shared" si="43"/>
        <v>3578.4573699426851</v>
      </c>
      <c r="AD253" s="47"/>
      <c r="AE253" s="47"/>
      <c r="AF253" s="130">
        <v>5200</v>
      </c>
      <c r="AG253" s="131">
        <v>0</v>
      </c>
      <c r="AH253" s="132"/>
      <c r="AI253" s="37"/>
      <c r="AJ253" s="133">
        <v>0</v>
      </c>
      <c r="AK253" s="137">
        <v>0</v>
      </c>
      <c r="AL253" s="131"/>
      <c r="AM253" s="37">
        <v>800</v>
      </c>
      <c r="AN253" s="135">
        <f t="shared" si="44"/>
        <v>6000</v>
      </c>
      <c r="AO253" s="130">
        <v>0</v>
      </c>
      <c r="AP253" s="131">
        <v>0</v>
      </c>
      <c r="AQ253" s="132"/>
      <c r="AR253" s="37"/>
      <c r="AS253" s="133"/>
      <c r="AT253" s="138"/>
      <c r="AU253" s="131"/>
      <c r="AV253" s="37">
        <v>0</v>
      </c>
      <c r="AW253" s="135">
        <f t="shared" si="45"/>
        <v>0</v>
      </c>
      <c r="AX253" s="47">
        <f t="shared" si="46"/>
        <v>7731.7582729999995</v>
      </c>
      <c r="AY253" s="47">
        <f t="shared" si="47"/>
        <v>157.4</v>
      </c>
      <c r="AZ253" s="47">
        <f t="shared" si="48"/>
        <v>0</v>
      </c>
      <c r="BA253" s="47">
        <f t="shared" si="49"/>
        <v>125.5</v>
      </c>
      <c r="BB253" s="47">
        <f t="shared" si="50"/>
        <v>71.849999999999994</v>
      </c>
      <c r="BC253" s="47">
        <f t="shared" si="51"/>
        <v>28.62</v>
      </c>
      <c r="BD253" s="47">
        <f t="shared" si="52"/>
        <v>621.75</v>
      </c>
      <c r="BE253" s="47">
        <f t="shared" si="53"/>
        <v>4640.8773699426856</v>
      </c>
      <c r="BF253" s="135">
        <f t="shared" si="54"/>
        <v>13377.755642942684</v>
      </c>
      <c r="BG253" s="139">
        <f t="shared" si="55"/>
        <v>5.9115137617952644</v>
      </c>
    </row>
    <row r="254" spans="1:59" ht="12.95" customHeight="1" x14ac:dyDescent="0.2">
      <c r="A254" s="32" t="s">
        <v>1760</v>
      </c>
      <c r="B254" s="33" t="s">
        <v>1761</v>
      </c>
      <c r="C254" s="43">
        <v>1840</v>
      </c>
      <c r="D254" s="45"/>
      <c r="E254" s="33"/>
      <c r="F254" s="46" t="s">
        <v>90</v>
      </c>
      <c r="G254" s="33" t="s">
        <v>91</v>
      </c>
      <c r="H254" s="46" t="s">
        <v>677</v>
      </c>
      <c r="I254" s="46" t="s">
        <v>678</v>
      </c>
      <c r="J254" s="47">
        <v>2</v>
      </c>
      <c r="K254" s="47">
        <v>1</v>
      </c>
      <c r="L254" s="130">
        <v>2162.8959299999997</v>
      </c>
      <c r="M254" s="131">
        <v>0</v>
      </c>
      <c r="N254" s="132"/>
      <c r="O254" s="37">
        <v>242.5</v>
      </c>
      <c r="P254" s="133">
        <v>25</v>
      </c>
      <c r="Q254" s="134">
        <v>420</v>
      </c>
      <c r="R254" s="131">
        <v>170</v>
      </c>
      <c r="S254" s="37">
        <v>2194</v>
      </c>
      <c r="T254" s="135">
        <f t="shared" si="42"/>
        <v>5214.3959299999997</v>
      </c>
      <c r="U254" s="130">
        <v>15499.450000000003</v>
      </c>
      <c r="V254" s="131">
        <v>65.06</v>
      </c>
      <c r="W254" s="136"/>
      <c r="X254" s="37">
        <v>178.81</v>
      </c>
      <c r="Y254" s="133">
        <v>58.75</v>
      </c>
      <c r="Z254" s="134">
        <v>160.57</v>
      </c>
      <c r="AA254" s="131">
        <v>24.2</v>
      </c>
      <c r="AB254" s="37">
        <v>2705.0554315473037</v>
      </c>
      <c r="AC254" s="135">
        <f t="shared" si="43"/>
        <v>18691.895431547306</v>
      </c>
      <c r="AD254" s="47"/>
      <c r="AE254" s="47"/>
      <c r="AF254" s="130">
        <v>2500</v>
      </c>
      <c r="AG254" s="131">
        <v>0</v>
      </c>
      <c r="AH254" s="132"/>
      <c r="AI254" s="37">
        <v>1000</v>
      </c>
      <c r="AJ254" s="133">
        <v>0</v>
      </c>
      <c r="AK254" s="137">
        <v>0</v>
      </c>
      <c r="AL254" s="131"/>
      <c r="AM254" s="37">
        <v>0</v>
      </c>
      <c r="AN254" s="135">
        <f t="shared" si="44"/>
        <v>3500</v>
      </c>
      <c r="AO254" s="130">
        <v>0</v>
      </c>
      <c r="AP254" s="131">
        <v>0</v>
      </c>
      <c r="AQ254" s="132"/>
      <c r="AR254" s="37"/>
      <c r="AS254" s="133"/>
      <c r="AT254" s="138"/>
      <c r="AU254" s="131"/>
      <c r="AV254" s="37">
        <v>0</v>
      </c>
      <c r="AW254" s="135">
        <f t="shared" si="45"/>
        <v>0</v>
      </c>
      <c r="AX254" s="47">
        <f t="shared" si="46"/>
        <v>20162.345930000003</v>
      </c>
      <c r="AY254" s="47">
        <f t="shared" si="47"/>
        <v>65.06</v>
      </c>
      <c r="AZ254" s="47">
        <f t="shared" si="48"/>
        <v>0</v>
      </c>
      <c r="BA254" s="47">
        <f t="shared" si="49"/>
        <v>1421.31</v>
      </c>
      <c r="BB254" s="47">
        <f t="shared" si="50"/>
        <v>83.75</v>
      </c>
      <c r="BC254" s="47">
        <f t="shared" si="51"/>
        <v>580.56999999999994</v>
      </c>
      <c r="BD254" s="47">
        <f t="shared" si="52"/>
        <v>194.2</v>
      </c>
      <c r="BE254" s="47">
        <f t="shared" si="53"/>
        <v>4899.0554315473037</v>
      </c>
      <c r="BF254" s="135">
        <f t="shared" si="54"/>
        <v>27406.291361547308</v>
      </c>
      <c r="BG254" s="139">
        <f t="shared" si="55"/>
        <v>14.894723566058319</v>
      </c>
    </row>
    <row r="255" spans="1:59" ht="12.95" customHeight="1" x14ac:dyDescent="0.2">
      <c r="A255" s="32" t="s">
        <v>1772</v>
      </c>
      <c r="B255" s="33" t="s">
        <v>1773</v>
      </c>
      <c r="C255" s="43">
        <v>3207</v>
      </c>
      <c r="D255" s="45"/>
      <c r="E255" s="33"/>
      <c r="F255" s="46" t="s">
        <v>90</v>
      </c>
      <c r="G255" s="33" t="s">
        <v>91</v>
      </c>
      <c r="H255" s="46" t="s">
        <v>446</v>
      </c>
      <c r="I255" s="46" t="s">
        <v>447</v>
      </c>
      <c r="J255" s="47">
        <v>2</v>
      </c>
      <c r="K255" s="47">
        <v>1</v>
      </c>
      <c r="L255" s="130">
        <v>9553.3983299999982</v>
      </c>
      <c r="M255" s="131">
        <v>255.6</v>
      </c>
      <c r="N255" s="132"/>
      <c r="O255" s="37">
        <v>185.32</v>
      </c>
      <c r="P255" s="133">
        <v>609</v>
      </c>
      <c r="Q255" s="134">
        <v>3727</v>
      </c>
      <c r="R255" s="131">
        <v>3200</v>
      </c>
      <c r="S255" s="37">
        <v>2138</v>
      </c>
      <c r="T255" s="135">
        <f t="shared" si="42"/>
        <v>19668.318329999998</v>
      </c>
      <c r="U255" s="130">
        <v>7120.829999999999</v>
      </c>
      <c r="V255" s="131">
        <v>348.67</v>
      </c>
      <c r="W255" s="136"/>
      <c r="X255" s="37"/>
      <c r="Y255" s="133">
        <v>19.399999999999999</v>
      </c>
      <c r="Z255" s="134">
        <v>110.22</v>
      </c>
      <c r="AA255" s="131">
        <v>47.65</v>
      </c>
      <c r="AB255" s="37">
        <v>1806.8146250220516</v>
      </c>
      <c r="AC255" s="135">
        <f t="shared" si="43"/>
        <v>9453.5846250220493</v>
      </c>
      <c r="AD255" s="47"/>
      <c r="AE255" s="47"/>
      <c r="AF255" s="130">
        <v>1737.85</v>
      </c>
      <c r="AG255" s="131">
        <v>0</v>
      </c>
      <c r="AH255" s="132"/>
      <c r="AI255" s="37">
        <v>426.5</v>
      </c>
      <c r="AJ255" s="133">
        <v>0</v>
      </c>
      <c r="AK255" s="137">
        <v>0</v>
      </c>
      <c r="AL255" s="131"/>
      <c r="AM255" s="37">
        <v>1500</v>
      </c>
      <c r="AN255" s="135">
        <f t="shared" si="44"/>
        <v>3664.35</v>
      </c>
      <c r="AO255" s="130">
        <v>0</v>
      </c>
      <c r="AP255" s="131">
        <v>0</v>
      </c>
      <c r="AQ255" s="132"/>
      <c r="AR255" s="37"/>
      <c r="AS255" s="133"/>
      <c r="AT255" s="138"/>
      <c r="AU255" s="131"/>
      <c r="AV255" s="37">
        <v>0</v>
      </c>
      <c r="AW255" s="135">
        <f t="shared" si="45"/>
        <v>0</v>
      </c>
      <c r="AX255" s="47">
        <f t="shared" si="46"/>
        <v>18412.078329999997</v>
      </c>
      <c r="AY255" s="47">
        <f t="shared" si="47"/>
        <v>604.27</v>
      </c>
      <c r="AZ255" s="47">
        <f t="shared" si="48"/>
        <v>0</v>
      </c>
      <c r="BA255" s="47">
        <f t="shared" si="49"/>
        <v>611.81999999999994</v>
      </c>
      <c r="BB255" s="47">
        <f t="shared" si="50"/>
        <v>628.4</v>
      </c>
      <c r="BC255" s="47">
        <f t="shared" si="51"/>
        <v>3837.22</v>
      </c>
      <c r="BD255" s="47">
        <f t="shared" si="52"/>
        <v>3247.65</v>
      </c>
      <c r="BE255" s="47">
        <f t="shared" si="53"/>
        <v>5444.8146250220516</v>
      </c>
      <c r="BF255" s="135">
        <f t="shared" si="54"/>
        <v>32786.25295502205</v>
      </c>
      <c r="BG255" s="139">
        <f t="shared" si="55"/>
        <v>10.223340491120066</v>
      </c>
    </row>
    <row r="256" spans="1:59" ht="12.95" customHeight="1" x14ac:dyDescent="0.2">
      <c r="A256" s="32" t="s">
        <v>76</v>
      </c>
      <c r="B256" s="33" t="s">
        <v>77</v>
      </c>
      <c r="C256" s="43">
        <v>8694</v>
      </c>
      <c r="D256" s="45"/>
      <c r="E256" s="33"/>
      <c r="F256" s="46" t="s">
        <v>80</v>
      </c>
      <c r="G256" s="33" t="s">
        <v>81</v>
      </c>
      <c r="H256" s="46" t="s">
        <v>82</v>
      </c>
      <c r="I256" s="46" t="s">
        <v>83</v>
      </c>
      <c r="J256" s="47">
        <v>1</v>
      </c>
      <c r="K256" s="47">
        <v>1</v>
      </c>
      <c r="L256" s="130">
        <v>5743.1869390000002</v>
      </c>
      <c r="M256" s="131">
        <v>6014</v>
      </c>
      <c r="N256" s="132"/>
      <c r="O256" s="37">
        <v>195</v>
      </c>
      <c r="P256" s="133">
        <v>10479.34</v>
      </c>
      <c r="Q256" s="134">
        <v>91</v>
      </c>
      <c r="R256" s="131">
        <v>1278</v>
      </c>
      <c r="S256" s="37">
        <v>19009.8</v>
      </c>
      <c r="T256" s="135">
        <f t="shared" si="42"/>
        <v>42810.326938999999</v>
      </c>
      <c r="U256" s="130">
        <v>5210.8099999999995</v>
      </c>
      <c r="V256" s="131">
        <v>5406.81</v>
      </c>
      <c r="W256" s="136"/>
      <c r="X256" s="37">
        <v>1590.35</v>
      </c>
      <c r="Y256" s="133">
        <v>2293.19</v>
      </c>
      <c r="Z256" s="134">
        <v>2032.56</v>
      </c>
      <c r="AA256" s="131">
        <v>2280.9</v>
      </c>
      <c r="AB256" s="37">
        <v>5811.9517607431326</v>
      </c>
      <c r="AC256" s="135">
        <f t="shared" si="43"/>
        <v>24626.571760743136</v>
      </c>
      <c r="AD256" s="47"/>
      <c r="AE256" s="47"/>
      <c r="AF256" s="130">
        <v>9100</v>
      </c>
      <c r="AG256" s="131">
        <v>8000</v>
      </c>
      <c r="AH256" s="132"/>
      <c r="AI256" s="37">
        <v>2000</v>
      </c>
      <c r="AJ256" s="133">
        <v>8341.7999999999993</v>
      </c>
      <c r="AK256" s="137">
        <v>2000</v>
      </c>
      <c r="AL256" s="131">
        <v>2000</v>
      </c>
      <c r="AM256" s="37">
        <v>1000</v>
      </c>
      <c r="AN256" s="135">
        <f t="shared" si="44"/>
        <v>32441.8</v>
      </c>
      <c r="AO256" s="130">
        <v>0</v>
      </c>
      <c r="AP256" s="131">
        <v>0</v>
      </c>
      <c r="AQ256" s="132"/>
      <c r="AR256" s="37"/>
      <c r="AS256" s="133"/>
      <c r="AT256" s="138"/>
      <c r="AU256" s="131"/>
      <c r="AV256" s="37">
        <v>0</v>
      </c>
      <c r="AW256" s="135">
        <f t="shared" si="45"/>
        <v>0</v>
      </c>
      <c r="AX256" s="47">
        <f t="shared" si="46"/>
        <v>20053.996939000001</v>
      </c>
      <c r="AY256" s="47">
        <f t="shared" si="47"/>
        <v>19420.810000000001</v>
      </c>
      <c r="AZ256" s="47">
        <f t="shared" si="48"/>
        <v>0</v>
      </c>
      <c r="BA256" s="47">
        <f t="shared" si="49"/>
        <v>3785.35</v>
      </c>
      <c r="BB256" s="47">
        <f t="shared" si="50"/>
        <v>21114.33</v>
      </c>
      <c r="BC256" s="47">
        <f t="shared" si="51"/>
        <v>4123.5599999999995</v>
      </c>
      <c r="BD256" s="47">
        <f t="shared" si="52"/>
        <v>5558.9</v>
      </c>
      <c r="BE256" s="47">
        <f t="shared" si="53"/>
        <v>25821.751760743133</v>
      </c>
      <c r="BF256" s="135">
        <f t="shared" si="54"/>
        <v>99878.698699743138</v>
      </c>
      <c r="BG256" s="139">
        <f t="shared" si="55"/>
        <v>11.488233114762266</v>
      </c>
    </row>
    <row r="257" spans="1:59" ht="12.95" customHeight="1" x14ac:dyDescent="0.2">
      <c r="A257" s="32" t="s">
        <v>102</v>
      </c>
      <c r="B257" s="33" t="s">
        <v>103</v>
      </c>
      <c r="C257" s="43">
        <v>10547</v>
      </c>
      <c r="D257" s="45"/>
      <c r="E257" s="33"/>
      <c r="F257" s="46" t="s">
        <v>80</v>
      </c>
      <c r="G257" s="33" t="s">
        <v>81</v>
      </c>
      <c r="H257" s="46" t="s">
        <v>106</v>
      </c>
      <c r="I257" s="46" t="s">
        <v>107</v>
      </c>
      <c r="J257" s="47">
        <v>1</v>
      </c>
      <c r="K257" s="47">
        <v>1</v>
      </c>
      <c r="L257" s="130">
        <v>6591.1918719999994</v>
      </c>
      <c r="M257" s="131">
        <v>13255</v>
      </c>
      <c r="N257" s="132"/>
      <c r="O257" s="37">
        <v>910</v>
      </c>
      <c r="P257" s="133">
        <v>9783.24</v>
      </c>
      <c r="Q257" s="134">
        <v>930</v>
      </c>
      <c r="R257" s="131">
        <v>3946</v>
      </c>
      <c r="S257" s="37">
        <v>12014</v>
      </c>
      <c r="T257" s="135">
        <f t="shared" si="42"/>
        <v>47429.431872000001</v>
      </c>
      <c r="U257" s="130">
        <v>7143.98</v>
      </c>
      <c r="V257" s="131">
        <v>6695.27</v>
      </c>
      <c r="W257" s="136"/>
      <c r="X257" s="37">
        <v>2428.91</v>
      </c>
      <c r="Y257" s="133">
        <v>3668.76</v>
      </c>
      <c r="Z257" s="134">
        <v>5737.65</v>
      </c>
      <c r="AA257" s="131">
        <v>3952.45</v>
      </c>
      <c r="AB257" s="37">
        <v>9186.1714985284416</v>
      </c>
      <c r="AC257" s="135">
        <f t="shared" si="43"/>
        <v>38813.191498528438</v>
      </c>
      <c r="AD257" s="47"/>
      <c r="AE257" s="47"/>
      <c r="AF257" s="130">
        <v>25945</v>
      </c>
      <c r="AG257" s="131">
        <v>2460</v>
      </c>
      <c r="AH257" s="132"/>
      <c r="AI257" s="37">
        <v>3600</v>
      </c>
      <c r="AJ257" s="133">
        <v>8860</v>
      </c>
      <c r="AK257" s="137">
        <v>9250</v>
      </c>
      <c r="AL257" s="131">
        <v>4964</v>
      </c>
      <c r="AM257" s="37">
        <v>3000</v>
      </c>
      <c r="AN257" s="135">
        <f t="shared" si="44"/>
        <v>58079</v>
      </c>
      <c r="AO257" s="130">
        <v>0</v>
      </c>
      <c r="AP257" s="131">
        <v>0</v>
      </c>
      <c r="AQ257" s="132"/>
      <c r="AR257" s="37"/>
      <c r="AS257" s="133"/>
      <c r="AT257" s="138"/>
      <c r="AU257" s="131"/>
      <c r="AV257" s="37">
        <v>0</v>
      </c>
      <c r="AW257" s="135">
        <f t="shared" si="45"/>
        <v>0</v>
      </c>
      <c r="AX257" s="47">
        <f t="shared" si="46"/>
        <v>39680.171871999999</v>
      </c>
      <c r="AY257" s="47">
        <f t="shared" si="47"/>
        <v>22410.27</v>
      </c>
      <c r="AZ257" s="47">
        <f t="shared" si="48"/>
        <v>0</v>
      </c>
      <c r="BA257" s="47">
        <f t="shared" si="49"/>
        <v>6938.91</v>
      </c>
      <c r="BB257" s="47">
        <f t="shared" si="50"/>
        <v>22312</v>
      </c>
      <c r="BC257" s="47">
        <f t="shared" si="51"/>
        <v>15917.65</v>
      </c>
      <c r="BD257" s="47">
        <f t="shared" si="52"/>
        <v>12862.45</v>
      </c>
      <c r="BE257" s="47">
        <f t="shared" si="53"/>
        <v>24200.171498528442</v>
      </c>
      <c r="BF257" s="135">
        <f t="shared" si="54"/>
        <v>144321.62337052842</v>
      </c>
      <c r="BG257" s="139">
        <f t="shared" si="55"/>
        <v>13.68366581687005</v>
      </c>
    </row>
    <row r="258" spans="1:59" ht="12.95" customHeight="1" x14ac:dyDescent="0.2">
      <c r="A258" s="32" t="s">
        <v>233</v>
      </c>
      <c r="B258" s="33" t="s">
        <v>234</v>
      </c>
      <c r="C258" s="43">
        <v>2191</v>
      </c>
      <c r="D258" s="45"/>
      <c r="E258" s="33"/>
      <c r="F258" s="46" t="s">
        <v>80</v>
      </c>
      <c r="G258" s="33" t="s">
        <v>81</v>
      </c>
      <c r="H258" s="46" t="s">
        <v>82</v>
      </c>
      <c r="I258" s="46" t="s">
        <v>83</v>
      </c>
      <c r="J258" s="47">
        <v>2</v>
      </c>
      <c r="K258" s="47">
        <v>1</v>
      </c>
      <c r="L258" s="130">
        <v>2826.2473380000001</v>
      </c>
      <c r="M258" s="131">
        <v>410</v>
      </c>
      <c r="N258" s="132"/>
      <c r="O258" s="37">
        <v>920</v>
      </c>
      <c r="P258" s="133">
        <v>152</v>
      </c>
      <c r="Q258" s="134">
        <v>90</v>
      </c>
      <c r="R258" s="131">
        <v>110</v>
      </c>
      <c r="S258" s="37">
        <v>2605</v>
      </c>
      <c r="T258" s="135">
        <f t="shared" ref="T258:T321" si="56">SUM(L258:S258)</f>
        <v>7113.2473380000001</v>
      </c>
      <c r="U258" s="130">
        <v>1784.7</v>
      </c>
      <c r="V258" s="131">
        <v>500.45</v>
      </c>
      <c r="W258" s="136"/>
      <c r="X258" s="37">
        <v>116.03</v>
      </c>
      <c r="Y258" s="133">
        <v>1012.7</v>
      </c>
      <c r="Z258" s="134">
        <v>209.15</v>
      </c>
      <c r="AA258" s="131">
        <v>69.95</v>
      </c>
      <c r="AB258" s="37">
        <v>4348.6271343126027</v>
      </c>
      <c r="AC258" s="135">
        <f t="shared" ref="AC258:AC321" si="57">SUM(U258:AB258)</f>
        <v>8041.6071343126023</v>
      </c>
      <c r="AD258" s="47"/>
      <c r="AE258" s="47"/>
      <c r="AF258" s="130">
        <v>2350</v>
      </c>
      <c r="AG258" s="131">
        <v>500</v>
      </c>
      <c r="AH258" s="132"/>
      <c r="AI258" s="37">
        <v>475</v>
      </c>
      <c r="AJ258" s="133">
        <v>2800</v>
      </c>
      <c r="AK258" s="137">
        <v>0</v>
      </c>
      <c r="AL258" s="131">
        <v>950</v>
      </c>
      <c r="AM258" s="37">
        <v>1950</v>
      </c>
      <c r="AN258" s="135">
        <f t="shared" ref="AN258:AN321" si="58">SUM(AF258:AM258)</f>
        <v>9025</v>
      </c>
      <c r="AO258" s="130">
        <v>0</v>
      </c>
      <c r="AP258" s="131">
        <v>0</v>
      </c>
      <c r="AQ258" s="132"/>
      <c r="AR258" s="37"/>
      <c r="AS258" s="133"/>
      <c r="AT258" s="138"/>
      <c r="AU258" s="131"/>
      <c r="AV258" s="37">
        <v>0</v>
      </c>
      <c r="AW258" s="135">
        <f t="shared" ref="AW258:AW321" si="59">SUM(AO258:AV258)</f>
        <v>0</v>
      </c>
      <c r="AX258" s="47">
        <f t="shared" ref="AX258:AX321" si="60">SUM(L258,U258,AF258,AO258)</f>
        <v>6960.9473379999999</v>
      </c>
      <c r="AY258" s="47">
        <f t="shared" ref="AY258:AY321" si="61">SUM(M258,V258,AG258,AP258)</f>
        <v>1410.45</v>
      </c>
      <c r="AZ258" s="47">
        <f t="shared" ref="AZ258:AZ321" si="62">SUM(N258,W258,AH258,AQ258)</f>
        <v>0</v>
      </c>
      <c r="BA258" s="47">
        <f t="shared" ref="BA258:BA321" si="63">SUM(O258,X258,AI258,AR258)</f>
        <v>1511.03</v>
      </c>
      <c r="BB258" s="47">
        <f t="shared" ref="BB258:BB321" si="64">SUM(P258,Y258,AJ258,AS258)</f>
        <v>3964.7</v>
      </c>
      <c r="BC258" s="47">
        <f t="shared" ref="BC258:BC321" si="65">SUM(Q258,Z258,AK258,AT258)</f>
        <v>299.14999999999998</v>
      </c>
      <c r="BD258" s="47">
        <f t="shared" ref="BD258:BD321" si="66">SUM(R258,AA258,AL258,AU258)</f>
        <v>1129.95</v>
      </c>
      <c r="BE258" s="47">
        <f t="shared" ref="BE258:BE321" si="67">SUM(S258,AB258,AM258,AV258)</f>
        <v>8903.6271343126027</v>
      </c>
      <c r="BF258" s="135">
        <f t="shared" ref="BF258:BF321" si="68">SUM(AX258:BE258)</f>
        <v>24179.854472312603</v>
      </c>
      <c r="BG258" s="139">
        <f t="shared" ref="BG258:BG321" si="69">(BF258/C258)</f>
        <v>11.035990174492289</v>
      </c>
    </row>
    <row r="259" spans="1:59" ht="12.95" customHeight="1" x14ac:dyDescent="0.2">
      <c r="A259" s="32" t="s">
        <v>394</v>
      </c>
      <c r="B259" s="33" t="s">
        <v>395</v>
      </c>
      <c r="C259" s="43">
        <v>1460</v>
      </c>
      <c r="D259" s="45"/>
      <c r="E259" s="33"/>
      <c r="F259" s="46" t="s">
        <v>80</v>
      </c>
      <c r="G259" s="33" t="s">
        <v>81</v>
      </c>
      <c r="H259" s="46" t="s">
        <v>398</v>
      </c>
      <c r="I259" s="46" t="s">
        <v>399</v>
      </c>
      <c r="J259" s="47">
        <v>2</v>
      </c>
      <c r="K259" s="47">
        <v>1</v>
      </c>
      <c r="L259" s="130">
        <v>366.89739599999996</v>
      </c>
      <c r="M259" s="131">
        <v>30</v>
      </c>
      <c r="N259" s="132"/>
      <c r="O259" s="37"/>
      <c r="P259" s="133">
        <v>40</v>
      </c>
      <c r="Q259" s="134">
        <v>145</v>
      </c>
      <c r="R259" s="131">
        <v>840</v>
      </c>
      <c r="S259" s="37">
        <v>396</v>
      </c>
      <c r="T259" s="135">
        <f t="shared" si="56"/>
        <v>1817.8973959999998</v>
      </c>
      <c r="U259" s="130">
        <v>3908.4</v>
      </c>
      <c r="V259" s="131">
        <v>2452.86</v>
      </c>
      <c r="W259" s="136"/>
      <c r="X259" s="37">
        <v>85.65</v>
      </c>
      <c r="Y259" s="133">
        <v>131.65</v>
      </c>
      <c r="Z259" s="134">
        <v>398.1</v>
      </c>
      <c r="AA259" s="131">
        <v>72.55</v>
      </c>
      <c r="AB259" s="37">
        <v>1907.6346754445547</v>
      </c>
      <c r="AC259" s="135">
        <f t="shared" si="57"/>
        <v>8956.844675444554</v>
      </c>
      <c r="AD259" s="47"/>
      <c r="AE259" s="47"/>
      <c r="AF259" s="130">
        <v>2000</v>
      </c>
      <c r="AG259" s="131">
        <v>2000</v>
      </c>
      <c r="AH259" s="132"/>
      <c r="AI259" s="37">
        <v>1300</v>
      </c>
      <c r="AJ259" s="133">
        <v>0</v>
      </c>
      <c r="AK259" s="137">
        <v>0</v>
      </c>
      <c r="AL259" s="131">
        <v>800</v>
      </c>
      <c r="AM259" s="37">
        <v>0</v>
      </c>
      <c r="AN259" s="135">
        <f t="shared" si="58"/>
        <v>6100</v>
      </c>
      <c r="AO259" s="130">
        <v>0</v>
      </c>
      <c r="AP259" s="131">
        <v>0</v>
      </c>
      <c r="AQ259" s="132"/>
      <c r="AR259" s="37"/>
      <c r="AS259" s="133"/>
      <c r="AT259" s="138"/>
      <c r="AU259" s="131"/>
      <c r="AV259" s="37">
        <v>0</v>
      </c>
      <c r="AW259" s="135">
        <f t="shared" si="59"/>
        <v>0</v>
      </c>
      <c r="AX259" s="47">
        <f t="shared" si="60"/>
        <v>6275.2973959999999</v>
      </c>
      <c r="AY259" s="47">
        <f t="shared" si="61"/>
        <v>4482.8600000000006</v>
      </c>
      <c r="AZ259" s="47">
        <f t="shared" si="62"/>
        <v>0</v>
      </c>
      <c r="BA259" s="47">
        <f t="shared" si="63"/>
        <v>1385.65</v>
      </c>
      <c r="BB259" s="47">
        <f t="shared" si="64"/>
        <v>171.65</v>
      </c>
      <c r="BC259" s="47">
        <f t="shared" si="65"/>
        <v>543.1</v>
      </c>
      <c r="BD259" s="47">
        <f t="shared" si="66"/>
        <v>1712.55</v>
      </c>
      <c r="BE259" s="47">
        <f t="shared" si="67"/>
        <v>2303.6346754445549</v>
      </c>
      <c r="BF259" s="135">
        <f t="shared" si="68"/>
        <v>16874.742071444554</v>
      </c>
      <c r="BG259" s="139">
        <f t="shared" si="69"/>
        <v>11.558042514688051</v>
      </c>
    </row>
    <row r="260" spans="1:59" ht="12.95" customHeight="1" x14ac:dyDescent="0.2">
      <c r="A260" s="32" t="s">
        <v>456</v>
      </c>
      <c r="B260" s="33" t="s">
        <v>457</v>
      </c>
      <c r="C260" s="43">
        <v>10905</v>
      </c>
      <c r="D260" s="45"/>
      <c r="E260" s="33"/>
      <c r="F260" s="46" t="s">
        <v>80</v>
      </c>
      <c r="G260" s="33" t="s">
        <v>81</v>
      </c>
      <c r="H260" s="46" t="s">
        <v>106</v>
      </c>
      <c r="I260" s="46" t="s">
        <v>107</v>
      </c>
      <c r="J260" s="47">
        <v>2</v>
      </c>
      <c r="K260" s="47">
        <v>1</v>
      </c>
      <c r="L260" s="130">
        <v>8103.8840409999993</v>
      </c>
      <c r="M260" s="131">
        <v>14511.93</v>
      </c>
      <c r="N260" s="132"/>
      <c r="O260" s="37">
        <v>760</v>
      </c>
      <c r="P260" s="133">
        <v>4593.5680000000002</v>
      </c>
      <c r="Q260" s="134">
        <v>850</v>
      </c>
      <c r="R260" s="131">
        <v>2245</v>
      </c>
      <c r="S260" s="37">
        <v>5933</v>
      </c>
      <c r="T260" s="135">
        <f t="shared" si="56"/>
        <v>36997.382040999997</v>
      </c>
      <c r="U260" s="130">
        <v>5726.4400000000005</v>
      </c>
      <c r="V260" s="131">
        <v>3097.27</v>
      </c>
      <c r="W260" s="136"/>
      <c r="X260" s="37">
        <v>273.32</v>
      </c>
      <c r="Y260" s="133">
        <v>1892.29</v>
      </c>
      <c r="Z260" s="134">
        <v>422.9</v>
      </c>
      <c r="AA260" s="131">
        <v>2441.48</v>
      </c>
      <c r="AB260" s="37">
        <v>10125.712736885482</v>
      </c>
      <c r="AC260" s="135">
        <f t="shared" si="57"/>
        <v>23979.412736885482</v>
      </c>
      <c r="AD260" s="47"/>
      <c r="AE260" s="47"/>
      <c r="AF260" s="130">
        <v>16200</v>
      </c>
      <c r="AG260" s="131">
        <v>9000</v>
      </c>
      <c r="AH260" s="132"/>
      <c r="AI260" s="37">
        <v>1080</v>
      </c>
      <c r="AJ260" s="133">
        <v>7200</v>
      </c>
      <c r="AK260" s="137">
        <v>0</v>
      </c>
      <c r="AL260" s="131">
        <v>2520</v>
      </c>
      <c r="AM260" s="37">
        <v>300</v>
      </c>
      <c r="AN260" s="135">
        <f t="shared" si="58"/>
        <v>36300</v>
      </c>
      <c r="AO260" s="130">
        <v>0</v>
      </c>
      <c r="AP260" s="131">
        <v>0</v>
      </c>
      <c r="AQ260" s="132"/>
      <c r="AR260" s="37"/>
      <c r="AS260" s="133"/>
      <c r="AT260" s="138"/>
      <c r="AU260" s="131"/>
      <c r="AV260" s="37">
        <v>0</v>
      </c>
      <c r="AW260" s="135">
        <f t="shared" si="59"/>
        <v>0</v>
      </c>
      <c r="AX260" s="47">
        <f t="shared" si="60"/>
        <v>30030.324041</v>
      </c>
      <c r="AY260" s="47">
        <f t="shared" si="61"/>
        <v>26609.200000000001</v>
      </c>
      <c r="AZ260" s="47">
        <f t="shared" si="62"/>
        <v>0</v>
      </c>
      <c r="BA260" s="47">
        <f t="shared" si="63"/>
        <v>2113.3199999999997</v>
      </c>
      <c r="BB260" s="47">
        <f t="shared" si="64"/>
        <v>13685.858</v>
      </c>
      <c r="BC260" s="47">
        <f t="shared" si="65"/>
        <v>1272.9000000000001</v>
      </c>
      <c r="BD260" s="47">
        <f t="shared" si="66"/>
        <v>7206.48</v>
      </c>
      <c r="BE260" s="47">
        <f t="shared" si="67"/>
        <v>16358.712736885482</v>
      </c>
      <c r="BF260" s="135">
        <f t="shared" si="68"/>
        <v>97276.794777885472</v>
      </c>
      <c r="BG260" s="139">
        <f t="shared" si="69"/>
        <v>8.9203846655557513</v>
      </c>
    </row>
    <row r="261" spans="1:59" ht="12.95" customHeight="1" x14ac:dyDescent="0.2">
      <c r="A261" s="32" t="s">
        <v>478</v>
      </c>
      <c r="B261" s="33" t="s">
        <v>479</v>
      </c>
      <c r="C261" s="43">
        <v>1926</v>
      </c>
      <c r="D261" s="45"/>
      <c r="E261" s="33"/>
      <c r="F261" s="46" t="s">
        <v>80</v>
      </c>
      <c r="G261" s="33" t="s">
        <v>81</v>
      </c>
      <c r="H261" s="46" t="s">
        <v>482</v>
      </c>
      <c r="I261" s="46" t="s">
        <v>483</v>
      </c>
      <c r="J261" s="47">
        <v>2</v>
      </c>
      <c r="K261" s="47">
        <v>1</v>
      </c>
      <c r="L261" s="130">
        <v>742.651296</v>
      </c>
      <c r="M261" s="131">
        <v>555</v>
      </c>
      <c r="N261" s="132"/>
      <c r="O261" s="37">
        <v>62</v>
      </c>
      <c r="P261" s="133">
        <v>10</v>
      </c>
      <c r="Q261" s="134">
        <v>0</v>
      </c>
      <c r="R261" s="131"/>
      <c r="S261" s="37">
        <v>1469</v>
      </c>
      <c r="T261" s="135">
        <f t="shared" si="56"/>
        <v>2838.651296</v>
      </c>
      <c r="U261" s="130">
        <v>564.97</v>
      </c>
      <c r="V261" s="131">
        <v>240.15</v>
      </c>
      <c r="W261" s="136"/>
      <c r="X261" s="37">
        <v>186.95</v>
      </c>
      <c r="Y261" s="133">
        <v>107.5</v>
      </c>
      <c r="Z261" s="134">
        <v>77.849999999999994</v>
      </c>
      <c r="AA261" s="131">
        <v>205.05</v>
      </c>
      <c r="AB261" s="37">
        <v>2323.246553130426</v>
      </c>
      <c r="AC261" s="135">
        <f t="shared" si="57"/>
        <v>3705.7165531304258</v>
      </c>
      <c r="AD261" s="47"/>
      <c r="AE261" s="47"/>
      <c r="AF261" s="130">
        <v>0</v>
      </c>
      <c r="AG261" s="131">
        <v>0</v>
      </c>
      <c r="AH261" s="132"/>
      <c r="AI261" s="37"/>
      <c r="AJ261" s="133">
        <v>0</v>
      </c>
      <c r="AK261" s="137">
        <v>0</v>
      </c>
      <c r="AL261" s="131"/>
      <c r="AM261" s="37">
        <v>0</v>
      </c>
      <c r="AN261" s="135">
        <f t="shared" si="58"/>
        <v>0</v>
      </c>
      <c r="AO261" s="130">
        <v>0</v>
      </c>
      <c r="AP261" s="131">
        <v>0</v>
      </c>
      <c r="AQ261" s="132"/>
      <c r="AR261" s="37"/>
      <c r="AS261" s="133"/>
      <c r="AT261" s="138"/>
      <c r="AU261" s="131"/>
      <c r="AV261" s="37">
        <v>0</v>
      </c>
      <c r="AW261" s="135">
        <f t="shared" si="59"/>
        <v>0</v>
      </c>
      <c r="AX261" s="47">
        <f t="shared" si="60"/>
        <v>1307.621296</v>
      </c>
      <c r="AY261" s="47">
        <f t="shared" si="61"/>
        <v>795.15</v>
      </c>
      <c r="AZ261" s="47">
        <f t="shared" si="62"/>
        <v>0</v>
      </c>
      <c r="BA261" s="47">
        <f t="shared" si="63"/>
        <v>248.95</v>
      </c>
      <c r="BB261" s="47">
        <f t="shared" si="64"/>
        <v>117.5</v>
      </c>
      <c r="BC261" s="47">
        <f t="shared" si="65"/>
        <v>77.849999999999994</v>
      </c>
      <c r="BD261" s="47">
        <f t="shared" si="66"/>
        <v>205.05</v>
      </c>
      <c r="BE261" s="47">
        <f t="shared" si="67"/>
        <v>3792.246553130426</v>
      </c>
      <c r="BF261" s="135">
        <f t="shared" si="68"/>
        <v>6544.3678491304254</v>
      </c>
      <c r="BG261" s="139">
        <f t="shared" si="69"/>
        <v>3.3979064637229621</v>
      </c>
    </row>
    <row r="262" spans="1:59" ht="12.95" customHeight="1" x14ac:dyDescent="0.2">
      <c r="A262" s="32" t="s">
        <v>484</v>
      </c>
      <c r="B262" s="33" t="s">
        <v>485</v>
      </c>
      <c r="C262" s="43">
        <v>4228</v>
      </c>
      <c r="D262" s="45"/>
      <c r="E262" s="33"/>
      <c r="F262" s="46" t="s">
        <v>80</v>
      </c>
      <c r="G262" s="33" t="s">
        <v>81</v>
      </c>
      <c r="H262" s="46" t="s">
        <v>488</v>
      </c>
      <c r="I262" s="46" t="s">
        <v>489</v>
      </c>
      <c r="J262" s="47">
        <v>2</v>
      </c>
      <c r="K262" s="47">
        <v>1</v>
      </c>
      <c r="L262" s="130">
        <v>7648.4988860000003</v>
      </c>
      <c r="M262" s="131">
        <v>1480</v>
      </c>
      <c r="N262" s="132"/>
      <c r="O262" s="37">
        <v>653</v>
      </c>
      <c r="P262" s="133">
        <v>3721.6</v>
      </c>
      <c r="Q262" s="134">
        <v>660</v>
      </c>
      <c r="R262" s="131">
        <v>4847</v>
      </c>
      <c r="S262" s="37">
        <v>4830.84</v>
      </c>
      <c r="T262" s="135">
        <f t="shared" si="56"/>
        <v>23840.938886</v>
      </c>
      <c r="U262" s="130">
        <v>10880.460000000001</v>
      </c>
      <c r="V262" s="131">
        <v>1275.8499999999999</v>
      </c>
      <c r="W262" s="136"/>
      <c r="X262" s="37">
        <v>809.64</v>
      </c>
      <c r="Y262" s="133">
        <v>3550.9100000000003</v>
      </c>
      <c r="Z262" s="134">
        <v>551.65</v>
      </c>
      <c r="AA262" s="131">
        <v>1729.39</v>
      </c>
      <c r="AB262" s="37">
        <v>4034.148844902923</v>
      </c>
      <c r="AC262" s="135">
        <f t="shared" si="57"/>
        <v>22832.048844902925</v>
      </c>
      <c r="AD262" s="47"/>
      <c r="AE262" s="47"/>
      <c r="AF262" s="130">
        <v>4930</v>
      </c>
      <c r="AG262" s="131">
        <v>1060</v>
      </c>
      <c r="AH262" s="132"/>
      <c r="AI262" s="37">
        <v>300</v>
      </c>
      <c r="AJ262" s="133">
        <v>3160</v>
      </c>
      <c r="AK262" s="137">
        <v>230</v>
      </c>
      <c r="AL262" s="131">
        <v>1080</v>
      </c>
      <c r="AM262" s="37">
        <v>1400</v>
      </c>
      <c r="AN262" s="135">
        <f t="shared" si="58"/>
        <v>12160</v>
      </c>
      <c r="AO262" s="130">
        <v>0</v>
      </c>
      <c r="AP262" s="131">
        <v>0</v>
      </c>
      <c r="AQ262" s="132"/>
      <c r="AR262" s="37"/>
      <c r="AS262" s="133"/>
      <c r="AT262" s="138"/>
      <c r="AU262" s="131"/>
      <c r="AV262" s="37">
        <v>0</v>
      </c>
      <c r="AW262" s="135">
        <f t="shared" si="59"/>
        <v>0</v>
      </c>
      <c r="AX262" s="47">
        <f t="shared" si="60"/>
        <v>23458.958886</v>
      </c>
      <c r="AY262" s="47">
        <f t="shared" si="61"/>
        <v>3815.85</v>
      </c>
      <c r="AZ262" s="47">
        <f t="shared" si="62"/>
        <v>0</v>
      </c>
      <c r="BA262" s="47">
        <f t="shared" si="63"/>
        <v>1762.6399999999999</v>
      </c>
      <c r="BB262" s="47">
        <f t="shared" si="64"/>
        <v>10432.51</v>
      </c>
      <c r="BC262" s="47">
        <f t="shared" si="65"/>
        <v>1441.65</v>
      </c>
      <c r="BD262" s="47">
        <f t="shared" si="66"/>
        <v>7656.39</v>
      </c>
      <c r="BE262" s="47">
        <f t="shared" si="67"/>
        <v>10264.988844902924</v>
      </c>
      <c r="BF262" s="135">
        <f t="shared" si="68"/>
        <v>58832.987730902925</v>
      </c>
      <c r="BG262" s="139">
        <f t="shared" si="69"/>
        <v>13.915086975142604</v>
      </c>
    </row>
    <row r="263" spans="1:59" s="109" customFormat="1" ht="12.95" customHeight="1" x14ac:dyDescent="0.2">
      <c r="A263" s="32" t="s">
        <v>494</v>
      </c>
      <c r="B263" s="33" t="s">
        <v>495</v>
      </c>
      <c r="C263" s="43">
        <v>7125</v>
      </c>
      <c r="D263" s="45"/>
      <c r="E263" s="33"/>
      <c r="F263" s="46" t="s">
        <v>80</v>
      </c>
      <c r="G263" s="33" t="s">
        <v>81</v>
      </c>
      <c r="H263" s="46" t="s">
        <v>106</v>
      </c>
      <c r="I263" s="46" t="s">
        <v>107</v>
      </c>
      <c r="J263" s="47">
        <v>2</v>
      </c>
      <c r="K263" s="47">
        <v>1</v>
      </c>
      <c r="L263" s="130">
        <v>4862.9838630000004</v>
      </c>
      <c r="M263" s="131">
        <v>3665.05</v>
      </c>
      <c r="N263" s="132"/>
      <c r="O263" s="37">
        <v>780</v>
      </c>
      <c r="P263" s="133">
        <v>3972.64</v>
      </c>
      <c r="Q263" s="134">
        <v>2125</v>
      </c>
      <c r="R263" s="131">
        <v>3663</v>
      </c>
      <c r="S263" s="37">
        <v>10046.5</v>
      </c>
      <c r="T263" s="135">
        <f t="shared" si="56"/>
        <v>29115.173863</v>
      </c>
      <c r="U263" s="130">
        <v>9067.16</v>
      </c>
      <c r="V263" s="131">
        <v>5756.73</v>
      </c>
      <c r="W263" s="136"/>
      <c r="X263" s="37">
        <v>1967.57</v>
      </c>
      <c r="Y263" s="133">
        <v>5557.9</v>
      </c>
      <c r="Z263" s="134">
        <v>233.07</v>
      </c>
      <c r="AA263" s="131">
        <v>5619.46</v>
      </c>
      <c r="AB263" s="37">
        <v>6128.765251417396</v>
      </c>
      <c r="AC263" s="135">
        <f t="shared" si="57"/>
        <v>34330.655251417396</v>
      </c>
      <c r="AD263" s="147"/>
      <c r="AE263" s="147"/>
      <c r="AF263" s="130">
        <v>7400</v>
      </c>
      <c r="AG263" s="131">
        <v>3300</v>
      </c>
      <c r="AH263" s="132"/>
      <c r="AI263" s="37">
        <v>4000</v>
      </c>
      <c r="AJ263" s="133">
        <v>7400</v>
      </c>
      <c r="AK263" s="137">
        <v>0</v>
      </c>
      <c r="AL263" s="131">
        <v>7400</v>
      </c>
      <c r="AM263" s="37">
        <v>3000</v>
      </c>
      <c r="AN263" s="135">
        <f t="shared" si="58"/>
        <v>32500</v>
      </c>
      <c r="AO263" s="130">
        <v>0</v>
      </c>
      <c r="AP263" s="131">
        <v>0</v>
      </c>
      <c r="AQ263" s="132"/>
      <c r="AR263" s="37"/>
      <c r="AS263" s="133"/>
      <c r="AT263" s="138"/>
      <c r="AU263" s="131"/>
      <c r="AV263" s="37">
        <v>0</v>
      </c>
      <c r="AW263" s="135">
        <f t="shared" si="59"/>
        <v>0</v>
      </c>
      <c r="AX263" s="47">
        <f t="shared" si="60"/>
        <v>21330.143863000001</v>
      </c>
      <c r="AY263" s="47">
        <f t="shared" si="61"/>
        <v>12721.779999999999</v>
      </c>
      <c r="AZ263" s="47">
        <f t="shared" si="62"/>
        <v>0</v>
      </c>
      <c r="BA263" s="47">
        <f t="shared" si="63"/>
        <v>6747.57</v>
      </c>
      <c r="BB263" s="47">
        <f t="shared" si="64"/>
        <v>16930.54</v>
      </c>
      <c r="BC263" s="47">
        <f t="shared" si="65"/>
        <v>2358.0700000000002</v>
      </c>
      <c r="BD263" s="47">
        <f t="shared" si="66"/>
        <v>16682.46</v>
      </c>
      <c r="BE263" s="47">
        <f t="shared" si="67"/>
        <v>19175.265251417397</v>
      </c>
      <c r="BF263" s="135">
        <f t="shared" si="68"/>
        <v>95945.8291144174</v>
      </c>
      <c r="BG263" s="139">
        <f t="shared" si="69"/>
        <v>13.466081279216477</v>
      </c>
    </row>
    <row r="264" spans="1:59" ht="12.95" customHeight="1" x14ac:dyDescent="0.2">
      <c r="A264" s="32" t="s">
        <v>621</v>
      </c>
      <c r="B264" s="33" t="s">
        <v>622</v>
      </c>
      <c r="C264" s="43">
        <v>1227</v>
      </c>
      <c r="D264" s="45"/>
      <c r="E264" s="33"/>
      <c r="F264" s="46" t="s">
        <v>80</v>
      </c>
      <c r="G264" s="33" t="s">
        <v>81</v>
      </c>
      <c r="H264" s="46" t="s">
        <v>482</v>
      </c>
      <c r="I264" s="46" t="s">
        <v>483</v>
      </c>
      <c r="J264" s="47">
        <v>2</v>
      </c>
      <c r="K264" s="47">
        <v>1</v>
      </c>
      <c r="L264" s="130">
        <v>323.67966000000001</v>
      </c>
      <c r="M264" s="131">
        <v>2328.15</v>
      </c>
      <c r="N264" s="132"/>
      <c r="O264" s="37">
        <v>130</v>
      </c>
      <c r="P264" s="133">
        <v>15</v>
      </c>
      <c r="Q264" s="134">
        <v>220</v>
      </c>
      <c r="R264" s="131">
        <v>510</v>
      </c>
      <c r="S264" s="37">
        <v>316</v>
      </c>
      <c r="T264" s="135">
        <f t="shared" si="56"/>
        <v>3842.8296600000003</v>
      </c>
      <c r="U264" s="130">
        <v>807.7</v>
      </c>
      <c r="V264" s="131">
        <v>1441.55</v>
      </c>
      <c r="W264" s="136"/>
      <c r="X264" s="37">
        <v>376.42</v>
      </c>
      <c r="Y264" s="133">
        <v>351.8</v>
      </c>
      <c r="Z264" s="134">
        <v>93.1</v>
      </c>
      <c r="AA264" s="131">
        <v>1492.25</v>
      </c>
      <c r="AB264" s="37">
        <v>4965.1197345220071</v>
      </c>
      <c r="AC264" s="135">
        <f t="shared" si="57"/>
        <v>9527.9397345220059</v>
      </c>
      <c r="AD264" s="47"/>
      <c r="AE264" s="47"/>
      <c r="AF264" s="130">
        <v>25</v>
      </c>
      <c r="AG264" s="131">
        <v>500</v>
      </c>
      <c r="AH264" s="132"/>
      <c r="AI264" s="37"/>
      <c r="AJ264" s="133">
        <v>375</v>
      </c>
      <c r="AK264" s="137">
        <v>0</v>
      </c>
      <c r="AL264" s="131">
        <v>500</v>
      </c>
      <c r="AM264" s="37">
        <v>425</v>
      </c>
      <c r="AN264" s="135">
        <f t="shared" si="58"/>
        <v>1825</v>
      </c>
      <c r="AO264" s="130">
        <v>0</v>
      </c>
      <c r="AP264" s="131">
        <v>0</v>
      </c>
      <c r="AQ264" s="132"/>
      <c r="AR264" s="37"/>
      <c r="AS264" s="133"/>
      <c r="AT264" s="138"/>
      <c r="AU264" s="131"/>
      <c r="AV264" s="37">
        <v>0</v>
      </c>
      <c r="AW264" s="135">
        <f t="shared" si="59"/>
        <v>0</v>
      </c>
      <c r="AX264" s="47">
        <f t="shared" si="60"/>
        <v>1156.3796600000001</v>
      </c>
      <c r="AY264" s="47">
        <f t="shared" si="61"/>
        <v>4269.7</v>
      </c>
      <c r="AZ264" s="47">
        <f t="shared" si="62"/>
        <v>0</v>
      </c>
      <c r="BA264" s="47">
        <f t="shared" si="63"/>
        <v>506.42</v>
      </c>
      <c r="BB264" s="47">
        <f t="shared" si="64"/>
        <v>741.8</v>
      </c>
      <c r="BC264" s="47">
        <f t="shared" si="65"/>
        <v>313.10000000000002</v>
      </c>
      <c r="BD264" s="47">
        <f t="shared" si="66"/>
        <v>2502.25</v>
      </c>
      <c r="BE264" s="47">
        <f t="shared" si="67"/>
        <v>5706.1197345220071</v>
      </c>
      <c r="BF264" s="135">
        <f t="shared" si="68"/>
        <v>15195.769394522005</v>
      </c>
      <c r="BG264" s="139">
        <f t="shared" si="69"/>
        <v>12.384490134084764</v>
      </c>
    </row>
    <row r="265" spans="1:59" ht="12.95" customHeight="1" x14ac:dyDescent="0.2">
      <c r="A265" s="32" t="s">
        <v>644</v>
      </c>
      <c r="B265" s="33" t="s">
        <v>645</v>
      </c>
      <c r="C265" s="43">
        <v>3726</v>
      </c>
      <c r="D265" s="45"/>
      <c r="E265" s="33"/>
      <c r="F265" s="46" t="s">
        <v>80</v>
      </c>
      <c r="G265" s="33" t="s">
        <v>81</v>
      </c>
      <c r="H265" s="46" t="s">
        <v>648</v>
      </c>
      <c r="I265" s="46" t="s">
        <v>649</v>
      </c>
      <c r="J265" s="47">
        <v>2</v>
      </c>
      <c r="K265" s="47">
        <v>1</v>
      </c>
      <c r="L265" s="130">
        <v>2160.0080469999998</v>
      </c>
      <c r="M265" s="131">
        <v>4291.6000000000004</v>
      </c>
      <c r="N265" s="132"/>
      <c r="O265" s="37">
        <v>160</v>
      </c>
      <c r="P265" s="133">
        <v>200</v>
      </c>
      <c r="Q265" s="134">
        <v>0</v>
      </c>
      <c r="R265" s="131">
        <v>885</v>
      </c>
      <c r="S265" s="37">
        <v>3688</v>
      </c>
      <c r="T265" s="135">
        <f t="shared" si="56"/>
        <v>11384.608047</v>
      </c>
      <c r="U265" s="130">
        <v>5900.23</v>
      </c>
      <c r="V265" s="131">
        <v>3533.35</v>
      </c>
      <c r="W265" s="136"/>
      <c r="X265" s="37">
        <v>59.55</v>
      </c>
      <c r="Y265" s="133">
        <v>196.6</v>
      </c>
      <c r="Z265" s="134">
        <v>155.26</v>
      </c>
      <c r="AA265" s="131">
        <v>56.37</v>
      </c>
      <c r="AB265" s="37">
        <v>2782.3390915070786</v>
      </c>
      <c r="AC265" s="135">
        <f t="shared" si="57"/>
        <v>12683.699091507078</v>
      </c>
      <c r="AD265" s="47"/>
      <c r="AE265" s="47"/>
      <c r="AF265" s="130">
        <v>15000</v>
      </c>
      <c r="AG265" s="131">
        <v>10000</v>
      </c>
      <c r="AH265" s="132"/>
      <c r="AI265" s="37"/>
      <c r="AJ265" s="133">
        <v>0</v>
      </c>
      <c r="AK265" s="137">
        <v>0</v>
      </c>
      <c r="AL265" s="131"/>
      <c r="AM265" s="37">
        <v>3000</v>
      </c>
      <c r="AN265" s="135">
        <f t="shared" si="58"/>
        <v>28000</v>
      </c>
      <c r="AO265" s="130">
        <v>0</v>
      </c>
      <c r="AP265" s="131">
        <v>0</v>
      </c>
      <c r="AQ265" s="132"/>
      <c r="AR265" s="37"/>
      <c r="AS265" s="133"/>
      <c r="AT265" s="138"/>
      <c r="AU265" s="131"/>
      <c r="AV265" s="37">
        <v>0</v>
      </c>
      <c r="AW265" s="135">
        <f t="shared" si="59"/>
        <v>0</v>
      </c>
      <c r="AX265" s="47">
        <f t="shared" si="60"/>
        <v>23060.238046999999</v>
      </c>
      <c r="AY265" s="47">
        <f t="shared" si="61"/>
        <v>17824.95</v>
      </c>
      <c r="AZ265" s="47">
        <f t="shared" si="62"/>
        <v>0</v>
      </c>
      <c r="BA265" s="47">
        <f t="shared" si="63"/>
        <v>219.55</v>
      </c>
      <c r="BB265" s="47">
        <f t="shared" si="64"/>
        <v>396.6</v>
      </c>
      <c r="BC265" s="47">
        <f t="shared" si="65"/>
        <v>155.26</v>
      </c>
      <c r="BD265" s="47">
        <f t="shared" si="66"/>
        <v>941.37</v>
      </c>
      <c r="BE265" s="47">
        <f t="shared" si="67"/>
        <v>9470.3390915070777</v>
      </c>
      <c r="BF265" s="135">
        <f t="shared" si="68"/>
        <v>52068.307138507087</v>
      </c>
      <c r="BG265" s="139">
        <f t="shared" si="69"/>
        <v>13.97431753583121</v>
      </c>
    </row>
    <row r="266" spans="1:59" ht="12.95" customHeight="1" x14ac:dyDescent="0.2">
      <c r="A266" s="32" t="s">
        <v>650</v>
      </c>
      <c r="B266" s="33" t="s">
        <v>651</v>
      </c>
      <c r="C266" s="43">
        <v>2187</v>
      </c>
      <c r="D266" s="45"/>
      <c r="E266" s="33"/>
      <c r="F266" s="46" t="s">
        <v>80</v>
      </c>
      <c r="G266" s="33" t="s">
        <v>81</v>
      </c>
      <c r="H266" s="46" t="s">
        <v>398</v>
      </c>
      <c r="I266" s="46" t="s">
        <v>399</v>
      </c>
      <c r="J266" s="47">
        <v>2</v>
      </c>
      <c r="K266" s="47">
        <v>1</v>
      </c>
      <c r="L266" s="130">
        <v>883.21934399999998</v>
      </c>
      <c r="M266" s="131">
        <v>0</v>
      </c>
      <c r="N266" s="132"/>
      <c r="O266" s="37">
        <v>20</v>
      </c>
      <c r="P266" s="133">
        <v>4855</v>
      </c>
      <c r="Q266" s="134">
        <v>805</v>
      </c>
      <c r="R266" s="131">
        <v>7</v>
      </c>
      <c r="S266" s="37">
        <v>1487</v>
      </c>
      <c r="T266" s="135">
        <f t="shared" si="56"/>
        <v>8057.2193440000001</v>
      </c>
      <c r="U266" s="130">
        <v>853.51</v>
      </c>
      <c r="V266" s="131">
        <v>142.6</v>
      </c>
      <c r="W266" s="136"/>
      <c r="X266" s="37">
        <v>129.80000000000001</v>
      </c>
      <c r="Y266" s="133">
        <v>4902.8</v>
      </c>
      <c r="Z266" s="134">
        <v>2450.2199999999998</v>
      </c>
      <c r="AA266" s="131">
        <v>201.5</v>
      </c>
      <c r="AB266" s="37">
        <v>1985.0272443917506</v>
      </c>
      <c r="AC266" s="135">
        <f t="shared" si="57"/>
        <v>10665.457244391751</v>
      </c>
      <c r="AD266" s="47"/>
      <c r="AE266" s="47"/>
      <c r="AF266" s="130">
        <v>0</v>
      </c>
      <c r="AG266" s="131">
        <v>0</v>
      </c>
      <c r="AH266" s="132"/>
      <c r="AI266" s="37"/>
      <c r="AJ266" s="133">
        <v>4500</v>
      </c>
      <c r="AK266" s="137">
        <v>1500</v>
      </c>
      <c r="AL266" s="131"/>
      <c r="AM266" s="37">
        <v>0</v>
      </c>
      <c r="AN266" s="135">
        <f t="shared" si="58"/>
        <v>6000</v>
      </c>
      <c r="AO266" s="130">
        <v>0</v>
      </c>
      <c r="AP266" s="131">
        <v>0</v>
      </c>
      <c r="AQ266" s="132"/>
      <c r="AR266" s="37"/>
      <c r="AS266" s="133"/>
      <c r="AT266" s="138"/>
      <c r="AU266" s="131"/>
      <c r="AV266" s="37">
        <v>0</v>
      </c>
      <c r="AW266" s="135">
        <f t="shared" si="59"/>
        <v>0</v>
      </c>
      <c r="AX266" s="47">
        <f t="shared" si="60"/>
        <v>1736.7293439999999</v>
      </c>
      <c r="AY266" s="47">
        <f t="shared" si="61"/>
        <v>142.6</v>
      </c>
      <c r="AZ266" s="47">
        <f t="shared" si="62"/>
        <v>0</v>
      </c>
      <c r="BA266" s="47">
        <f t="shared" si="63"/>
        <v>149.80000000000001</v>
      </c>
      <c r="BB266" s="47">
        <f t="shared" si="64"/>
        <v>14257.8</v>
      </c>
      <c r="BC266" s="47">
        <f t="shared" si="65"/>
        <v>4755.2199999999993</v>
      </c>
      <c r="BD266" s="47">
        <f t="shared" si="66"/>
        <v>208.5</v>
      </c>
      <c r="BE266" s="47">
        <f t="shared" si="67"/>
        <v>3472.0272443917506</v>
      </c>
      <c r="BF266" s="135">
        <f t="shared" si="68"/>
        <v>24722.676588391747</v>
      </c>
      <c r="BG266" s="139">
        <f t="shared" si="69"/>
        <v>11.304378869863625</v>
      </c>
    </row>
    <row r="267" spans="1:59" ht="12.95" customHeight="1" x14ac:dyDescent="0.2">
      <c r="A267" s="32" t="s">
        <v>658</v>
      </c>
      <c r="B267" s="33" t="s">
        <v>659</v>
      </c>
      <c r="C267" s="43">
        <v>12122</v>
      </c>
      <c r="D267" s="45"/>
      <c r="E267" s="33"/>
      <c r="F267" s="46" t="s">
        <v>80</v>
      </c>
      <c r="G267" s="33" t="s">
        <v>81</v>
      </c>
      <c r="H267" s="46" t="s">
        <v>482</v>
      </c>
      <c r="I267" s="46" t="s">
        <v>483</v>
      </c>
      <c r="J267" s="47">
        <v>1</v>
      </c>
      <c r="K267" s="47">
        <v>1</v>
      </c>
      <c r="L267" s="130">
        <v>5533.1356319999986</v>
      </c>
      <c r="M267" s="131">
        <v>1769.7</v>
      </c>
      <c r="N267" s="132"/>
      <c r="O267" s="37">
        <v>405</v>
      </c>
      <c r="P267" s="133">
        <v>6639.24</v>
      </c>
      <c r="Q267" s="134">
        <v>680</v>
      </c>
      <c r="R267" s="131">
        <v>1691</v>
      </c>
      <c r="S267" s="37">
        <v>8340</v>
      </c>
      <c r="T267" s="135">
        <f t="shared" si="56"/>
        <v>25058.075632</v>
      </c>
      <c r="U267" s="130">
        <v>6983.1</v>
      </c>
      <c r="V267" s="131">
        <v>2645.32</v>
      </c>
      <c r="W267" s="136"/>
      <c r="X267" s="37">
        <v>2064.5</v>
      </c>
      <c r="Y267" s="133">
        <v>2502.1999999999998</v>
      </c>
      <c r="Z267" s="134">
        <v>2221.16</v>
      </c>
      <c r="AA267" s="131">
        <v>2061.6</v>
      </c>
      <c r="AB267" s="37">
        <v>10735.425982596598</v>
      </c>
      <c r="AC267" s="135">
        <f t="shared" si="57"/>
        <v>29213.305982596597</v>
      </c>
      <c r="AD267" s="47"/>
      <c r="AE267" s="47"/>
      <c r="AF267" s="130">
        <v>7000</v>
      </c>
      <c r="AG267" s="131">
        <v>6000</v>
      </c>
      <c r="AH267" s="132"/>
      <c r="AI267" s="37">
        <v>300</v>
      </c>
      <c r="AJ267" s="133">
        <v>8000</v>
      </c>
      <c r="AK267" s="137">
        <v>3800</v>
      </c>
      <c r="AL267" s="131">
        <v>5000</v>
      </c>
      <c r="AM267" s="37">
        <v>1000</v>
      </c>
      <c r="AN267" s="135">
        <f t="shared" si="58"/>
        <v>31100</v>
      </c>
      <c r="AO267" s="130">
        <v>0</v>
      </c>
      <c r="AP267" s="131">
        <v>0</v>
      </c>
      <c r="AQ267" s="132"/>
      <c r="AR267" s="37"/>
      <c r="AS267" s="133"/>
      <c r="AT267" s="138"/>
      <c r="AU267" s="131"/>
      <c r="AV267" s="37">
        <v>0</v>
      </c>
      <c r="AW267" s="135">
        <f t="shared" si="59"/>
        <v>0</v>
      </c>
      <c r="AX267" s="47">
        <f t="shared" si="60"/>
        <v>19516.235632</v>
      </c>
      <c r="AY267" s="47">
        <f t="shared" si="61"/>
        <v>10415.02</v>
      </c>
      <c r="AZ267" s="47">
        <f t="shared" si="62"/>
        <v>0</v>
      </c>
      <c r="BA267" s="47">
        <f t="shared" si="63"/>
        <v>2769.5</v>
      </c>
      <c r="BB267" s="47">
        <f t="shared" si="64"/>
        <v>17141.439999999999</v>
      </c>
      <c r="BC267" s="47">
        <f t="shared" si="65"/>
        <v>6701.16</v>
      </c>
      <c r="BD267" s="47">
        <f t="shared" si="66"/>
        <v>8752.6</v>
      </c>
      <c r="BE267" s="47">
        <f t="shared" si="67"/>
        <v>20075.4259825966</v>
      </c>
      <c r="BF267" s="135">
        <f t="shared" si="68"/>
        <v>85371.381614596612</v>
      </c>
      <c r="BG267" s="139">
        <f t="shared" si="69"/>
        <v>7.0426812089256403</v>
      </c>
    </row>
    <row r="268" spans="1:59" ht="12.95" customHeight="1" x14ac:dyDescent="0.2">
      <c r="A268" s="32" t="s">
        <v>662</v>
      </c>
      <c r="B268" s="33" t="s">
        <v>663</v>
      </c>
      <c r="C268" s="43">
        <v>14615</v>
      </c>
      <c r="D268" s="45"/>
      <c r="E268" s="33"/>
      <c r="F268" s="46" t="s">
        <v>80</v>
      </c>
      <c r="G268" s="33" t="s">
        <v>81</v>
      </c>
      <c r="H268" s="46" t="s">
        <v>82</v>
      </c>
      <c r="I268" s="46" t="s">
        <v>83</v>
      </c>
      <c r="J268" s="47">
        <v>1</v>
      </c>
      <c r="K268" s="47">
        <v>1</v>
      </c>
      <c r="L268" s="130">
        <v>10138.641701999999</v>
      </c>
      <c r="M268" s="131">
        <v>3636.49</v>
      </c>
      <c r="N268" s="132"/>
      <c r="O268" s="37">
        <v>1430</v>
      </c>
      <c r="P268" s="133">
        <v>3676.85</v>
      </c>
      <c r="Q268" s="134">
        <v>1025</v>
      </c>
      <c r="R268" s="131">
        <v>4215</v>
      </c>
      <c r="S268" s="37">
        <v>14268</v>
      </c>
      <c r="T268" s="135">
        <f t="shared" si="56"/>
        <v>38389.981701999997</v>
      </c>
      <c r="U268" s="130">
        <v>30749.24</v>
      </c>
      <c r="V268" s="131">
        <v>16642.490000000002</v>
      </c>
      <c r="W268" s="136"/>
      <c r="X268" s="37">
        <v>546.70000000000005</v>
      </c>
      <c r="Y268" s="133">
        <v>20212.39</v>
      </c>
      <c r="Z268" s="134">
        <v>710.23</v>
      </c>
      <c r="AA268" s="131">
        <v>7567.97</v>
      </c>
      <c r="AB268" s="37">
        <v>14700.316003660861</v>
      </c>
      <c r="AC268" s="135">
        <f t="shared" si="57"/>
        <v>91129.336003660865</v>
      </c>
      <c r="AD268" s="47"/>
      <c r="AE268" s="47"/>
      <c r="AF268" s="130">
        <v>37594</v>
      </c>
      <c r="AG268" s="131">
        <v>19402</v>
      </c>
      <c r="AH268" s="132"/>
      <c r="AI268" s="37">
        <v>2500</v>
      </c>
      <c r="AJ268" s="133">
        <v>24254</v>
      </c>
      <c r="AK268" s="137">
        <v>2500</v>
      </c>
      <c r="AL268" s="131">
        <v>5370</v>
      </c>
      <c r="AM268" s="37">
        <v>22900</v>
      </c>
      <c r="AN268" s="135">
        <f t="shared" si="58"/>
        <v>114520</v>
      </c>
      <c r="AO268" s="130">
        <v>0</v>
      </c>
      <c r="AP268" s="131">
        <v>0</v>
      </c>
      <c r="AQ268" s="132"/>
      <c r="AR268" s="37"/>
      <c r="AS268" s="133"/>
      <c r="AT268" s="138"/>
      <c r="AU268" s="131"/>
      <c r="AV268" s="37">
        <v>0</v>
      </c>
      <c r="AW268" s="135">
        <f t="shared" si="59"/>
        <v>0</v>
      </c>
      <c r="AX268" s="47">
        <f t="shared" si="60"/>
        <v>78481.881701999999</v>
      </c>
      <c r="AY268" s="47">
        <f t="shared" si="61"/>
        <v>39680.980000000003</v>
      </c>
      <c r="AZ268" s="47">
        <f t="shared" si="62"/>
        <v>0</v>
      </c>
      <c r="BA268" s="47">
        <f t="shared" si="63"/>
        <v>4476.7</v>
      </c>
      <c r="BB268" s="47">
        <f t="shared" si="64"/>
        <v>48143.24</v>
      </c>
      <c r="BC268" s="47">
        <f t="shared" si="65"/>
        <v>4235.2299999999996</v>
      </c>
      <c r="BD268" s="47">
        <f t="shared" si="66"/>
        <v>17152.97</v>
      </c>
      <c r="BE268" s="47">
        <f t="shared" si="67"/>
        <v>51868.316003660861</v>
      </c>
      <c r="BF268" s="135">
        <f t="shared" si="68"/>
        <v>244039.31770566088</v>
      </c>
      <c r="BG268" s="139">
        <f t="shared" si="69"/>
        <v>16.697866418450968</v>
      </c>
    </row>
    <row r="269" spans="1:59" ht="12.95" customHeight="1" x14ac:dyDescent="0.2">
      <c r="A269" s="32" t="s">
        <v>711</v>
      </c>
      <c r="B269" s="33" t="s">
        <v>712</v>
      </c>
      <c r="C269" s="43">
        <v>8050</v>
      </c>
      <c r="D269" s="45"/>
      <c r="E269" s="33"/>
      <c r="F269" s="46" t="s">
        <v>80</v>
      </c>
      <c r="G269" s="33" t="s">
        <v>81</v>
      </c>
      <c r="H269" s="46" t="s">
        <v>553</v>
      </c>
      <c r="I269" s="46" t="s">
        <v>554</v>
      </c>
      <c r="J269" s="47">
        <v>1</v>
      </c>
      <c r="K269" s="47">
        <v>1</v>
      </c>
      <c r="L269" s="130">
        <v>4103.0904209999999</v>
      </c>
      <c r="M269" s="131">
        <v>282.55</v>
      </c>
      <c r="N269" s="132"/>
      <c r="O269" s="37">
        <v>965</v>
      </c>
      <c r="P269" s="133">
        <v>994.98</v>
      </c>
      <c r="Q269" s="134">
        <v>8174.74</v>
      </c>
      <c r="R269" s="131">
        <v>3475</v>
      </c>
      <c r="S269" s="37">
        <v>16746</v>
      </c>
      <c r="T269" s="135">
        <f t="shared" si="56"/>
        <v>34741.360420999998</v>
      </c>
      <c r="U269" s="130">
        <v>5016.49</v>
      </c>
      <c r="V269" s="131">
        <v>404.25</v>
      </c>
      <c r="W269" s="136"/>
      <c r="X269" s="37">
        <v>3116.25</v>
      </c>
      <c r="Y269" s="133">
        <v>153.6</v>
      </c>
      <c r="Z269" s="134">
        <v>10112.25</v>
      </c>
      <c r="AA269" s="131">
        <v>2806.02</v>
      </c>
      <c r="AB269" s="37">
        <v>8958.5262641224781</v>
      </c>
      <c r="AC269" s="135">
        <f t="shared" si="57"/>
        <v>30567.386264122477</v>
      </c>
      <c r="AD269" s="47"/>
      <c r="AE269" s="47"/>
      <c r="AF269" s="130">
        <v>0</v>
      </c>
      <c r="AG269" s="131">
        <v>2500</v>
      </c>
      <c r="AH269" s="132"/>
      <c r="AI269" s="37"/>
      <c r="AJ269" s="133">
        <v>0</v>
      </c>
      <c r="AK269" s="137">
        <v>17000</v>
      </c>
      <c r="AL269" s="131">
        <v>7000</v>
      </c>
      <c r="AM269" s="37">
        <v>0</v>
      </c>
      <c r="AN269" s="135">
        <f t="shared" si="58"/>
        <v>26500</v>
      </c>
      <c r="AO269" s="130">
        <v>0</v>
      </c>
      <c r="AP269" s="131">
        <v>0</v>
      </c>
      <c r="AQ269" s="132"/>
      <c r="AR269" s="37"/>
      <c r="AS269" s="133"/>
      <c r="AT269" s="138"/>
      <c r="AU269" s="131"/>
      <c r="AV269" s="37">
        <v>0</v>
      </c>
      <c r="AW269" s="135">
        <f t="shared" si="59"/>
        <v>0</v>
      </c>
      <c r="AX269" s="47">
        <f t="shared" si="60"/>
        <v>9119.5804209999988</v>
      </c>
      <c r="AY269" s="47">
        <f t="shared" si="61"/>
        <v>3186.8</v>
      </c>
      <c r="AZ269" s="47">
        <f t="shared" si="62"/>
        <v>0</v>
      </c>
      <c r="BA269" s="47">
        <f t="shared" si="63"/>
        <v>4081.25</v>
      </c>
      <c r="BB269" s="47">
        <f t="shared" si="64"/>
        <v>1148.58</v>
      </c>
      <c r="BC269" s="47">
        <f t="shared" si="65"/>
        <v>35286.99</v>
      </c>
      <c r="BD269" s="47">
        <f t="shared" si="66"/>
        <v>13281.02</v>
      </c>
      <c r="BE269" s="47">
        <f t="shared" si="67"/>
        <v>25704.526264122476</v>
      </c>
      <c r="BF269" s="135">
        <f t="shared" si="68"/>
        <v>91808.74668512246</v>
      </c>
      <c r="BG269" s="139">
        <f t="shared" si="69"/>
        <v>11.404813252810243</v>
      </c>
    </row>
    <row r="270" spans="1:59" ht="12.95" customHeight="1" x14ac:dyDescent="0.2">
      <c r="A270" s="32" t="s">
        <v>715</v>
      </c>
      <c r="B270" s="33" t="s">
        <v>716</v>
      </c>
      <c r="C270" s="43">
        <v>1551</v>
      </c>
      <c r="D270" s="45"/>
      <c r="E270" s="33"/>
      <c r="F270" s="46" t="s">
        <v>80</v>
      </c>
      <c r="G270" s="33" t="s">
        <v>81</v>
      </c>
      <c r="H270" s="46" t="s">
        <v>398</v>
      </c>
      <c r="I270" s="46" t="s">
        <v>399</v>
      </c>
      <c r="J270" s="47">
        <v>2</v>
      </c>
      <c r="K270" s="47">
        <v>1</v>
      </c>
      <c r="L270" s="130">
        <v>432.87951300000003</v>
      </c>
      <c r="M270" s="131">
        <v>1721</v>
      </c>
      <c r="N270" s="132"/>
      <c r="O270" s="37">
        <v>310</v>
      </c>
      <c r="P270" s="133">
        <v>820</v>
      </c>
      <c r="Q270" s="134">
        <v>4155</v>
      </c>
      <c r="R270" s="131">
        <v>2321</v>
      </c>
      <c r="S270" s="37">
        <v>2652</v>
      </c>
      <c r="T270" s="135">
        <f t="shared" si="56"/>
        <v>12411.879513</v>
      </c>
      <c r="U270" s="130">
        <v>1863.8899999999999</v>
      </c>
      <c r="V270" s="131">
        <v>1271.1500000000001</v>
      </c>
      <c r="W270" s="136"/>
      <c r="X270" s="37">
        <v>860.84</v>
      </c>
      <c r="Y270" s="133">
        <v>883.25</v>
      </c>
      <c r="Z270" s="134">
        <v>3756.18</v>
      </c>
      <c r="AA270" s="131">
        <v>604.38</v>
      </c>
      <c r="AB270" s="37">
        <v>3682.9293011094437</v>
      </c>
      <c r="AC270" s="135">
        <f t="shared" si="57"/>
        <v>12922.619301109442</v>
      </c>
      <c r="AD270" s="47"/>
      <c r="AE270" s="47"/>
      <c r="AF270" s="130">
        <v>1000</v>
      </c>
      <c r="AG270" s="131">
        <v>1000</v>
      </c>
      <c r="AH270" s="132"/>
      <c r="AI270" s="37">
        <v>600</v>
      </c>
      <c r="AJ270" s="133">
        <v>1000</v>
      </c>
      <c r="AK270" s="137">
        <v>0</v>
      </c>
      <c r="AL270" s="131">
        <v>600</v>
      </c>
      <c r="AM270" s="37">
        <v>0</v>
      </c>
      <c r="AN270" s="135">
        <f t="shared" si="58"/>
        <v>4200</v>
      </c>
      <c r="AO270" s="130">
        <v>0</v>
      </c>
      <c r="AP270" s="131">
        <v>0</v>
      </c>
      <c r="AQ270" s="132"/>
      <c r="AR270" s="37"/>
      <c r="AS270" s="133"/>
      <c r="AT270" s="138"/>
      <c r="AU270" s="131"/>
      <c r="AV270" s="37">
        <v>0</v>
      </c>
      <c r="AW270" s="135">
        <f t="shared" si="59"/>
        <v>0</v>
      </c>
      <c r="AX270" s="47">
        <f t="shared" si="60"/>
        <v>3296.7695129999997</v>
      </c>
      <c r="AY270" s="47">
        <f t="shared" si="61"/>
        <v>3992.15</v>
      </c>
      <c r="AZ270" s="47">
        <f t="shared" si="62"/>
        <v>0</v>
      </c>
      <c r="BA270" s="47">
        <f t="shared" si="63"/>
        <v>1770.8400000000001</v>
      </c>
      <c r="BB270" s="47">
        <f t="shared" si="64"/>
        <v>2703.25</v>
      </c>
      <c r="BC270" s="47">
        <f t="shared" si="65"/>
        <v>7911.18</v>
      </c>
      <c r="BD270" s="47">
        <f t="shared" si="66"/>
        <v>3525.38</v>
      </c>
      <c r="BE270" s="47">
        <f t="shared" si="67"/>
        <v>6334.9293011094433</v>
      </c>
      <c r="BF270" s="135">
        <f t="shared" si="68"/>
        <v>29534.498814109444</v>
      </c>
      <c r="BG270" s="139">
        <f t="shared" si="69"/>
        <v>19.042230054229172</v>
      </c>
    </row>
    <row r="271" spans="1:59" ht="12.95" customHeight="1" x14ac:dyDescent="0.2">
      <c r="A271" s="32" t="s">
        <v>729</v>
      </c>
      <c r="B271" s="33" t="s">
        <v>730</v>
      </c>
      <c r="C271" s="43">
        <v>1629</v>
      </c>
      <c r="D271" s="45"/>
      <c r="E271" s="33"/>
      <c r="F271" s="46" t="s">
        <v>80</v>
      </c>
      <c r="G271" s="33" t="s">
        <v>81</v>
      </c>
      <c r="H271" s="46" t="s">
        <v>648</v>
      </c>
      <c r="I271" s="46" t="s">
        <v>649</v>
      </c>
      <c r="J271" s="47">
        <v>2</v>
      </c>
      <c r="K271" s="47">
        <v>1</v>
      </c>
      <c r="L271" s="130">
        <v>388.69094500000006</v>
      </c>
      <c r="M271" s="131">
        <v>0</v>
      </c>
      <c r="N271" s="132"/>
      <c r="O271" s="37"/>
      <c r="P271" s="133">
        <v>900</v>
      </c>
      <c r="Q271" s="134">
        <v>0</v>
      </c>
      <c r="R271" s="131"/>
      <c r="S271" s="37">
        <v>1453.85</v>
      </c>
      <c r="T271" s="135">
        <f t="shared" si="56"/>
        <v>2742.5409449999997</v>
      </c>
      <c r="U271" s="130">
        <v>1319.47</v>
      </c>
      <c r="V271" s="131">
        <v>52.11</v>
      </c>
      <c r="W271" s="136"/>
      <c r="X271" s="37">
        <v>109.38</v>
      </c>
      <c r="Y271" s="133">
        <v>19.3</v>
      </c>
      <c r="Z271" s="134">
        <v>28.07</v>
      </c>
      <c r="AA271" s="131">
        <v>13.7</v>
      </c>
      <c r="AB271" s="37">
        <v>1838.1894481010704</v>
      </c>
      <c r="AC271" s="135">
        <f t="shared" si="57"/>
        <v>3380.2194481010702</v>
      </c>
      <c r="AD271" s="47"/>
      <c r="AE271" s="47"/>
      <c r="AF271" s="130">
        <v>2300</v>
      </c>
      <c r="AG271" s="131">
        <v>0</v>
      </c>
      <c r="AH271" s="132"/>
      <c r="AI271" s="37">
        <v>700</v>
      </c>
      <c r="AJ271" s="133">
        <v>0</v>
      </c>
      <c r="AK271" s="137">
        <v>0</v>
      </c>
      <c r="AL271" s="131"/>
      <c r="AM271" s="37">
        <v>1000</v>
      </c>
      <c r="AN271" s="135">
        <f t="shared" si="58"/>
        <v>4000</v>
      </c>
      <c r="AO271" s="130">
        <v>0</v>
      </c>
      <c r="AP271" s="131">
        <v>0</v>
      </c>
      <c r="AQ271" s="132"/>
      <c r="AR271" s="37"/>
      <c r="AS271" s="133"/>
      <c r="AT271" s="138"/>
      <c r="AU271" s="131"/>
      <c r="AV271" s="37">
        <v>0</v>
      </c>
      <c r="AW271" s="135">
        <f t="shared" si="59"/>
        <v>0</v>
      </c>
      <c r="AX271" s="47">
        <f t="shared" si="60"/>
        <v>4008.1609450000001</v>
      </c>
      <c r="AY271" s="47">
        <f t="shared" si="61"/>
        <v>52.11</v>
      </c>
      <c r="AZ271" s="47">
        <f t="shared" si="62"/>
        <v>0</v>
      </c>
      <c r="BA271" s="47">
        <f t="shared" si="63"/>
        <v>809.38</v>
      </c>
      <c r="BB271" s="47">
        <f t="shared" si="64"/>
        <v>919.3</v>
      </c>
      <c r="BC271" s="47">
        <f t="shared" si="65"/>
        <v>28.07</v>
      </c>
      <c r="BD271" s="47">
        <f t="shared" si="66"/>
        <v>13.7</v>
      </c>
      <c r="BE271" s="47">
        <f t="shared" si="67"/>
        <v>4292.0394481010699</v>
      </c>
      <c r="BF271" s="135">
        <f t="shared" si="68"/>
        <v>10122.760393101071</v>
      </c>
      <c r="BG271" s="139">
        <f t="shared" si="69"/>
        <v>6.2140947778398221</v>
      </c>
    </row>
    <row r="272" spans="1:59" ht="12.95" customHeight="1" x14ac:dyDescent="0.2">
      <c r="A272" s="32" t="s">
        <v>833</v>
      </c>
      <c r="B272" s="33" t="s">
        <v>834</v>
      </c>
      <c r="C272" s="43">
        <v>3362</v>
      </c>
      <c r="D272" s="45"/>
      <c r="E272" s="33"/>
      <c r="F272" s="46" t="s">
        <v>80</v>
      </c>
      <c r="G272" s="33" t="s">
        <v>81</v>
      </c>
      <c r="H272" s="46" t="s">
        <v>106</v>
      </c>
      <c r="I272" s="46" t="s">
        <v>107</v>
      </c>
      <c r="J272" s="47">
        <v>2</v>
      </c>
      <c r="K272" s="47">
        <v>1</v>
      </c>
      <c r="L272" s="130">
        <v>3664.6871339999998</v>
      </c>
      <c r="M272" s="131">
        <v>1390</v>
      </c>
      <c r="N272" s="132"/>
      <c r="O272" s="37">
        <v>1612</v>
      </c>
      <c r="P272" s="133">
        <v>6164.36</v>
      </c>
      <c r="Q272" s="134">
        <v>580</v>
      </c>
      <c r="R272" s="131">
        <v>604</v>
      </c>
      <c r="S272" s="37">
        <v>2647</v>
      </c>
      <c r="T272" s="135">
        <f t="shared" si="56"/>
        <v>16662.047134</v>
      </c>
      <c r="U272" s="130">
        <v>2882.87</v>
      </c>
      <c r="V272" s="131">
        <v>1632.82</v>
      </c>
      <c r="W272" s="136"/>
      <c r="X272" s="37">
        <v>205.11</v>
      </c>
      <c r="Y272" s="133">
        <v>2055.4</v>
      </c>
      <c r="Z272" s="134">
        <v>282.32</v>
      </c>
      <c r="AA272" s="131"/>
      <c r="AB272" s="37">
        <v>5340.2959864868608</v>
      </c>
      <c r="AC272" s="135">
        <f t="shared" si="57"/>
        <v>12398.815986486859</v>
      </c>
      <c r="AD272" s="47"/>
      <c r="AE272" s="47"/>
      <c r="AF272" s="130">
        <v>3023</v>
      </c>
      <c r="AG272" s="131">
        <v>0</v>
      </c>
      <c r="AH272" s="132"/>
      <c r="AI272" s="37"/>
      <c r="AJ272" s="133">
        <v>4412</v>
      </c>
      <c r="AK272" s="137">
        <v>505</v>
      </c>
      <c r="AL272" s="131"/>
      <c r="AM272" s="37">
        <v>0</v>
      </c>
      <c r="AN272" s="135">
        <f t="shared" si="58"/>
        <v>7940</v>
      </c>
      <c r="AO272" s="130">
        <v>0</v>
      </c>
      <c r="AP272" s="131">
        <v>0</v>
      </c>
      <c r="AQ272" s="132"/>
      <c r="AR272" s="37"/>
      <c r="AS272" s="133"/>
      <c r="AT272" s="138"/>
      <c r="AU272" s="131"/>
      <c r="AV272" s="37">
        <v>0</v>
      </c>
      <c r="AW272" s="135">
        <f t="shared" si="59"/>
        <v>0</v>
      </c>
      <c r="AX272" s="47">
        <f t="shared" si="60"/>
        <v>9570.5571339999988</v>
      </c>
      <c r="AY272" s="47">
        <f t="shared" si="61"/>
        <v>3022.8199999999997</v>
      </c>
      <c r="AZ272" s="47">
        <f t="shared" si="62"/>
        <v>0</v>
      </c>
      <c r="BA272" s="47">
        <f t="shared" si="63"/>
        <v>1817.1100000000001</v>
      </c>
      <c r="BB272" s="47">
        <f t="shared" si="64"/>
        <v>12631.76</v>
      </c>
      <c r="BC272" s="47">
        <f t="shared" si="65"/>
        <v>1367.32</v>
      </c>
      <c r="BD272" s="47">
        <f t="shared" si="66"/>
        <v>604</v>
      </c>
      <c r="BE272" s="47">
        <f t="shared" si="67"/>
        <v>7987.2959864868608</v>
      </c>
      <c r="BF272" s="135">
        <f t="shared" si="68"/>
        <v>37000.863120486858</v>
      </c>
      <c r="BG272" s="139">
        <f t="shared" si="69"/>
        <v>11.005610684261409</v>
      </c>
    </row>
    <row r="273" spans="1:59" ht="12.95" customHeight="1" x14ac:dyDescent="0.2">
      <c r="A273" s="32" t="s">
        <v>837</v>
      </c>
      <c r="B273" s="33" t="s">
        <v>838</v>
      </c>
      <c r="C273" s="43">
        <v>12230</v>
      </c>
      <c r="D273" s="45"/>
      <c r="E273" s="33"/>
      <c r="F273" s="46" t="s">
        <v>80</v>
      </c>
      <c r="G273" s="33" t="s">
        <v>81</v>
      </c>
      <c r="H273" s="46" t="s">
        <v>106</v>
      </c>
      <c r="I273" s="46" t="s">
        <v>107</v>
      </c>
      <c r="J273" s="47">
        <v>1</v>
      </c>
      <c r="K273" s="47">
        <v>1</v>
      </c>
      <c r="L273" s="130">
        <v>10632.559432</v>
      </c>
      <c r="M273" s="131">
        <v>7024.65</v>
      </c>
      <c r="N273" s="132"/>
      <c r="O273" s="37">
        <v>1315.32</v>
      </c>
      <c r="P273" s="133">
        <v>10446.879999999999</v>
      </c>
      <c r="Q273" s="134">
        <v>1480</v>
      </c>
      <c r="R273" s="131">
        <v>13505.55</v>
      </c>
      <c r="S273" s="37">
        <v>7484</v>
      </c>
      <c r="T273" s="135">
        <f t="shared" si="56"/>
        <v>51888.959432000003</v>
      </c>
      <c r="U273" s="130">
        <v>19079.64</v>
      </c>
      <c r="V273" s="131">
        <v>8636.89</v>
      </c>
      <c r="W273" s="136"/>
      <c r="X273" s="37">
        <v>3692.07</v>
      </c>
      <c r="Y273" s="133">
        <v>9187.91</v>
      </c>
      <c r="Z273" s="134">
        <v>2206.02</v>
      </c>
      <c r="AA273" s="131">
        <v>3225.37</v>
      </c>
      <c r="AB273" s="37">
        <v>16812.792424771396</v>
      </c>
      <c r="AC273" s="135">
        <f t="shared" si="57"/>
        <v>62840.692424771391</v>
      </c>
      <c r="AD273" s="47"/>
      <c r="AE273" s="47"/>
      <c r="AF273" s="130">
        <v>18338</v>
      </c>
      <c r="AG273" s="131">
        <v>10657</v>
      </c>
      <c r="AH273" s="132"/>
      <c r="AI273" s="37">
        <v>3390</v>
      </c>
      <c r="AJ273" s="133">
        <v>12754</v>
      </c>
      <c r="AK273" s="137">
        <v>7413</v>
      </c>
      <c r="AL273" s="131">
        <v>4448</v>
      </c>
      <c r="AM273" s="37">
        <v>3300</v>
      </c>
      <c r="AN273" s="135">
        <f t="shared" si="58"/>
        <v>60300</v>
      </c>
      <c r="AO273" s="130">
        <v>0</v>
      </c>
      <c r="AP273" s="131">
        <v>0</v>
      </c>
      <c r="AQ273" s="132"/>
      <c r="AR273" s="37"/>
      <c r="AS273" s="133"/>
      <c r="AT273" s="138"/>
      <c r="AU273" s="131"/>
      <c r="AV273" s="37">
        <v>0</v>
      </c>
      <c r="AW273" s="135">
        <f t="shared" si="59"/>
        <v>0</v>
      </c>
      <c r="AX273" s="47">
        <f t="shared" si="60"/>
        <v>48050.199432000001</v>
      </c>
      <c r="AY273" s="47">
        <f t="shared" si="61"/>
        <v>26318.54</v>
      </c>
      <c r="AZ273" s="47">
        <f t="shared" si="62"/>
        <v>0</v>
      </c>
      <c r="BA273" s="47">
        <f t="shared" si="63"/>
        <v>8397.39</v>
      </c>
      <c r="BB273" s="47">
        <f t="shared" si="64"/>
        <v>32388.79</v>
      </c>
      <c r="BC273" s="47">
        <f t="shared" si="65"/>
        <v>11099.02</v>
      </c>
      <c r="BD273" s="47">
        <f t="shared" si="66"/>
        <v>21178.92</v>
      </c>
      <c r="BE273" s="47">
        <f t="shared" si="67"/>
        <v>27596.792424771396</v>
      </c>
      <c r="BF273" s="135">
        <f t="shared" si="68"/>
        <v>175029.65185677138</v>
      </c>
      <c r="BG273" s="139">
        <f t="shared" si="69"/>
        <v>14.311500560651789</v>
      </c>
    </row>
    <row r="274" spans="1:59" ht="12.95" customHeight="1" x14ac:dyDescent="0.2">
      <c r="A274" s="32" t="s">
        <v>865</v>
      </c>
      <c r="B274" s="33" t="s">
        <v>866</v>
      </c>
      <c r="C274" s="43">
        <v>1215</v>
      </c>
      <c r="D274" s="45"/>
      <c r="E274" s="33"/>
      <c r="F274" s="46" t="s">
        <v>80</v>
      </c>
      <c r="G274" s="33" t="s">
        <v>81</v>
      </c>
      <c r="H274" s="46" t="s">
        <v>648</v>
      </c>
      <c r="I274" s="46" t="s">
        <v>649</v>
      </c>
      <c r="J274" s="47">
        <v>2</v>
      </c>
      <c r="K274" s="47">
        <v>1</v>
      </c>
      <c r="L274" s="130">
        <v>623.97903699999995</v>
      </c>
      <c r="M274" s="131">
        <v>1370.65</v>
      </c>
      <c r="N274" s="132"/>
      <c r="O274" s="37">
        <v>45</v>
      </c>
      <c r="P274" s="133">
        <v>0</v>
      </c>
      <c r="Q274" s="134">
        <v>120</v>
      </c>
      <c r="R274" s="131">
        <v>85</v>
      </c>
      <c r="S274" s="37">
        <v>1526</v>
      </c>
      <c r="T274" s="135">
        <f t="shared" si="56"/>
        <v>3770.6290370000002</v>
      </c>
      <c r="U274" s="130">
        <v>1028.42</v>
      </c>
      <c r="V274" s="131">
        <v>1644.6</v>
      </c>
      <c r="W274" s="136"/>
      <c r="X274" s="37">
        <v>215.5</v>
      </c>
      <c r="Y274" s="133">
        <v>190.99</v>
      </c>
      <c r="Z274" s="134">
        <v>240.12</v>
      </c>
      <c r="AA274" s="131">
        <v>176.44</v>
      </c>
      <c r="AB274" s="37">
        <v>2486.4461684188796</v>
      </c>
      <c r="AC274" s="135">
        <f t="shared" si="57"/>
        <v>5982.5161684188797</v>
      </c>
      <c r="AD274" s="47"/>
      <c r="AE274" s="47"/>
      <c r="AF274" s="130">
        <v>850</v>
      </c>
      <c r="AG274" s="131">
        <v>4250</v>
      </c>
      <c r="AH274" s="132"/>
      <c r="AI274" s="37"/>
      <c r="AJ274" s="133">
        <v>0</v>
      </c>
      <c r="AK274" s="137">
        <v>0</v>
      </c>
      <c r="AL274" s="131"/>
      <c r="AM274" s="37">
        <v>360</v>
      </c>
      <c r="AN274" s="135">
        <f t="shared" si="58"/>
        <v>5460</v>
      </c>
      <c r="AO274" s="130">
        <v>0</v>
      </c>
      <c r="AP274" s="131">
        <v>0</v>
      </c>
      <c r="AQ274" s="132"/>
      <c r="AR274" s="37"/>
      <c r="AS274" s="133"/>
      <c r="AT274" s="138"/>
      <c r="AU274" s="131"/>
      <c r="AV274" s="37">
        <v>0</v>
      </c>
      <c r="AW274" s="135">
        <f t="shared" si="59"/>
        <v>0</v>
      </c>
      <c r="AX274" s="47">
        <f t="shared" si="60"/>
        <v>2502.3990370000001</v>
      </c>
      <c r="AY274" s="47">
        <f t="shared" si="61"/>
        <v>7265.25</v>
      </c>
      <c r="AZ274" s="47">
        <f t="shared" si="62"/>
        <v>0</v>
      </c>
      <c r="BA274" s="47">
        <f t="shared" si="63"/>
        <v>260.5</v>
      </c>
      <c r="BB274" s="47">
        <f t="shared" si="64"/>
        <v>190.99</v>
      </c>
      <c r="BC274" s="47">
        <f t="shared" si="65"/>
        <v>360.12</v>
      </c>
      <c r="BD274" s="47">
        <f t="shared" si="66"/>
        <v>261.44</v>
      </c>
      <c r="BE274" s="47">
        <f t="shared" si="67"/>
        <v>4372.4461684188791</v>
      </c>
      <c r="BF274" s="135">
        <f t="shared" si="68"/>
        <v>15213.145205418879</v>
      </c>
      <c r="BG274" s="139">
        <f t="shared" si="69"/>
        <v>12.521107164953809</v>
      </c>
    </row>
    <row r="275" spans="1:59" ht="12.95" customHeight="1" x14ac:dyDescent="0.2">
      <c r="A275" s="32" t="s">
        <v>885</v>
      </c>
      <c r="B275" s="33" t="s">
        <v>886</v>
      </c>
      <c r="C275" s="43">
        <v>6930</v>
      </c>
      <c r="D275" s="45"/>
      <c r="E275" s="33"/>
      <c r="F275" s="46" t="s">
        <v>80</v>
      </c>
      <c r="G275" s="33" t="s">
        <v>81</v>
      </c>
      <c r="H275" s="46" t="s">
        <v>488</v>
      </c>
      <c r="I275" s="46" t="s">
        <v>489</v>
      </c>
      <c r="J275" s="47">
        <v>2</v>
      </c>
      <c r="K275" s="47">
        <v>1</v>
      </c>
      <c r="L275" s="130">
        <v>4258.5080080000007</v>
      </c>
      <c r="M275" s="131">
        <v>3045</v>
      </c>
      <c r="N275" s="132"/>
      <c r="O275" s="37">
        <v>450</v>
      </c>
      <c r="P275" s="133">
        <v>2900.48</v>
      </c>
      <c r="Q275" s="134">
        <v>0</v>
      </c>
      <c r="R275" s="131">
        <v>7203</v>
      </c>
      <c r="S275" s="37">
        <v>5760</v>
      </c>
      <c r="T275" s="135">
        <f t="shared" si="56"/>
        <v>23616.988008</v>
      </c>
      <c r="U275" s="130">
        <v>8339.84</v>
      </c>
      <c r="V275" s="131">
        <v>5969.27</v>
      </c>
      <c r="W275" s="136"/>
      <c r="X275" s="37">
        <v>404.18</v>
      </c>
      <c r="Y275" s="133">
        <v>2668.13</v>
      </c>
      <c r="Z275" s="134">
        <v>978.24</v>
      </c>
      <c r="AA275" s="131">
        <v>2030.78</v>
      </c>
      <c r="AB275" s="37">
        <v>7607.4696377820146</v>
      </c>
      <c r="AC275" s="135">
        <f t="shared" si="57"/>
        <v>27997.909637782017</v>
      </c>
      <c r="AD275" s="47"/>
      <c r="AE275" s="47"/>
      <c r="AF275" s="130">
        <v>6458</v>
      </c>
      <c r="AG275" s="131">
        <v>6827</v>
      </c>
      <c r="AH275" s="132"/>
      <c r="AI275" s="37">
        <v>1630</v>
      </c>
      <c r="AJ275" s="133">
        <v>2272</v>
      </c>
      <c r="AK275" s="137">
        <v>1130</v>
      </c>
      <c r="AL275" s="131">
        <v>3272</v>
      </c>
      <c r="AM275" s="37">
        <v>2700</v>
      </c>
      <c r="AN275" s="135">
        <f t="shared" si="58"/>
        <v>24289</v>
      </c>
      <c r="AO275" s="130">
        <v>0</v>
      </c>
      <c r="AP275" s="131">
        <v>0</v>
      </c>
      <c r="AQ275" s="132"/>
      <c r="AR275" s="37"/>
      <c r="AS275" s="133"/>
      <c r="AT275" s="138"/>
      <c r="AU275" s="131"/>
      <c r="AV275" s="37">
        <v>0</v>
      </c>
      <c r="AW275" s="135">
        <f t="shared" si="59"/>
        <v>0</v>
      </c>
      <c r="AX275" s="47">
        <f t="shared" si="60"/>
        <v>19056.348008000001</v>
      </c>
      <c r="AY275" s="47">
        <f t="shared" si="61"/>
        <v>15841.27</v>
      </c>
      <c r="AZ275" s="47">
        <f t="shared" si="62"/>
        <v>0</v>
      </c>
      <c r="BA275" s="47">
        <f t="shared" si="63"/>
        <v>2484.1800000000003</v>
      </c>
      <c r="BB275" s="47">
        <f t="shared" si="64"/>
        <v>7840.6100000000006</v>
      </c>
      <c r="BC275" s="47">
        <f t="shared" si="65"/>
        <v>2108.2399999999998</v>
      </c>
      <c r="BD275" s="47">
        <f t="shared" si="66"/>
        <v>12505.78</v>
      </c>
      <c r="BE275" s="47">
        <f t="shared" si="67"/>
        <v>16067.469637782015</v>
      </c>
      <c r="BF275" s="135">
        <f t="shared" si="68"/>
        <v>75903.89764578201</v>
      </c>
      <c r="BG275" s="139">
        <f t="shared" si="69"/>
        <v>10.952943383229726</v>
      </c>
    </row>
    <row r="276" spans="1:59" ht="12.95" customHeight="1" x14ac:dyDescent="0.2">
      <c r="A276" s="32" t="s">
        <v>910</v>
      </c>
      <c r="B276" s="33" t="s">
        <v>911</v>
      </c>
      <c r="C276" s="43">
        <v>2872</v>
      </c>
      <c r="D276" s="45"/>
      <c r="E276" s="33"/>
      <c r="F276" s="46" t="s">
        <v>80</v>
      </c>
      <c r="G276" s="33" t="s">
        <v>81</v>
      </c>
      <c r="H276" s="46" t="s">
        <v>82</v>
      </c>
      <c r="I276" s="46" t="s">
        <v>83</v>
      </c>
      <c r="J276" s="47">
        <v>2</v>
      </c>
      <c r="K276" s="47">
        <v>1</v>
      </c>
      <c r="L276" s="130">
        <v>1661.6241059999998</v>
      </c>
      <c r="M276" s="131">
        <v>60</v>
      </c>
      <c r="N276" s="132"/>
      <c r="O276" s="37">
        <v>288</v>
      </c>
      <c r="P276" s="133">
        <v>5736.4800000000005</v>
      </c>
      <c r="Q276" s="134">
        <v>150</v>
      </c>
      <c r="R276" s="131">
        <v>310</v>
      </c>
      <c r="S276" s="37">
        <v>2546</v>
      </c>
      <c r="T276" s="135">
        <f t="shared" si="56"/>
        <v>10752.104106000001</v>
      </c>
      <c r="U276" s="130">
        <v>1920.23</v>
      </c>
      <c r="V276" s="131">
        <v>2602.4499999999998</v>
      </c>
      <c r="W276" s="136"/>
      <c r="X276" s="37">
        <v>298.05</v>
      </c>
      <c r="Y276" s="133">
        <v>2358.25</v>
      </c>
      <c r="Z276" s="134">
        <v>1378.88</v>
      </c>
      <c r="AA276" s="131">
        <v>602.26</v>
      </c>
      <c r="AB276" s="37">
        <v>2659.4227132994865</v>
      </c>
      <c r="AC276" s="135">
        <f t="shared" si="57"/>
        <v>11819.542713299488</v>
      </c>
      <c r="AD276" s="47"/>
      <c r="AE276" s="47"/>
      <c r="AF276" s="130">
        <v>600</v>
      </c>
      <c r="AG276" s="131">
        <v>2400</v>
      </c>
      <c r="AH276" s="132"/>
      <c r="AI276" s="37"/>
      <c r="AJ276" s="133">
        <v>2400</v>
      </c>
      <c r="AK276" s="137">
        <v>0</v>
      </c>
      <c r="AL276" s="131">
        <v>600</v>
      </c>
      <c r="AM276" s="37">
        <v>618</v>
      </c>
      <c r="AN276" s="135">
        <f t="shared" si="58"/>
        <v>6618</v>
      </c>
      <c r="AO276" s="130">
        <v>0</v>
      </c>
      <c r="AP276" s="131">
        <v>0</v>
      </c>
      <c r="AQ276" s="132"/>
      <c r="AR276" s="37"/>
      <c r="AS276" s="133"/>
      <c r="AT276" s="138"/>
      <c r="AU276" s="131"/>
      <c r="AV276" s="37">
        <v>0</v>
      </c>
      <c r="AW276" s="135">
        <f t="shared" si="59"/>
        <v>0</v>
      </c>
      <c r="AX276" s="47">
        <f t="shared" si="60"/>
        <v>4181.8541059999998</v>
      </c>
      <c r="AY276" s="47">
        <f t="shared" si="61"/>
        <v>5062.45</v>
      </c>
      <c r="AZ276" s="47">
        <f t="shared" si="62"/>
        <v>0</v>
      </c>
      <c r="BA276" s="47">
        <f t="shared" si="63"/>
        <v>586.04999999999995</v>
      </c>
      <c r="BB276" s="47">
        <f t="shared" si="64"/>
        <v>10494.73</v>
      </c>
      <c r="BC276" s="47">
        <f t="shared" si="65"/>
        <v>1528.88</v>
      </c>
      <c r="BD276" s="47">
        <f t="shared" si="66"/>
        <v>1512.26</v>
      </c>
      <c r="BE276" s="47">
        <f t="shared" si="67"/>
        <v>5823.4227132994865</v>
      </c>
      <c r="BF276" s="135">
        <f t="shared" si="68"/>
        <v>29189.646819299483</v>
      </c>
      <c r="BG276" s="139">
        <f t="shared" si="69"/>
        <v>10.163526051288121</v>
      </c>
    </row>
    <row r="277" spans="1:59" ht="12.95" customHeight="1" x14ac:dyDescent="0.2">
      <c r="A277" s="32" t="s">
        <v>923</v>
      </c>
      <c r="B277" s="33" t="s">
        <v>1852</v>
      </c>
      <c r="C277" s="43">
        <v>12849</v>
      </c>
      <c r="D277" s="45"/>
      <c r="E277" s="33"/>
      <c r="F277" s="46" t="s">
        <v>80</v>
      </c>
      <c r="G277" s="33" t="s">
        <v>81</v>
      </c>
      <c r="H277" s="46" t="s">
        <v>106</v>
      </c>
      <c r="I277" s="46" t="s">
        <v>107</v>
      </c>
      <c r="J277" s="47">
        <v>1</v>
      </c>
      <c r="K277" s="47">
        <v>1</v>
      </c>
      <c r="L277" s="130">
        <v>17992.737705</v>
      </c>
      <c r="M277" s="131">
        <v>4724.8500000000004</v>
      </c>
      <c r="N277" s="132"/>
      <c r="O277" s="37">
        <v>1620.66</v>
      </c>
      <c r="P277" s="133">
        <v>8666.08</v>
      </c>
      <c r="Q277" s="134">
        <v>130</v>
      </c>
      <c r="R277" s="131">
        <v>425</v>
      </c>
      <c r="S277" s="37">
        <v>21139.1</v>
      </c>
      <c r="T277" s="135">
        <f t="shared" si="56"/>
        <v>54698.427704999995</v>
      </c>
      <c r="U277" s="130">
        <v>11716.810000000001</v>
      </c>
      <c r="V277" s="131">
        <v>3032.06</v>
      </c>
      <c r="W277" s="136"/>
      <c r="X277" s="37">
        <v>877.41</v>
      </c>
      <c r="Y277" s="133">
        <v>2133.67</v>
      </c>
      <c r="Z277" s="134">
        <v>329.27</v>
      </c>
      <c r="AA277" s="131">
        <v>310.10000000000002</v>
      </c>
      <c r="AB277" s="37">
        <v>18971.962391500834</v>
      </c>
      <c r="AC277" s="135">
        <f t="shared" si="57"/>
        <v>37371.282391500834</v>
      </c>
      <c r="AD277" s="47"/>
      <c r="AE277" s="47"/>
      <c r="AF277" s="130">
        <v>24279</v>
      </c>
      <c r="AG277" s="131">
        <v>0</v>
      </c>
      <c r="AH277" s="132"/>
      <c r="AI277" s="37">
        <v>1863</v>
      </c>
      <c r="AJ277" s="133">
        <v>6722</v>
      </c>
      <c r="AK277" s="137">
        <v>195</v>
      </c>
      <c r="AL277" s="131">
        <v>460</v>
      </c>
      <c r="AM277" s="37">
        <v>2200</v>
      </c>
      <c r="AN277" s="135">
        <f t="shared" si="58"/>
        <v>35719</v>
      </c>
      <c r="AO277" s="130">
        <v>0</v>
      </c>
      <c r="AP277" s="131">
        <v>0</v>
      </c>
      <c r="AQ277" s="132"/>
      <c r="AR277" s="37"/>
      <c r="AS277" s="133"/>
      <c r="AT277" s="138"/>
      <c r="AU277" s="131"/>
      <c r="AV277" s="37">
        <v>0</v>
      </c>
      <c r="AW277" s="135">
        <f t="shared" si="59"/>
        <v>0</v>
      </c>
      <c r="AX277" s="47">
        <f t="shared" si="60"/>
        <v>53988.547705000004</v>
      </c>
      <c r="AY277" s="47">
        <f t="shared" si="61"/>
        <v>7756.91</v>
      </c>
      <c r="AZ277" s="47">
        <f t="shared" si="62"/>
        <v>0</v>
      </c>
      <c r="BA277" s="47">
        <f t="shared" si="63"/>
        <v>4361.07</v>
      </c>
      <c r="BB277" s="47">
        <f t="shared" si="64"/>
        <v>17521.75</v>
      </c>
      <c r="BC277" s="47">
        <f t="shared" si="65"/>
        <v>654.27</v>
      </c>
      <c r="BD277" s="47">
        <f t="shared" si="66"/>
        <v>1195.0999999999999</v>
      </c>
      <c r="BE277" s="47">
        <f t="shared" si="67"/>
        <v>42311.062391500833</v>
      </c>
      <c r="BF277" s="135">
        <f t="shared" si="68"/>
        <v>127788.71009650086</v>
      </c>
      <c r="BG277" s="139">
        <f t="shared" si="69"/>
        <v>9.9454206628142927</v>
      </c>
    </row>
    <row r="278" spans="1:59" ht="12.95" customHeight="1" x14ac:dyDescent="0.2">
      <c r="A278" s="32" t="s">
        <v>931</v>
      </c>
      <c r="B278" s="33" t="s">
        <v>932</v>
      </c>
      <c r="C278" s="43">
        <v>14874</v>
      </c>
      <c r="D278" s="45"/>
      <c r="E278" s="33"/>
      <c r="F278" s="46" t="s">
        <v>80</v>
      </c>
      <c r="G278" s="33" t="s">
        <v>81</v>
      </c>
      <c r="H278" s="46" t="s">
        <v>553</v>
      </c>
      <c r="I278" s="46" t="s">
        <v>554</v>
      </c>
      <c r="J278" s="47">
        <v>2</v>
      </c>
      <c r="K278" s="47">
        <v>1</v>
      </c>
      <c r="L278" s="130">
        <v>7359.7344539999995</v>
      </c>
      <c r="M278" s="131">
        <v>1328.02</v>
      </c>
      <c r="N278" s="132"/>
      <c r="O278" s="37">
        <v>2130.92</v>
      </c>
      <c r="P278" s="133">
        <v>5133</v>
      </c>
      <c r="Q278" s="134">
        <v>4160</v>
      </c>
      <c r="R278" s="131">
        <v>5552.6</v>
      </c>
      <c r="S278" s="37">
        <v>18689</v>
      </c>
      <c r="T278" s="135">
        <f t="shared" si="56"/>
        <v>44353.274453999999</v>
      </c>
      <c r="U278" s="130">
        <v>16474.41</v>
      </c>
      <c r="V278" s="131">
        <v>308</v>
      </c>
      <c r="W278" s="136"/>
      <c r="X278" s="37">
        <v>791.03</v>
      </c>
      <c r="Y278" s="133">
        <v>225.23</v>
      </c>
      <c r="Z278" s="134">
        <v>359.75</v>
      </c>
      <c r="AA278" s="131">
        <v>470.25</v>
      </c>
      <c r="AB278" s="37">
        <v>13282.005629713703</v>
      </c>
      <c r="AC278" s="135">
        <f t="shared" si="57"/>
        <v>31910.675629713704</v>
      </c>
      <c r="AD278" s="47"/>
      <c r="AE278" s="47"/>
      <c r="AF278" s="130">
        <v>30250</v>
      </c>
      <c r="AG278" s="131">
        <v>0</v>
      </c>
      <c r="AH278" s="132"/>
      <c r="AI278" s="37"/>
      <c r="AJ278" s="133">
        <v>0</v>
      </c>
      <c r="AK278" s="137">
        <v>0</v>
      </c>
      <c r="AL278" s="131"/>
      <c r="AM278" s="37">
        <v>0</v>
      </c>
      <c r="AN278" s="135">
        <f t="shared" si="58"/>
        <v>30250</v>
      </c>
      <c r="AO278" s="130">
        <v>0</v>
      </c>
      <c r="AP278" s="131">
        <v>0</v>
      </c>
      <c r="AQ278" s="132"/>
      <c r="AR278" s="37"/>
      <c r="AS278" s="133"/>
      <c r="AT278" s="138"/>
      <c r="AU278" s="131"/>
      <c r="AV278" s="37">
        <v>0</v>
      </c>
      <c r="AW278" s="135">
        <f t="shared" si="59"/>
        <v>0</v>
      </c>
      <c r="AX278" s="47">
        <f t="shared" si="60"/>
        <v>54084.144454000001</v>
      </c>
      <c r="AY278" s="47">
        <f t="shared" si="61"/>
        <v>1636.02</v>
      </c>
      <c r="AZ278" s="47">
        <f t="shared" si="62"/>
        <v>0</v>
      </c>
      <c r="BA278" s="47">
        <f t="shared" si="63"/>
        <v>2921.95</v>
      </c>
      <c r="BB278" s="47">
        <f t="shared" si="64"/>
        <v>5358.23</v>
      </c>
      <c r="BC278" s="47">
        <f t="shared" si="65"/>
        <v>4519.75</v>
      </c>
      <c r="BD278" s="47">
        <f t="shared" si="66"/>
        <v>6022.85</v>
      </c>
      <c r="BE278" s="47">
        <f t="shared" si="67"/>
        <v>31971.005629713705</v>
      </c>
      <c r="BF278" s="135">
        <f t="shared" si="68"/>
        <v>106513.9500837137</v>
      </c>
      <c r="BG278" s="139">
        <f t="shared" si="69"/>
        <v>7.1610831036515865</v>
      </c>
    </row>
    <row r="279" spans="1:59" ht="12.95" customHeight="1" x14ac:dyDescent="0.2">
      <c r="A279" s="32" t="s">
        <v>1087</v>
      </c>
      <c r="B279" s="33" t="s">
        <v>1088</v>
      </c>
      <c r="C279" s="43">
        <v>1497</v>
      </c>
      <c r="D279" s="45"/>
      <c r="E279" s="33"/>
      <c r="F279" s="46" t="s">
        <v>80</v>
      </c>
      <c r="G279" s="33" t="s">
        <v>81</v>
      </c>
      <c r="H279" s="46" t="s">
        <v>553</v>
      </c>
      <c r="I279" s="46" t="s">
        <v>554</v>
      </c>
      <c r="J279" s="47">
        <v>2</v>
      </c>
      <c r="K279" s="47">
        <v>1</v>
      </c>
      <c r="L279" s="130">
        <v>1851.7687049999997</v>
      </c>
      <c r="M279" s="131">
        <v>0</v>
      </c>
      <c r="N279" s="132"/>
      <c r="O279" s="37">
        <v>40</v>
      </c>
      <c r="P279" s="133">
        <v>0</v>
      </c>
      <c r="Q279" s="134">
        <v>1000</v>
      </c>
      <c r="R279" s="131">
        <v>30</v>
      </c>
      <c r="S279" s="37">
        <v>2084</v>
      </c>
      <c r="T279" s="135">
        <f t="shared" si="56"/>
        <v>5005.7687049999995</v>
      </c>
      <c r="U279" s="130">
        <v>588.38</v>
      </c>
      <c r="V279" s="131">
        <v>39</v>
      </c>
      <c r="W279" s="136"/>
      <c r="X279" s="37">
        <v>28.45</v>
      </c>
      <c r="Y279" s="133">
        <v>0</v>
      </c>
      <c r="Z279" s="134">
        <v>58.25</v>
      </c>
      <c r="AA279" s="131"/>
      <c r="AB279" s="37">
        <v>1012.0546380645708</v>
      </c>
      <c r="AC279" s="135">
        <f t="shared" si="57"/>
        <v>1726.1346380645709</v>
      </c>
      <c r="AD279" s="47"/>
      <c r="AE279" s="47"/>
      <c r="AF279" s="130">
        <v>5580</v>
      </c>
      <c r="AG279" s="131">
        <v>0</v>
      </c>
      <c r="AH279" s="132"/>
      <c r="AI279" s="37"/>
      <c r="AJ279" s="133">
        <v>0</v>
      </c>
      <c r="AK279" s="137">
        <v>0</v>
      </c>
      <c r="AL279" s="131"/>
      <c r="AM279" s="37">
        <v>240</v>
      </c>
      <c r="AN279" s="135">
        <f t="shared" si="58"/>
        <v>5820</v>
      </c>
      <c r="AO279" s="130">
        <v>0</v>
      </c>
      <c r="AP279" s="131">
        <v>0</v>
      </c>
      <c r="AQ279" s="132"/>
      <c r="AR279" s="37"/>
      <c r="AS279" s="133"/>
      <c r="AT279" s="138"/>
      <c r="AU279" s="131"/>
      <c r="AV279" s="37">
        <v>0</v>
      </c>
      <c r="AW279" s="135">
        <f t="shared" si="59"/>
        <v>0</v>
      </c>
      <c r="AX279" s="47">
        <f t="shared" si="60"/>
        <v>8020.1487049999996</v>
      </c>
      <c r="AY279" s="47">
        <f t="shared" si="61"/>
        <v>39</v>
      </c>
      <c r="AZ279" s="47">
        <f t="shared" si="62"/>
        <v>0</v>
      </c>
      <c r="BA279" s="47">
        <f t="shared" si="63"/>
        <v>68.45</v>
      </c>
      <c r="BB279" s="47">
        <f t="shared" si="64"/>
        <v>0</v>
      </c>
      <c r="BC279" s="47">
        <f t="shared" si="65"/>
        <v>1058.25</v>
      </c>
      <c r="BD279" s="47">
        <f t="shared" si="66"/>
        <v>30</v>
      </c>
      <c r="BE279" s="47">
        <f t="shared" si="67"/>
        <v>3336.054638064571</v>
      </c>
      <c r="BF279" s="135">
        <f t="shared" si="68"/>
        <v>12551.903343064572</v>
      </c>
      <c r="BG279" s="139">
        <f t="shared" si="69"/>
        <v>8.3847049719870217</v>
      </c>
    </row>
    <row r="280" spans="1:59" ht="12.95" customHeight="1" x14ac:dyDescent="0.2">
      <c r="A280" s="32" t="s">
        <v>1100</v>
      </c>
      <c r="B280" s="33" t="s">
        <v>1101</v>
      </c>
      <c r="C280" s="43">
        <v>7675</v>
      </c>
      <c r="D280" s="45"/>
      <c r="E280" s="33"/>
      <c r="F280" s="46" t="s">
        <v>80</v>
      </c>
      <c r="G280" s="33" t="s">
        <v>81</v>
      </c>
      <c r="H280" s="46" t="s">
        <v>553</v>
      </c>
      <c r="I280" s="46" t="s">
        <v>554</v>
      </c>
      <c r="J280" s="47">
        <v>2</v>
      </c>
      <c r="K280" s="47">
        <v>1</v>
      </c>
      <c r="L280" s="130">
        <v>9124.2855850000014</v>
      </c>
      <c r="M280" s="131">
        <v>740</v>
      </c>
      <c r="N280" s="132"/>
      <c r="O280" s="37">
        <v>245</v>
      </c>
      <c r="P280" s="133">
        <v>375</v>
      </c>
      <c r="Q280" s="134">
        <v>2638</v>
      </c>
      <c r="R280" s="131">
        <v>1310</v>
      </c>
      <c r="S280" s="37">
        <v>11458</v>
      </c>
      <c r="T280" s="135">
        <f t="shared" si="56"/>
        <v>25890.285585000001</v>
      </c>
      <c r="U280" s="130">
        <v>3060.3199999999997</v>
      </c>
      <c r="V280" s="131">
        <v>880.91</v>
      </c>
      <c r="W280" s="136"/>
      <c r="X280" s="37">
        <v>335.05</v>
      </c>
      <c r="Y280" s="133">
        <v>191.35</v>
      </c>
      <c r="Z280" s="134">
        <v>1258.32</v>
      </c>
      <c r="AA280" s="131">
        <v>198.75</v>
      </c>
      <c r="AB280" s="37">
        <v>3544.8570059071444</v>
      </c>
      <c r="AC280" s="135">
        <f t="shared" si="57"/>
        <v>9469.5570059071433</v>
      </c>
      <c r="AD280" s="47"/>
      <c r="AE280" s="47"/>
      <c r="AF280" s="130">
        <v>5700</v>
      </c>
      <c r="AG280" s="131">
        <v>3000</v>
      </c>
      <c r="AH280" s="132"/>
      <c r="AI280" s="37">
        <v>1000</v>
      </c>
      <c r="AJ280" s="133">
        <v>1500</v>
      </c>
      <c r="AK280" s="137">
        <v>5000</v>
      </c>
      <c r="AL280" s="131">
        <v>1000</v>
      </c>
      <c r="AM280" s="37">
        <v>3500</v>
      </c>
      <c r="AN280" s="135">
        <f t="shared" si="58"/>
        <v>20700</v>
      </c>
      <c r="AO280" s="130">
        <v>0</v>
      </c>
      <c r="AP280" s="131">
        <v>0</v>
      </c>
      <c r="AQ280" s="132"/>
      <c r="AR280" s="37"/>
      <c r="AS280" s="133"/>
      <c r="AT280" s="138"/>
      <c r="AU280" s="131"/>
      <c r="AV280" s="37">
        <v>0</v>
      </c>
      <c r="AW280" s="135">
        <f t="shared" si="59"/>
        <v>0</v>
      </c>
      <c r="AX280" s="47">
        <f t="shared" si="60"/>
        <v>17884.605585000001</v>
      </c>
      <c r="AY280" s="47">
        <f t="shared" si="61"/>
        <v>4620.91</v>
      </c>
      <c r="AZ280" s="47">
        <f t="shared" si="62"/>
        <v>0</v>
      </c>
      <c r="BA280" s="47">
        <f t="shared" si="63"/>
        <v>1580.05</v>
      </c>
      <c r="BB280" s="47">
        <f t="shared" si="64"/>
        <v>2066.35</v>
      </c>
      <c r="BC280" s="47">
        <f t="shared" si="65"/>
        <v>8896.32</v>
      </c>
      <c r="BD280" s="47">
        <f t="shared" si="66"/>
        <v>2508.75</v>
      </c>
      <c r="BE280" s="47">
        <f t="shared" si="67"/>
        <v>18502.857005907143</v>
      </c>
      <c r="BF280" s="135">
        <f t="shared" si="68"/>
        <v>56059.842590907145</v>
      </c>
      <c r="BG280" s="139">
        <f t="shared" si="69"/>
        <v>7.3042140183592368</v>
      </c>
    </row>
    <row r="281" spans="1:59" ht="12.95" customHeight="1" x14ac:dyDescent="0.2">
      <c r="A281" s="32" t="s">
        <v>1240</v>
      </c>
      <c r="B281" s="33" t="s">
        <v>1241</v>
      </c>
      <c r="C281" s="43">
        <v>5835</v>
      </c>
      <c r="D281" s="45"/>
      <c r="E281" s="33"/>
      <c r="F281" s="46" t="s">
        <v>80</v>
      </c>
      <c r="G281" s="33" t="s">
        <v>81</v>
      </c>
      <c r="H281" s="46" t="s">
        <v>398</v>
      </c>
      <c r="I281" s="46" t="s">
        <v>399</v>
      </c>
      <c r="J281" s="47">
        <v>1</v>
      </c>
      <c r="K281" s="47">
        <v>1</v>
      </c>
      <c r="L281" s="130">
        <v>3199.1055229999997</v>
      </c>
      <c r="M281" s="131">
        <v>50</v>
      </c>
      <c r="N281" s="132"/>
      <c r="O281" s="37">
        <v>452</v>
      </c>
      <c r="P281" s="133">
        <v>425</v>
      </c>
      <c r="Q281" s="134">
        <v>41430</v>
      </c>
      <c r="R281" s="131">
        <v>975</v>
      </c>
      <c r="S281" s="37">
        <v>3351</v>
      </c>
      <c r="T281" s="135">
        <f t="shared" si="56"/>
        <v>49882.105522999998</v>
      </c>
      <c r="U281" s="130">
        <v>3673.3599999999997</v>
      </c>
      <c r="V281" s="131">
        <v>1263.6600000000001</v>
      </c>
      <c r="W281" s="136"/>
      <c r="X281" s="37">
        <v>225.26</v>
      </c>
      <c r="Y281" s="133">
        <v>4627.55</v>
      </c>
      <c r="Z281" s="134">
        <v>2461.17</v>
      </c>
      <c r="AA281" s="131">
        <v>264.14999999999998</v>
      </c>
      <c r="AB281" s="37">
        <v>4224.2509429425918</v>
      </c>
      <c r="AC281" s="135">
        <f t="shared" si="57"/>
        <v>16739.400942942593</v>
      </c>
      <c r="AD281" s="47"/>
      <c r="AE281" s="47"/>
      <c r="AF281" s="130">
        <v>5000</v>
      </c>
      <c r="AG281" s="131">
        <v>4000</v>
      </c>
      <c r="AH281" s="132"/>
      <c r="AI281" s="37">
        <v>1600</v>
      </c>
      <c r="AJ281" s="133">
        <v>0</v>
      </c>
      <c r="AK281" s="137">
        <v>4500</v>
      </c>
      <c r="AL281" s="131">
        <v>2800</v>
      </c>
      <c r="AM281" s="37">
        <v>4210</v>
      </c>
      <c r="AN281" s="135">
        <f t="shared" si="58"/>
        <v>22110</v>
      </c>
      <c r="AO281" s="130">
        <v>0</v>
      </c>
      <c r="AP281" s="131">
        <v>0</v>
      </c>
      <c r="AQ281" s="132"/>
      <c r="AR281" s="37"/>
      <c r="AS281" s="133"/>
      <c r="AT281" s="138"/>
      <c r="AU281" s="131"/>
      <c r="AV281" s="37">
        <v>0</v>
      </c>
      <c r="AW281" s="135">
        <f t="shared" si="59"/>
        <v>0</v>
      </c>
      <c r="AX281" s="47">
        <f t="shared" si="60"/>
        <v>11872.465522999999</v>
      </c>
      <c r="AY281" s="47">
        <f t="shared" si="61"/>
        <v>5313.66</v>
      </c>
      <c r="AZ281" s="47">
        <f t="shared" si="62"/>
        <v>0</v>
      </c>
      <c r="BA281" s="47">
        <f t="shared" si="63"/>
        <v>2277.2600000000002</v>
      </c>
      <c r="BB281" s="47">
        <f t="shared" si="64"/>
        <v>5052.55</v>
      </c>
      <c r="BC281" s="47">
        <f t="shared" si="65"/>
        <v>48391.17</v>
      </c>
      <c r="BD281" s="47">
        <f t="shared" si="66"/>
        <v>4039.15</v>
      </c>
      <c r="BE281" s="47">
        <f t="shared" si="67"/>
        <v>11785.250942942592</v>
      </c>
      <c r="BF281" s="135">
        <f t="shared" si="68"/>
        <v>88731.50646594257</v>
      </c>
      <c r="BG281" s="139">
        <f t="shared" si="69"/>
        <v>15.206770602560852</v>
      </c>
    </row>
    <row r="282" spans="1:59" ht="12.95" customHeight="1" x14ac:dyDescent="0.2">
      <c r="A282" s="32" t="s">
        <v>1274</v>
      </c>
      <c r="B282" s="33" t="s">
        <v>1275</v>
      </c>
      <c r="C282" s="43">
        <v>3166</v>
      </c>
      <c r="D282" s="45"/>
      <c r="E282" s="33"/>
      <c r="F282" s="46" t="s">
        <v>80</v>
      </c>
      <c r="G282" s="33" t="s">
        <v>81</v>
      </c>
      <c r="H282" s="46" t="s">
        <v>553</v>
      </c>
      <c r="I282" s="46" t="s">
        <v>554</v>
      </c>
      <c r="J282" s="47">
        <v>2</v>
      </c>
      <c r="K282" s="47">
        <v>1</v>
      </c>
      <c r="L282" s="130">
        <v>2907.2940200000003</v>
      </c>
      <c r="M282" s="131">
        <v>0</v>
      </c>
      <c r="N282" s="132"/>
      <c r="O282" s="37">
        <v>130</v>
      </c>
      <c r="P282" s="133">
        <v>966.81999999999994</v>
      </c>
      <c r="Q282" s="134">
        <v>825</v>
      </c>
      <c r="R282" s="131">
        <v>4793</v>
      </c>
      <c r="S282" s="37">
        <v>3550</v>
      </c>
      <c r="T282" s="135">
        <f t="shared" si="56"/>
        <v>13172.114020000001</v>
      </c>
      <c r="U282" s="130">
        <v>1753.6599999999999</v>
      </c>
      <c r="V282" s="131">
        <v>98.75</v>
      </c>
      <c r="W282" s="136"/>
      <c r="X282" s="37">
        <v>88.25</v>
      </c>
      <c r="Y282" s="133">
        <v>358.7</v>
      </c>
      <c r="Z282" s="134">
        <v>1732.16</v>
      </c>
      <c r="AA282" s="131">
        <v>701.3</v>
      </c>
      <c r="AB282" s="37">
        <v>2214.983692250989</v>
      </c>
      <c r="AC282" s="135">
        <f t="shared" si="57"/>
        <v>6947.8036922509891</v>
      </c>
      <c r="AD282" s="47"/>
      <c r="AE282" s="47"/>
      <c r="AF282" s="130">
        <v>0</v>
      </c>
      <c r="AG282" s="131">
        <v>0</v>
      </c>
      <c r="AH282" s="132"/>
      <c r="AI282" s="37">
        <v>300</v>
      </c>
      <c r="AJ282" s="133">
        <v>1400</v>
      </c>
      <c r="AK282" s="137">
        <v>4000</v>
      </c>
      <c r="AL282" s="131">
        <v>1650</v>
      </c>
      <c r="AM282" s="37">
        <v>300</v>
      </c>
      <c r="AN282" s="135">
        <f t="shared" si="58"/>
        <v>7650</v>
      </c>
      <c r="AO282" s="130">
        <v>0</v>
      </c>
      <c r="AP282" s="131">
        <v>0</v>
      </c>
      <c r="AQ282" s="132"/>
      <c r="AR282" s="37"/>
      <c r="AS282" s="133"/>
      <c r="AT282" s="138"/>
      <c r="AU282" s="131"/>
      <c r="AV282" s="37">
        <v>0</v>
      </c>
      <c r="AW282" s="135">
        <f t="shared" si="59"/>
        <v>0</v>
      </c>
      <c r="AX282" s="47">
        <f t="shared" si="60"/>
        <v>4660.9540200000001</v>
      </c>
      <c r="AY282" s="47">
        <f t="shared" si="61"/>
        <v>98.75</v>
      </c>
      <c r="AZ282" s="47">
        <f t="shared" si="62"/>
        <v>0</v>
      </c>
      <c r="BA282" s="47">
        <f t="shared" si="63"/>
        <v>518.25</v>
      </c>
      <c r="BB282" s="47">
        <f t="shared" si="64"/>
        <v>2725.52</v>
      </c>
      <c r="BC282" s="47">
        <f t="shared" si="65"/>
        <v>6557.16</v>
      </c>
      <c r="BD282" s="47">
        <f t="shared" si="66"/>
        <v>7144.3</v>
      </c>
      <c r="BE282" s="47">
        <f t="shared" si="67"/>
        <v>6064.9836922509894</v>
      </c>
      <c r="BF282" s="135">
        <f t="shared" si="68"/>
        <v>27769.91771225099</v>
      </c>
      <c r="BG282" s="139">
        <f t="shared" si="69"/>
        <v>8.7712942868764969</v>
      </c>
    </row>
    <row r="283" spans="1:59" ht="12.95" customHeight="1" x14ac:dyDescent="0.2">
      <c r="A283" s="32" t="s">
        <v>1288</v>
      </c>
      <c r="B283" s="33" t="s">
        <v>1853</v>
      </c>
      <c r="C283" s="43">
        <v>5445</v>
      </c>
      <c r="D283" s="45" t="s">
        <v>219</v>
      </c>
      <c r="E283" s="33" t="s">
        <v>220</v>
      </c>
      <c r="F283" s="46" t="s">
        <v>80</v>
      </c>
      <c r="G283" s="33" t="s">
        <v>81</v>
      </c>
      <c r="H283" s="46" t="s">
        <v>82</v>
      </c>
      <c r="I283" s="46" t="s">
        <v>83</v>
      </c>
      <c r="J283" s="47">
        <v>1</v>
      </c>
      <c r="K283" s="47">
        <v>2</v>
      </c>
      <c r="L283" s="130">
        <v>2365.3864170000002</v>
      </c>
      <c r="M283" s="131">
        <v>1370</v>
      </c>
      <c r="N283" s="132"/>
      <c r="O283" s="37">
        <v>3850.77</v>
      </c>
      <c r="P283" s="133">
        <v>921.6</v>
      </c>
      <c r="Q283" s="134">
        <v>600</v>
      </c>
      <c r="R283" s="131">
        <v>1223</v>
      </c>
      <c r="S283" s="37">
        <v>5018</v>
      </c>
      <c r="T283" s="135">
        <f t="shared" si="56"/>
        <v>15348.756417000001</v>
      </c>
      <c r="U283" s="130">
        <v>2540.4700000000003</v>
      </c>
      <c r="V283" s="131">
        <v>1216.53</v>
      </c>
      <c r="W283" s="136"/>
      <c r="X283" s="37">
        <v>201.31</v>
      </c>
      <c r="Y283" s="133">
        <v>147.87</v>
      </c>
      <c r="Z283" s="134">
        <v>183.3</v>
      </c>
      <c r="AA283" s="131">
        <v>166.5</v>
      </c>
      <c r="AB283" s="37">
        <v>3599.26156667237</v>
      </c>
      <c r="AC283" s="135">
        <f t="shared" si="57"/>
        <v>8055.24156667237</v>
      </c>
      <c r="AD283" s="47"/>
      <c r="AE283" s="47"/>
      <c r="AF283" s="130">
        <v>5000</v>
      </c>
      <c r="AG283" s="131">
        <v>10000</v>
      </c>
      <c r="AH283" s="132"/>
      <c r="AI283" s="37"/>
      <c r="AJ283" s="133">
        <v>0</v>
      </c>
      <c r="AK283" s="137">
        <v>0</v>
      </c>
      <c r="AL283" s="131"/>
      <c r="AM283" s="37">
        <v>0</v>
      </c>
      <c r="AN283" s="135">
        <f t="shared" si="58"/>
        <v>15000</v>
      </c>
      <c r="AO283" s="130">
        <v>0</v>
      </c>
      <c r="AP283" s="131">
        <v>0</v>
      </c>
      <c r="AQ283" s="132"/>
      <c r="AR283" s="37"/>
      <c r="AS283" s="133"/>
      <c r="AT283" s="138"/>
      <c r="AU283" s="131"/>
      <c r="AV283" s="37">
        <v>0</v>
      </c>
      <c r="AW283" s="135">
        <f t="shared" si="59"/>
        <v>0</v>
      </c>
      <c r="AX283" s="47">
        <f t="shared" si="60"/>
        <v>9905.8564170000009</v>
      </c>
      <c r="AY283" s="47">
        <f t="shared" si="61"/>
        <v>12586.529999999999</v>
      </c>
      <c r="AZ283" s="47">
        <f t="shared" si="62"/>
        <v>0</v>
      </c>
      <c r="BA283" s="47">
        <f t="shared" si="63"/>
        <v>4052.08</v>
      </c>
      <c r="BB283" s="47">
        <f t="shared" si="64"/>
        <v>1069.47</v>
      </c>
      <c r="BC283" s="47">
        <f t="shared" si="65"/>
        <v>783.3</v>
      </c>
      <c r="BD283" s="47">
        <f t="shared" si="66"/>
        <v>1389.5</v>
      </c>
      <c r="BE283" s="47">
        <f t="shared" si="67"/>
        <v>8617.2615666723705</v>
      </c>
      <c r="BF283" s="135">
        <f t="shared" si="68"/>
        <v>38403.997983672372</v>
      </c>
      <c r="BG283" s="139">
        <f t="shared" si="69"/>
        <v>7.053075846404476</v>
      </c>
    </row>
    <row r="284" spans="1:59" ht="12.95" customHeight="1" x14ac:dyDescent="0.2">
      <c r="A284" s="32" t="s">
        <v>1290</v>
      </c>
      <c r="B284" s="33" t="s">
        <v>1291</v>
      </c>
      <c r="C284" s="43">
        <v>3703</v>
      </c>
      <c r="D284" s="45"/>
      <c r="E284" s="33"/>
      <c r="F284" s="46" t="s">
        <v>80</v>
      </c>
      <c r="G284" s="33" t="s">
        <v>81</v>
      </c>
      <c r="H284" s="46" t="s">
        <v>648</v>
      </c>
      <c r="I284" s="46" t="s">
        <v>649</v>
      </c>
      <c r="J284" s="47">
        <v>2</v>
      </c>
      <c r="K284" s="47">
        <v>1</v>
      </c>
      <c r="L284" s="130">
        <v>2161.8049219999998</v>
      </c>
      <c r="M284" s="131">
        <v>360</v>
      </c>
      <c r="N284" s="132"/>
      <c r="O284" s="37">
        <v>682</v>
      </c>
      <c r="P284" s="133">
        <v>0</v>
      </c>
      <c r="Q284" s="134">
        <v>60</v>
      </c>
      <c r="R284" s="131">
        <v>600</v>
      </c>
      <c r="S284" s="37">
        <v>3746</v>
      </c>
      <c r="T284" s="135">
        <f t="shared" si="56"/>
        <v>7609.8049219999994</v>
      </c>
      <c r="U284" s="130">
        <v>3421.53</v>
      </c>
      <c r="V284" s="131">
        <v>261</v>
      </c>
      <c r="W284" s="136"/>
      <c r="X284" s="37">
        <v>31.05</v>
      </c>
      <c r="Y284" s="133">
        <v>80.8</v>
      </c>
      <c r="Z284" s="134">
        <v>40.200000000000003</v>
      </c>
      <c r="AA284" s="131">
        <v>29.35</v>
      </c>
      <c r="AB284" s="37">
        <v>3121.0433631508504</v>
      </c>
      <c r="AC284" s="135">
        <f t="shared" si="57"/>
        <v>6984.9733631508507</v>
      </c>
      <c r="AD284" s="47"/>
      <c r="AE284" s="47"/>
      <c r="AF284" s="130">
        <v>9000</v>
      </c>
      <c r="AG284" s="131">
        <v>0</v>
      </c>
      <c r="AH284" s="132"/>
      <c r="AI284" s="37">
        <v>960</v>
      </c>
      <c r="AJ284" s="133">
        <v>0</v>
      </c>
      <c r="AK284" s="137">
        <v>0</v>
      </c>
      <c r="AL284" s="131"/>
      <c r="AM284" s="37">
        <v>1940</v>
      </c>
      <c r="AN284" s="135">
        <f t="shared" si="58"/>
        <v>11900</v>
      </c>
      <c r="AO284" s="130">
        <v>0</v>
      </c>
      <c r="AP284" s="131">
        <v>0</v>
      </c>
      <c r="AQ284" s="132"/>
      <c r="AR284" s="37"/>
      <c r="AS284" s="133"/>
      <c r="AT284" s="138"/>
      <c r="AU284" s="131"/>
      <c r="AV284" s="37">
        <v>0</v>
      </c>
      <c r="AW284" s="135">
        <f t="shared" si="59"/>
        <v>0</v>
      </c>
      <c r="AX284" s="47">
        <f t="shared" si="60"/>
        <v>14583.334922</v>
      </c>
      <c r="AY284" s="47">
        <f t="shared" si="61"/>
        <v>621</v>
      </c>
      <c r="AZ284" s="47">
        <f t="shared" si="62"/>
        <v>0</v>
      </c>
      <c r="BA284" s="47">
        <f t="shared" si="63"/>
        <v>1673.05</v>
      </c>
      <c r="BB284" s="47">
        <f t="shared" si="64"/>
        <v>80.8</v>
      </c>
      <c r="BC284" s="47">
        <f t="shared" si="65"/>
        <v>100.2</v>
      </c>
      <c r="BD284" s="47">
        <f t="shared" si="66"/>
        <v>629.35</v>
      </c>
      <c r="BE284" s="47">
        <f t="shared" si="67"/>
        <v>8807.0433631508495</v>
      </c>
      <c r="BF284" s="135">
        <f t="shared" si="68"/>
        <v>26494.778285150849</v>
      </c>
      <c r="BG284" s="139">
        <f t="shared" si="69"/>
        <v>7.154949577410437</v>
      </c>
    </row>
    <row r="285" spans="1:59" ht="12.95" customHeight="1" x14ac:dyDescent="0.2">
      <c r="A285" s="32" t="s">
        <v>1467</v>
      </c>
      <c r="B285" s="33" t="s">
        <v>1468</v>
      </c>
      <c r="C285" s="43">
        <v>10493</v>
      </c>
      <c r="D285" s="45"/>
      <c r="E285" s="33"/>
      <c r="F285" s="46" t="s">
        <v>80</v>
      </c>
      <c r="G285" s="33" t="s">
        <v>81</v>
      </c>
      <c r="H285" s="46" t="s">
        <v>648</v>
      </c>
      <c r="I285" s="46" t="s">
        <v>649</v>
      </c>
      <c r="J285" s="47">
        <v>1</v>
      </c>
      <c r="K285" s="47">
        <v>1</v>
      </c>
      <c r="L285" s="130">
        <v>12394.353988999999</v>
      </c>
      <c r="M285" s="131">
        <v>3008.7</v>
      </c>
      <c r="N285" s="132"/>
      <c r="O285" s="37">
        <v>883</v>
      </c>
      <c r="P285" s="133">
        <v>1760.2</v>
      </c>
      <c r="Q285" s="134">
        <v>3905</v>
      </c>
      <c r="R285" s="131">
        <v>2501.9</v>
      </c>
      <c r="S285" s="37">
        <v>12319.36</v>
      </c>
      <c r="T285" s="135">
        <f t="shared" si="56"/>
        <v>36772.513988999999</v>
      </c>
      <c r="U285" s="130">
        <v>13622.79</v>
      </c>
      <c r="V285" s="131">
        <v>4571.37</v>
      </c>
      <c r="W285" s="136"/>
      <c r="X285" s="37">
        <v>582.79999999999995</v>
      </c>
      <c r="Y285" s="133">
        <v>2217.4699999999998</v>
      </c>
      <c r="Z285" s="134">
        <v>12665.96</v>
      </c>
      <c r="AA285" s="131">
        <v>99.62</v>
      </c>
      <c r="AB285" s="37">
        <v>18805.344384977587</v>
      </c>
      <c r="AC285" s="135">
        <f t="shared" si="57"/>
        <v>52565.354384977589</v>
      </c>
      <c r="AD285" s="47"/>
      <c r="AE285" s="47"/>
      <c r="AF285" s="130">
        <v>14250</v>
      </c>
      <c r="AG285" s="131">
        <v>2280</v>
      </c>
      <c r="AH285" s="132"/>
      <c r="AI285" s="37">
        <v>1995</v>
      </c>
      <c r="AJ285" s="133">
        <v>3420</v>
      </c>
      <c r="AK285" s="137">
        <v>4560</v>
      </c>
      <c r="AL285" s="131">
        <v>1995</v>
      </c>
      <c r="AM285" s="37">
        <v>7000</v>
      </c>
      <c r="AN285" s="135">
        <f t="shared" si="58"/>
        <v>35500</v>
      </c>
      <c r="AO285" s="130">
        <v>0</v>
      </c>
      <c r="AP285" s="131">
        <v>0</v>
      </c>
      <c r="AQ285" s="132"/>
      <c r="AR285" s="37"/>
      <c r="AS285" s="133"/>
      <c r="AT285" s="138"/>
      <c r="AU285" s="131"/>
      <c r="AV285" s="37">
        <v>0</v>
      </c>
      <c r="AW285" s="135">
        <f t="shared" si="59"/>
        <v>0</v>
      </c>
      <c r="AX285" s="47">
        <f t="shared" si="60"/>
        <v>40267.143989000004</v>
      </c>
      <c r="AY285" s="47">
        <f t="shared" si="61"/>
        <v>9860.07</v>
      </c>
      <c r="AZ285" s="47">
        <f t="shared" si="62"/>
        <v>0</v>
      </c>
      <c r="BA285" s="47">
        <f t="shared" si="63"/>
        <v>3460.8</v>
      </c>
      <c r="BB285" s="47">
        <f t="shared" si="64"/>
        <v>7397.67</v>
      </c>
      <c r="BC285" s="47">
        <f t="shared" si="65"/>
        <v>21130.959999999999</v>
      </c>
      <c r="BD285" s="47">
        <f t="shared" si="66"/>
        <v>4596.5200000000004</v>
      </c>
      <c r="BE285" s="47">
        <f t="shared" si="67"/>
        <v>38124.704384977587</v>
      </c>
      <c r="BF285" s="135">
        <f t="shared" si="68"/>
        <v>124837.8683739776</v>
      </c>
      <c r="BG285" s="139">
        <f t="shared" si="69"/>
        <v>11.897252299054379</v>
      </c>
    </row>
    <row r="286" spans="1:59" ht="12.95" customHeight="1" x14ac:dyDescent="0.2">
      <c r="A286" s="32" t="s">
        <v>1504</v>
      </c>
      <c r="B286" s="33" t="s">
        <v>1505</v>
      </c>
      <c r="C286" s="43">
        <v>51565</v>
      </c>
      <c r="D286" s="45"/>
      <c r="E286" s="33"/>
      <c r="F286" s="46" t="s">
        <v>80</v>
      </c>
      <c r="G286" s="33" t="s">
        <v>81</v>
      </c>
      <c r="H286" s="46" t="s">
        <v>106</v>
      </c>
      <c r="I286" s="46" t="s">
        <v>107</v>
      </c>
      <c r="J286" s="47">
        <v>1</v>
      </c>
      <c r="K286" s="47">
        <v>1</v>
      </c>
      <c r="L286" s="130">
        <v>32288.219179999996</v>
      </c>
      <c r="M286" s="131">
        <v>33899.72</v>
      </c>
      <c r="N286" s="132"/>
      <c r="O286" s="37">
        <v>5582</v>
      </c>
      <c r="P286" s="133">
        <v>47333.272000000004</v>
      </c>
      <c r="Q286" s="134">
        <v>4352</v>
      </c>
      <c r="R286" s="131">
        <v>10066.02</v>
      </c>
      <c r="S286" s="37">
        <v>62588.78</v>
      </c>
      <c r="T286" s="135">
        <f t="shared" si="56"/>
        <v>196110.01118</v>
      </c>
      <c r="U286" s="130">
        <v>47329.14</v>
      </c>
      <c r="V286" s="131">
        <v>20659.009999999998</v>
      </c>
      <c r="W286" s="136"/>
      <c r="X286" s="37">
        <v>6733.77</v>
      </c>
      <c r="Y286" s="133">
        <v>16051.89</v>
      </c>
      <c r="Z286" s="134">
        <v>4832.3900000000003</v>
      </c>
      <c r="AA286" s="131">
        <v>10249.31</v>
      </c>
      <c r="AB286" s="37">
        <v>71705.281384008733</v>
      </c>
      <c r="AC286" s="135">
        <f t="shared" si="57"/>
        <v>177560.79138400871</v>
      </c>
      <c r="AD286" s="47"/>
      <c r="AE286" s="47"/>
      <c r="AF286" s="130">
        <v>74857.66</v>
      </c>
      <c r="AG286" s="131">
        <v>51559.29</v>
      </c>
      <c r="AH286" s="132"/>
      <c r="AI286" s="37">
        <v>16615.98</v>
      </c>
      <c r="AJ286" s="133">
        <v>59475.61</v>
      </c>
      <c r="AK286" s="137">
        <v>9911.66</v>
      </c>
      <c r="AL286" s="131">
        <v>22779.8</v>
      </c>
      <c r="AM286" s="37">
        <v>17000</v>
      </c>
      <c r="AN286" s="135">
        <f t="shared" si="58"/>
        <v>252200.00000000003</v>
      </c>
      <c r="AO286" s="130">
        <v>0</v>
      </c>
      <c r="AP286" s="131">
        <v>0</v>
      </c>
      <c r="AQ286" s="132"/>
      <c r="AR286" s="37"/>
      <c r="AS286" s="133"/>
      <c r="AT286" s="138"/>
      <c r="AU286" s="131"/>
      <c r="AV286" s="37">
        <v>0</v>
      </c>
      <c r="AW286" s="135">
        <f t="shared" si="59"/>
        <v>0</v>
      </c>
      <c r="AX286" s="47">
        <f t="shared" si="60"/>
        <v>154475.01918</v>
      </c>
      <c r="AY286" s="47">
        <f t="shared" si="61"/>
        <v>106118.01999999999</v>
      </c>
      <c r="AZ286" s="47">
        <f t="shared" si="62"/>
        <v>0</v>
      </c>
      <c r="BA286" s="47">
        <f t="shared" si="63"/>
        <v>28931.75</v>
      </c>
      <c r="BB286" s="47">
        <f t="shared" si="64"/>
        <v>122860.772</v>
      </c>
      <c r="BC286" s="47">
        <f t="shared" si="65"/>
        <v>19096.05</v>
      </c>
      <c r="BD286" s="47">
        <f t="shared" si="66"/>
        <v>43095.130000000005</v>
      </c>
      <c r="BE286" s="47">
        <f t="shared" si="67"/>
        <v>151294.06138400873</v>
      </c>
      <c r="BF286" s="135">
        <f t="shared" si="68"/>
        <v>625870.80256400863</v>
      </c>
      <c r="BG286" s="139">
        <f t="shared" si="69"/>
        <v>12.137511927935783</v>
      </c>
    </row>
    <row r="287" spans="1:59" ht="12.95" customHeight="1" x14ac:dyDescent="0.2">
      <c r="A287" s="32" t="s">
        <v>1550</v>
      </c>
      <c r="B287" s="33" t="s">
        <v>1551</v>
      </c>
      <c r="C287" s="43">
        <v>1966</v>
      </c>
      <c r="D287" s="45"/>
      <c r="E287" s="33"/>
      <c r="F287" s="46" t="s">
        <v>80</v>
      </c>
      <c r="G287" s="33" t="s">
        <v>81</v>
      </c>
      <c r="H287" s="46" t="s">
        <v>82</v>
      </c>
      <c r="I287" s="46" t="s">
        <v>83</v>
      </c>
      <c r="J287" s="47">
        <v>2</v>
      </c>
      <c r="K287" s="47">
        <v>1</v>
      </c>
      <c r="L287" s="130">
        <v>1334.7850449999999</v>
      </c>
      <c r="M287" s="131">
        <v>4555.95</v>
      </c>
      <c r="N287" s="132"/>
      <c r="O287" s="37">
        <v>275</v>
      </c>
      <c r="P287" s="133">
        <v>2784.4560000000001</v>
      </c>
      <c r="Q287" s="134">
        <v>0</v>
      </c>
      <c r="R287" s="131">
        <v>326</v>
      </c>
      <c r="S287" s="37">
        <v>1494</v>
      </c>
      <c r="T287" s="135">
        <f t="shared" si="56"/>
        <v>10770.191045</v>
      </c>
      <c r="U287" s="130">
        <v>3475.81</v>
      </c>
      <c r="V287" s="131">
        <v>3267.51</v>
      </c>
      <c r="W287" s="136"/>
      <c r="X287" s="37">
        <v>104.15</v>
      </c>
      <c r="Y287" s="133">
        <v>4381.79</v>
      </c>
      <c r="Z287" s="134">
        <v>157.16999999999999</v>
      </c>
      <c r="AA287" s="131">
        <v>684.4</v>
      </c>
      <c r="AB287" s="37">
        <v>3783.3132268128988</v>
      </c>
      <c r="AC287" s="135">
        <f t="shared" si="57"/>
        <v>15854.143226812897</v>
      </c>
      <c r="AD287" s="47"/>
      <c r="AE287" s="47"/>
      <c r="AF287" s="130">
        <v>1820</v>
      </c>
      <c r="AG287" s="131">
        <v>3640</v>
      </c>
      <c r="AH287" s="132"/>
      <c r="AI287" s="37">
        <v>850</v>
      </c>
      <c r="AJ287" s="133">
        <v>3640</v>
      </c>
      <c r="AK287" s="137">
        <v>0</v>
      </c>
      <c r="AL287" s="131">
        <v>500</v>
      </c>
      <c r="AM287" s="37">
        <v>700</v>
      </c>
      <c r="AN287" s="135">
        <f t="shared" si="58"/>
        <v>11150</v>
      </c>
      <c r="AO287" s="130">
        <v>0</v>
      </c>
      <c r="AP287" s="131">
        <v>0</v>
      </c>
      <c r="AQ287" s="132"/>
      <c r="AR287" s="37"/>
      <c r="AS287" s="133"/>
      <c r="AT287" s="138"/>
      <c r="AU287" s="131"/>
      <c r="AV287" s="37">
        <v>0</v>
      </c>
      <c r="AW287" s="135">
        <f t="shared" si="59"/>
        <v>0</v>
      </c>
      <c r="AX287" s="47">
        <f t="shared" si="60"/>
        <v>6630.595045</v>
      </c>
      <c r="AY287" s="47">
        <f t="shared" si="61"/>
        <v>11463.46</v>
      </c>
      <c r="AZ287" s="47">
        <f t="shared" si="62"/>
        <v>0</v>
      </c>
      <c r="BA287" s="47">
        <f t="shared" si="63"/>
        <v>1229.1500000000001</v>
      </c>
      <c r="BB287" s="47">
        <f t="shared" si="64"/>
        <v>10806.245999999999</v>
      </c>
      <c r="BC287" s="47">
        <f t="shared" si="65"/>
        <v>157.16999999999999</v>
      </c>
      <c r="BD287" s="47">
        <f t="shared" si="66"/>
        <v>1510.4</v>
      </c>
      <c r="BE287" s="47">
        <f t="shared" si="67"/>
        <v>5977.3132268128993</v>
      </c>
      <c r="BF287" s="135">
        <f t="shared" si="68"/>
        <v>37774.334271812899</v>
      </c>
      <c r="BG287" s="139">
        <f t="shared" si="69"/>
        <v>19.213801765927212</v>
      </c>
    </row>
    <row r="288" spans="1:59" ht="12.95" customHeight="1" x14ac:dyDescent="0.2">
      <c r="A288" s="32" t="s">
        <v>1635</v>
      </c>
      <c r="B288" s="33" t="s">
        <v>1636</v>
      </c>
      <c r="C288" s="43">
        <v>4815</v>
      </c>
      <c r="D288" s="45"/>
      <c r="E288" s="33"/>
      <c r="F288" s="46" t="s">
        <v>80</v>
      </c>
      <c r="G288" s="33" t="s">
        <v>81</v>
      </c>
      <c r="H288" s="46" t="s">
        <v>482</v>
      </c>
      <c r="I288" s="46" t="s">
        <v>483</v>
      </c>
      <c r="J288" s="47">
        <v>2</v>
      </c>
      <c r="K288" s="47">
        <v>1</v>
      </c>
      <c r="L288" s="130">
        <v>3766.0079059999998</v>
      </c>
      <c r="M288" s="131">
        <v>414.9</v>
      </c>
      <c r="N288" s="132"/>
      <c r="O288" s="37">
        <v>1065</v>
      </c>
      <c r="P288" s="133">
        <v>10134.567999999999</v>
      </c>
      <c r="Q288" s="134">
        <v>1575</v>
      </c>
      <c r="R288" s="131">
        <v>686</v>
      </c>
      <c r="S288" s="37">
        <v>2859</v>
      </c>
      <c r="T288" s="135">
        <f t="shared" si="56"/>
        <v>20500.475906</v>
      </c>
      <c r="U288" s="130">
        <v>2629.81</v>
      </c>
      <c r="V288" s="131">
        <v>319.3</v>
      </c>
      <c r="W288" s="136"/>
      <c r="X288" s="37">
        <v>108.3</v>
      </c>
      <c r="Y288" s="133">
        <v>1118.25</v>
      </c>
      <c r="Z288" s="134">
        <v>192.87</v>
      </c>
      <c r="AA288" s="131">
        <v>193.1</v>
      </c>
      <c r="AB288" s="37">
        <v>6557.5396166025148</v>
      </c>
      <c r="AC288" s="135">
        <f t="shared" si="57"/>
        <v>11119.169616602514</v>
      </c>
      <c r="AD288" s="47"/>
      <c r="AE288" s="47"/>
      <c r="AF288" s="130">
        <v>4725</v>
      </c>
      <c r="AG288" s="131">
        <v>5725</v>
      </c>
      <c r="AH288" s="132"/>
      <c r="AI288" s="37"/>
      <c r="AJ288" s="133">
        <v>6000</v>
      </c>
      <c r="AK288" s="137">
        <v>0</v>
      </c>
      <c r="AL288" s="131"/>
      <c r="AM288" s="37">
        <v>1000</v>
      </c>
      <c r="AN288" s="135">
        <f t="shared" si="58"/>
        <v>17450</v>
      </c>
      <c r="AO288" s="130">
        <v>0</v>
      </c>
      <c r="AP288" s="131">
        <v>0</v>
      </c>
      <c r="AQ288" s="132"/>
      <c r="AR288" s="37"/>
      <c r="AS288" s="133"/>
      <c r="AT288" s="138"/>
      <c r="AU288" s="131"/>
      <c r="AV288" s="37">
        <v>0</v>
      </c>
      <c r="AW288" s="135">
        <f t="shared" si="59"/>
        <v>0</v>
      </c>
      <c r="AX288" s="47">
        <f t="shared" si="60"/>
        <v>11120.817906</v>
      </c>
      <c r="AY288" s="47">
        <f t="shared" si="61"/>
        <v>6459.2</v>
      </c>
      <c r="AZ288" s="47">
        <f t="shared" si="62"/>
        <v>0</v>
      </c>
      <c r="BA288" s="47">
        <f t="shared" si="63"/>
        <v>1173.3</v>
      </c>
      <c r="BB288" s="47">
        <f t="shared" si="64"/>
        <v>17252.817999999999</v>
      </c>
      <c r="BC288" s="47">
        <f t="shared" si="65"/>
        <v>1767.87</v>
      </c>
      <c r="BD288" s="47">
        <f t="shared" si="66"/>
        <v>879.1</v>
      </c>
      <c r="BE288" s="47">
        <f t="shared" si="67"/>
        <v>10416.539616602515</v>
      </c>
      <c r="BF288" s="135">
        <f t="shared" si="68"/>
        <v>49069.645522602514</v>
      </c>
      <c r="BG288" s="139">
        <f t="shared" si="69"/>
        <v>10.190995954849951</v>
      </c>
    </row>
    <row r="289" spans="1:59" ht="12.95" customHeight="1" x14ac:dyDescent="0.2">
      <c r="A289" s="32" t="s">
        <v>1649</v>
      </c>
      <c r="B289" s="33" t="s">
        <v>1650</v>
      </c>
      <c r="C289" s="43">
        <v>1831</v>
      </c>
      <c r="D289" s="45"/>
      <c r="E289" s="33"/>
      <c r="F289" s="46" t="s">
        <v>80</v>
      </c>
      <c r="G289" s="33" t="s">
        <v>81</v>
      </c>
      <c r="H289" s="46" t="s">
        <v>553</v>
      </c>
      <c r="I289" s="46" t="s">
        <v>554</v>
      </c>
      <c r="J289" s="47">
        <v>2</v>
      </c>
      <c r="K289" s="47">
        <v>1</v>
      </c>
      <c r="L289" s="130">
        <v>1433.5526159999999</v>
      </c>
      <c r="M289" s="131">
        <v>0</v>
      </c>
      <c r="N289" s="132"/>
      <c r="O289" s="37">
        <v>20</v>
      </c>
      <c r="P289" s="133">
        <v>50</v>
      </c>
      <c r="Q289" s="134">
        <v>200</v>
      </c>
      <c r="R289" s="131">
        <v>130</v>
      </c>
      <c r="S289" s="37">
        <v>2346</v>
      </c>
      <c r="T289" s="135">
        <f t="shared" si="56"/>
        <v>4179.5526159999999</v>
      </c>
      <c r="U289" s="130">
        <v>2280.42</v>
      </c>
      <c r="V289" s="131">
        <v>204.9</v>
      </c>
      <c r="W289" s="136"/>
      <c r="X289" s="37">
        <v>380.65</v>
      </c>
      <c r="Y289" s="133">
        <v>296</v>
      </c>
      <c r="Z289" s="134">
        <v>3434.26</v>
      </c>
      <c r="AA289" s="131">
        <v>3614.4</v>
      </c>
      <c r="AB289" s="37">
        <v>2917.0979937153197</v>
      </c>
      <c r="AC289" s="135">
        <f t="shared" si="57"/>
        <v>13127.727993715322</v>
      </c>
      <c r="AD289" s="47"/>
      <c r="AE289" s="47"/>
      <c r="AF289" s="130">
        <v>2700</v>
      </c>
      <c r="AG289" s="131">
        <v>0</v>
      </c>
      <c r="AH289" s="132"/>
      <c r="AI289" s="37">
        <v>300</v>
      </c>
      <c r="AJ289" s="133">
        <v>0</v>
      </c>
      <c r="AK289" s="137">
        <v>1097.68</v>
      </c>
      <c r="AL289" s="131">
        <v>1619</v>
      </c>
      <c r="AM289" s="37">
        <v>300</v>
      </c>
      <c r="AN289" s="135">
        <f t="shared" si="58"/>
        <v>6016.68</v>
      </c>
      <c r="AO289" s="130">
        <v>0</v>
      </c>
      <c r="AP289" s="131">
        <v>0</v>
      </c>
      <c r="AQ289" s="132"/>
      <c r="AR289" s="37"/>
      <c r="AS289" s="133"/>
      <c r="AT289" s="138"/>
      <c r="AU289" s="131"/>
      <c r="AV289" s="37">
        <v>0</v>
      </c>
      <c r="AW289" s="135">
        <f t="shared" si="59"/>
        <v>0</v>
      </c>
      <c r="AX289" s="47">
        <f t="shared" si="60"/>
        <v>6413.972616</v>
      </c>
      <c r="AY289" s="47">
        <f t="shared" si="61"/>
        <v>204.9</v>
      </c>
      <c r="AZ289" s="47">
        <f t="shared" si="62"/>
        <v>0</v>
      </c>
      <c r="BA289" s="47">
        <f t="shared" si="63"/>
        <v>700.65</v>
      </c>
      <c r="BB289" s="47">
        <f t="shared" si="64"/>
        <v>346</v>
      </c>
      <c r="BC289" s="47">
        <f t="shared" si="65"/>
        <v>4731.9400000000005</v>
      </c>
      <c r="BD289" s="47">
        <f t="shared" si="66"/>
        <v>5363.4</v>
      </c>
      <c r="BE289" s="47">
        <f t="shared" si="67"/>
        <v>5563.0979937153197</v>
      </c>
      <c r="BF289" s="135">
        <f t="shared" si="68"/>
        <v>23323.960609715319</v>
      </c>
      <c r="BG289" s="139">
        <f t="shared" si="69"/>
        <v>12.738372807053697</v>
      </c>
    </row>
    <row r="290" spans="1:59" ht="12.95" customHeight="1" x14ac:dyDescent="0.2">
      <c r="A290" s="32" t="s">
        <v>1705</v>
      </c>
      <c r="B290" s="33" t="s">
        <v>1706</v>
      </c>
      <c r="C290" s="43">
        <v>2772</v>
      </c>
      <c r="D290" s="45"/>
      <c r="E290" s="33"/>
      <c r="F290" s="46" t="s">
        <v>80</v>
      </c>
      <c r="G290" s="33" t="s">
        <v>81</v>
      </c>
      <c r="H290" s="46" t="s">
        <v>553</v>
      </c>
      <c r="I290" s="46" t="s">
        <v>554</v>
      </c>
      <c r="J290" s="47">
        <v>2</v>
      </c>
      <c r="K290" s="47">
        <v>1</v>
      </c>
      <c r="L290" s="130">
        <v>2698.4573070000001</v>
      </c>
      <c r="M290" s="131">
        <v>0</v>
      </c>
      <c r="N290" s="132"/>
      <c r="O290" s="37">
        <v>275</v>
      </c>
      <c r="P290" s="133">
        <v>560</v>
      </c>
      <c r="Q290" s="134">
        <v>580</v>
      </c>
      <c r="R290" s="131">
        <v>715</v>
      </c>
      <c r="S290" s="37">
        <v>11132.65</v>
      </c>
      <c r="T290" s="135">
        <f t="shared" si="56"/>
        <v>15961.107307</v>
      </c>
      <c r="U290" s="130">
        <v>5245.92</v>
      </c>
      <c r="V290" s="131">
        <v>85.05</v>
      </c>
      <c r="W290" s="136"/>
      <c r="X290" s="37">
        <v>1625.65</v>
      </c>
      <c r="Y290" s="133">
        <v>2614.0500000000002</v>
      </c>
      <c r="Z290" s="134">
        <v>151.30000000000001</v>
      </c>
      <c r="AA290" s="131">
        <v>110.75</v>
      </c>
      <c r="AB290" s="37">
        <v>3075.5011218032919</v>
      </c>
      <c r="AC290" s="135">
        <f t="shared" si="57"/>
        <v>12908.221121803293</v>
      </c>
      <c r="AD290" s="47"/>
      <c r="AE290" s="47"/>
      <c r="AF290" s="130">
        <v>5200</v>
      </c>
      <c r="AG290" s="131">
        <v>1500</v>
      </c>
      <c r="AH290" s="132"/>
      <c r="AI290" s="37">
        <v>93.55</v>
      </c>
      <c r="AJ290" s="133">
        <v>0</v>
      </c>
      <c r="AK290" s="137">
        <v>1000</v>
      </c>
      <c r="AL290" s="131">
        <v>1500</v>
      </c>
      <c r="AM290" s="37">
        <v>0</v>
      </c>
      <c r="AN290" s="135">
        <f t="shared" si="58"/>
        <v>9293.5499999999993</v>
      </c>
      <c r="AO290" s="130">
        <v>0</v>
      </c>
      <c r="AP290" s="131">
        <v>0</v>
      </c>
      <c r="AQ290" s="132"/>
      <c r="AR290" s="37"/>
      <c r="AS290" s="133"/>
      <c r="AT290" s="138"/>
      <c r="AU290" s="131"/>
      <c r="AV290" s="37">
        <v>0</v>
      </c>
      <c r="AW290" s="135">
        <f t="shared" si="59"/>
        <v>0</v>
      </c>
      <c r="AX290" s="47">
        <f t="shared" si="60"/>
        <v>13144.377307000001</v>
      </c>
      <c r="AY290" s="47">
        <f t="shared" si="61"/>
        <v>1585.05</v>
      </c>
      <c r="AZ290" s="47">
        <f t="shared" si="62"/>
        <v>0</v>
      </c>
      <c r="BA290" s="47">
        <f t="shared" si="63"/>
        <v>1994.2</v>
      </c>
      <c r="BB290" s="47">
        <f t="shared" si="64"/>
        <v>3174.05</v>
      </c>
      <c r="BC290" s="47">
        <f t="shared" si="65"/>
        <v>1731.3</v>
      </c>
      <c r="BD290" s="47">
        <f t="shared" si="66"/>
        <v>2325.75</v>
      </c>
      <c r="BE290" s="47">
        <f t="shared" si="67"/>
        <v>14208.151121803292</v>
      </c>
      <c r="BF290" s="135">
        <f t="shared" si="68"/>
        <v>38162.878428803291</v>
      </c>
      <c r="BG290" s="139">
        <f t="shared" si="69"/>
        <v>13.767272160462948</v>
      </c>
    </row>
    <row r="291" spans="1:59" ht="12.95" customHeight="1" x14ac:dyDescent="0.2">
      <c r="A291" s="32" t="s">
        <v>1726</v>
      </c>
      <c r="B291" s="33" t="s">
        <v>1854</v>
      </c>
      <c r="C291" s="43">
        <v>33059</v>
      </c>
      <c r="D291" s="45" t="s">
        <v>1721</v>
      </c>
      <c r="E291" s="33" t="s">
        <v>1725</v>
      </c>
      <c r="F291" s="46" t="s">
        <v>80</v>
      </c>
      <c r="G291" s="33" t="s">
        <v>81</v>
      </c>
      <c r="H291" s="46" t="s">
        <v>488</v>
      </c>
      <c r="I291" s="46" t="s">
        <v>489</v>
      </c>
      <c r="J291" s="47">
        <v>1</v>
      </c>
      <c r="K291" s="47">
        <v>2</v>
      </c>
      <c r="L291" s="130">
        <v>19079.130177999999</v>
      </c>
      <c r="M291" s="131">
        <v>15662.88</v>
      </c>
      <c r="N291" s="132"/>
      <c r="O291" s="37">
        <v>1592</v>
      </c>
      <c r="P291" s="133">
        <v>35854.874000000003</v>
      </c>
      <c r="Q291" s="134">
        <v>19550</v>
      </c>
      <c r="R291" s="131">
        <v>10937.7</v>
      </c>
      <c r="S291" s="37">
        <v>41546.399999999994</v>
      </c>
      <c r="T291" s="135">
        <f t="shared" si="56"/>
        <v>144222.98417800001</v>
      </c>
      <c r="U291" s="130">
        <v>21204.629999999997</v>
      </c>
      <c r="V291" s="131">
        <v>2388.98</v>
      </c>
      <c r="W291" s="136"/>
      <c r="X291" s="37">
        <v>487.15</v>
      </c>
      <c r="Y291" s="133">
        <v>2026.83</v>
      </c>
      <c r="Z291" s="134">
        <v>4804.55</v>
      </c>
      <c r="AA291" s="131">
        <v>1649.83</v>
      </c>
      <c r="AB291" s="37">
        <v>11973.624511676477</v>
      </c>
      <c r="AC291" s="135">
        <f t="shared" si="57"/>
        <v>44535.594511676471</v>
      </c>
      <c r="AD291" s="47"/>
      <c r="AE291" s="47"/>
      <c r="AF291" s="130">
        <v>62843.360000000001</v>
      </c>
      <c r="AG291" s="131">
        <v>9700</v>
      </c>
      <c r="AH291" s="132"/>
      <c r="AI291" s="37">
        <v>1192.3399999999999</v>
      </c>
      <c r="AJ291" s="133">
        <v>18940.28</v>
      </c>
      <c r="AK291" s="137">
        <v>12800</v>
      </c>
      <c r="AL291" s="131">
        <v>4500</v>
      </c>
      <c r="AM291" s="37">
        <v>22828.93</v>
      </c>
      <c r="AN291" s="135">
        <f t="shared" si="58"/>
        <v>132804.91</v>
      </c>
      <c r="AO291" s="130">
        <v>0</v>
      </c>
      <c r="AP291" s="131">
        <v>0</v>
      </c>
      <c r="AQ291" s="132"/>
      <c r="AR291" s="37"/>
      <c r="AS291" s="133"/>
      <c r="AT291" s="138"/>
      <c r="AU291" s="131"/>
      <c r="AV291" s="37">
        <v>0</v>
      </c>
      <c r="AW291" s="135">
        <f t="shared" si="59"/>
        <v>0</v>
      </c>
      <c r="AX291" s="47">
        <f t="shared" si="60"/>
        <v>103127.120178</v>
      </c>
      <c r="AY291" s="47">
        <f t="shared" si="61"/>
        <v>27751.86</v>
      </c>
      <c r="AZ291" s="47">
        <f t="shared" si="62"/>
        <v>0</v>
      </c>
      <c r="BA291" s="47">
        <f t="shared" si="63"/>
        <v>3271.49</v>
      </c>
      <c r="BB291" s="47">
        <f t="shared" si="64"/>
        <v>56821.984000000004</v>
      </c>
      <c r="BC291" s="47">
        <f t="shared" si="65"/>
        <v>37154.550000000003</v>
      </c>
      <c r="BD291" s="47">
        <f t="shared" si="66"/>
        <v>17087.53</v>
      </c>
      <c r="BE291" s="47">
        <f t="shared" si="67"/>
        <v>76348.954511676478</v>
      </c>
      <c r="BF291" s="135">
        <f t="shared" si="68"/>
        <v>321563.48868967645</v>
      </c>
      <c r="BG291" s="139">
        <f t="shared" si="69"/>
        <v>9.7269575210888544</v>
      </c>
    </row>
    <row r="292" spans="1:59" ht="12.95" customHeight="1" x14ac:dyDescent="0.2">
      <c r="A292" s="32" t="s">
        <v>1780</v>
      </c>
      <c r="B292" s="33" t="s">
        <v>1781</v>
      </c>
      <c r="C292" s="43">
        <v>5527</v>
      </c>
      <c r="D292" s="45"/>
      <c r="E292" s="33"/>
      <c r="F292" s="46" t="s">
        <v>80</v>
      </c>
      <c r="G292" s="33" t="s">
        <v>81</v>
      </c>
      <c r="H292" s="46" t="s">
        <v>648</v>
      </c>
      <c r="I292" s="46" t="s">
        <v>649</v>
      </c>
      <c r="J292" s="47">
        <v>1</v>
      </c>
      <c r="K292" s="47">
        <v>1</v>
      </c>
      <c r="L292" s="130">
        <v>6016.2839750000003</v>
      </c>
      <c r="M292" s="131">
        <v>0</v>
      </c>
      <c r="N292" s="132"/>
      <c r="O292" s="37">
        <v>360</v>
      </c>
      <c r="P292" s="133">
        <v>5195</v>
      </c>
      <c r="Q292" s="134">
        <v>370</v>
      </c>
      <c r="R292" s="131">
        <v>471</v>
      </c>
      <c r="S292" s="37">
        <v>5898.6</v>
      </c>
      <c r="T292" s="135">
        <f t="shared" si="56"/>
        <v>18310.883975000001</v>
      </c>
      <c r="U292" s="130">
        <v>21392.52</v>
      </c>
      <c r="V292" s="131">
        <v>309.92</v>
      </c>
      <c r="W292" s="136"/>
      <c r="X292" s="37">
        <v>524.74</v>
      </c>
      <c r="Y292" s="133">
        <v>317.05</v>
      </c>
      <c r="Z292" s="134">
        <v>2204</v>
      </c>
      <c r="AA292" s="131">
        <v>583.78</v>
      </c>
      <c r="AB292" s="37">
        <v>6323.0875969798235</v>
      </c>
      <c r="AC292" s="135">
        <f t="shared" si="57"/>
        <v>31655.097596979824</v>
      </c>
      <c r="AD292" s="47"/>
      <c r="AE292" s="47"/>
      <c r="AF292" s="130">
        <v>26800</v>
      </c>
      <c r="AG292" s="131">
        <v>1700</v>
      </c>
      <c r="AH292" s="132"/>
      <c r="AI292" s="37">
        <v>500</v>
      </c>
      <c r="AJ292" s="133">
        <v>0</v>
      </c>
      <c r="AK292" s="137">
        <v>0</v>
      </c>
      <c r="AL292" s="131">
        <v>1000</v>
      </c>
      <c r="AM292" s="37">
        <v>0</v>
      </c>
      <c r="AN292" s="135">
        <f t="shared" si="58"/>
        <v>30000</v>
      </c>
      <c r="AO292" s="130">
        <v>0</v>
      </c>
      <c r="AP292" s="131">
        <v>0</v>
      </c>
      <c r="AQ292" s="132"/>
      <c r="AR292" s="37"/>
      <c r="AS292" s="133"/>
      <c r="AT292" s="138"/>
      <c r="AU292" s="131"/>
      <c r="AV292" s="37">
        <v>0</v>
      </c>
      <c r="AW292" s="135">
        <f t="shared" si="59"/>
        <v>0</v>
      </c>
      <c r="AX292" s="47">
        <f t="shared" si="60"/>
        <v>54208.803975000003</v>
      </c>
      <c r="AY292" s="47">
        <f t="shared" si="61"/>
        <v>2009.92</v>
      </c>
      <c r="AZ292" s="47">
        <f t="shared" si="62"/>
        <v>0</v>
      </c>
      <c r="BA292" s="47">
        <f t="shared" si="63"/>
        <v>1384.74</v>
      </c>
      <c r="BB292" s="47">
        <f t="shared" si="64"/>
        <v>5512.05</v>
      </c>
      <c r="BC292" s="47">
        <f t="shared" si="65"/>
        <v>2574</v>
      </c>
      <c r="BD292" s="47">
        <f t="shared" si="66"/>
        <v>2054.7799999999997</v>
      </c>
      <c r="BE292" s="47">
        <f t="shared" si="67"/>
        <v>12221.687596979824</v>
      </c>
      <c r="BF292" s="135">
        <f t="shared" si="68"/>
        <v>79965.981571979835</v>
      </c>
      <c r="BG292" s="139">
        <f t="shared" si="69"/>
        <v>14.468243454311532</v>
      </c>
    </row>
    <row r="293" spans="1:59" ht="12.95" customHeight="1" x14ac:dyDescent="0.2">
      <c r="A293" s="32" t="s">
        <v>1784</v>
      </c>
      <c r="B293" s="33" t="s">
        <v>1785</v>
      </c>
      <c r="C293" s="43">
        <v>2694</v>
      </c>
      <c r="D293" s="45"/>
      <c r="E293" s="33"/>
      <c r="F293" s="46" t="s">
        <v>80</v>
      </c>
      <c r="G293" s="33" t="s">
        <v>81</v>
      </c>
      <c r="H293" s="46" t="s">
        <v>82</v>
      </c>
      <c r="I293" s="46" t="s">
        <v>83</v>
      </c>
      <c r="J293" s="47">
        <v>2</v>
      </c>
      <c r="K293" s="47">
        <v>1</v>
      </c>
      <c r="L293" s="130">
        <v>3353.070056</v>
      </c>
      <c r="M293" s="131">
        <v>0</v>
      </c>
      <c r="N293" s="132"/>
      <c r="O293" s="37">
        <v>440</v>
      </c>
      <c r="P293" s="133">
        <v>1380</v>
      </c>
      <c r="Q293" s="134">
        <v>3360</v>
      </c>
      <c r="R293" s="131">
        <v>430</v>
      </c>
      <c r="S293" s="37">
        <v>2418</v>
      </c>
      <c r="T293" s="135">
        <f t="shared" si="56"/>
        <v>11381.070056</v>
      </c>
      <c r="U293" s="130">
        <v>2985.5899999999997</v>
      </c>
      <c r="V293" s="131">
        <v>142</v>
      </c>
      <c r="W293" s="136"/>
      <c r="X293" s="37">
        <v>200.8</v>
      </c>
      <c r="Y293" s="133">
        <v>1575.11</v>
      </c>
      <c r="Z293" s="134">
        <v>226.65</v>
      </c>
      <c r="AA293" s="131">
        <v>65.099999999999994</v>
      </c>
      <c r="AB293" s="37">
        <v>2061.0127800960272</v>
      </c>
      <c r="AC293" s="135">
        <f t="shared" si="57"/>
        <v>7256.2627800960272</v>
      </c>
      <c r="AD293" s="47"/>
      <c r="AE293" s="47"/>
      <c r="AF293" s="130">
        <v>4500</v>
      </c>
      <c r="AG293" s="131">
        <v>0</v>
      </c>
      <c r="AH293" s="132"/>
      <c r="AI293" s="37">
        <v>750</v>
      </c>
      <c r="AJ293" s="133">
        <v>4500</v>
      </c>
      <c r="AK293" s="137">
        <v>0</v>
      </c>
      <c r="AL293" s="131"/>
      <c r="AM293" s="37">
        <v>500</v>
      </c>
      <c r="AN293" s="135">
        <f t="shared" si="58"/>
        <v>10250</v>
      </c>
      <c r="AO293" s="130">
        <v>0</v>
      </c>
      <c r="AP293" s="131">
        <v>0</v>
      </c>
      <c r="AQ293" s="132"/>
      <c r="AR293" s="37"/>
      <c r="AS293" s="133"/>
      <c r="AT293" s="138"/>
      <c r="AU293" s="131"/>
      <c r="AV293" s="37">
        <v>0</v>
      </c>
      <c r="AW293" s="135">
        <f t="shared" si="59"/>
        <v>0</v>
      </c>
      <c r="AX293" s="47">
        <f t="shared" si="60"/>
        <v>10838.660056000001</v>
      </c>
      <c r="AY293" s="47">
        <f t="shared" si="61"/>
        <v>142</v>
      </c>
      <c r="AZ293" s="47">
        <f t="shared" si="62"/>
        <v>0</v>
      </c>
      <c r="BA293" s="47">
        <f t="shared" si="63"/>
        <v>1390.8</v>
      </c>
      <c r="BB293" s="47">
        <f t="shared" si="64"/>
        <v>7455.11</v>
      </c>
      <c r="BC293" s="47">
        <f t="shared" si="65"/>
        <v>3586.65</v>
      </c>
      <c r="BD293" s="47">
        <f t="shared" si="66"/>
        <v>495.1</v>
      </c>
      <c r="BE293" s="47">
        <f t="shared" si="67"/>
        <v>4979.0127800960272</v>
      </c>
      <c r="BF293" s="135">
        <f t="shared" si="68"/>
        <v>28887.332836096029</v>
      </c>
      <c r="BG293" s="139">
        <f t="shared" si="69"/>
        <v>10.722840696397933</v>
      </c>
    </row>
    <row r="294" spans="1:59" ht="12.95" customHeight="1" x14ac:dyDescent="0.2">
      <c r="A294" s="32" t="s">
        <v>1788</v>
      </c>
      <c r="B294" s="33" t="s">
        <v>1789</v>
      </c>
      <c r="C294" s="43">
        <v>5823</v>
      </c>
      <c r="D294" s="45"/>
      <c r="E294" s="33"/>
      <c r="F294" s="46" t="s">
        <v>80</v>
      </c>
      <c r="G294" s="33" t="s">
        <v>81</v>
      </c>
      <c r="H294" s="46" t="s">
        <v>398</v>
      </c>
      <c r="I294" s="46" t="s">
        <v>399</v>
      </c>
      <c r="J294" s="47">
        <v>1</v>
      </c>
      <c r="K294" s="47">
        <v>1</v>
      </c>
      <c r="L294" s="130">
        <v>2386.6634549999999</v>
      </c>
      <c r="M294" s="131">
        <v>200</v>
      </c>
      <c r="N294" s="132"/>
      <c r="O294" s="37">
        <v>990</v>
      </c>
      <c r="P294" s="133">
        <v>3514</v>
      </c>
      <c r="Q294" s="134">
        <v>3700</v>
      </c>
      <c r="R294" s="131">
        <v>3053.2</v>
      </c>
      <c r="S294" s="37">
        <v>6773</v>
      </c>
      <c r="T294" s="135">
        <f t="shared" si="56"/>
        <v>20616.863454999999</v>
      </c>
      <c r="U294" s="130">
        <v>4552.41</v>
      </c>
      <c r="V294" s="131">
        <v>1593.87</v>
      </c>
      <c r="W294" s="136"/>
      <c r="X294" s="37">
        <v>912.82</v>
      </c>
      <c r="Y294" s="133">
        <v>1990.55</v>
      </c>
      <c r="Z294" s="134">
        <v>4003.58</v>
      </c>
      <c r="AA294" s="131">
        <v>2081.15</v>
      </c>
      <c r="AB294" s="37">
        <v>7884.1894659233694</v>
      </c>
      <c r="AC294" s="135">
        <f t="shared" si="57"/>
        <v>23018.56946592337</v>
      </c>
      <c r="AD294" s="47"/>
      <c r="AE294" s="47"/>
      <c r="AF294" s="130">
        <v>8000</v>
      </c>
      <c r="AG294" s="131">
        <v>5000</v>
      </c>
      <c r="AH294" s="132"/>
      <c r="AI294" s="37">
        <v>500</v>
      </c>
      <c r="AJ294" s="133">
        <v>5900</v>
      </c>
      <c r="AK294" s="137">
        <v>6030</v>
      </c>
      <c r="AL294" s="131">
        <v>2400</v>
      </c>
      <c r="AM294" s="37">
        <v>800</v>
      </c>
      <c r="AN294" s="135">
        <f t="shared" si="58"/>
        <v>28630</v>
      </c>
      <c r="AO294" s="130">
        <v>0</v>
      </c>
      <c r="AP294" s="131">
        <v>0</v>
      </c>
      <c r="AQ294" s="132"/>
      <c r="AR294" s="37"/>
      <c r="AS294" s="133"/>
      <c r="AT294" s="138"/>
      <c r="AU294" s="131"/>
      <c r="AV294" s="37">
        <v>0</v>
      </c>
      <c r="AW294" s="135">
        <f t="shared" si="59"/>
        <v>0</v>
      </c>
      <c r="AX294" s="47">
        <f t="shared" si="60"/>
        <v>14939.073455</v>
      </c>
      <c r="AY294" s="47">
        <f t="shared" si="61"/>
        <v>6793.87</v>
      </c>
      <c r="AZ294" s="47">
        <f t="shared" si="62"/>
        <v>0</v>
      </c>
      <c r="BA294" s="47">
        <f t="shared" si="63"/>
        <v>2402.8200000000002</v>
      </c>
      <c r="BB294" s="47">
        <f t="shared" si="64"/>
        <v>11404.55</v>
      </c>
      <c r="BC294" s="47">
        <f t="shared" si="65"/>
        <v>13733.58</v>
      </c>
      <c r="BD294" s="47">
        <f t="shared" si="66"/>
        <v>7534.35</v>
      </c>
      <c r="BE294" s="47">
        <f t="shared" si="67"/>
        <v>15457.189465923369</v>
      </c>
      <c r="BF294" s="135">
        <f t="shared" si="68"/>
        <v>72265.432920923369</v>
      </c>
      <c r="BG294" s="139">
        <f t="shared" si="69"/>
        <v>12.410343967185879</v>
      </c>
    </row>
    <row r="295" spans="1:59" ht="12.95" customHeight="1" x14ac:dyDescent="0.2">
      <c r="A295" s="32" t="s">
        <v>1795</v>
      </c>
      <c r="B295" s="33" t="s">
        <v>1796</v>
      </c>
      <c r="C295" s="43">
        <v>3995</v>
      </c>
      <c r="D295" s="45" t="s">
        <v>1721</v>
      </c>
      <c r="E295" s="33" t="s">
        <v>1725</v>
      </c>
      <c r="F295" s="46" t="s">
        <v>80</v>
      </c>
      <c r="G295" s="33" t="s">
        <v>81</v>
      </c>
      <c r="H295" s="46" t="s">
        <v>488</v>
      </c>
      <c r="I295" s="46" t="s">
        <v>489</v>
      </c>
      <c r="J295" s="47">
        <v>1</v>
      </c>
      <c r="K295" s="47">
        <v>2</v>
      </c>
      <c r="L295" s="130">
        <v>1535.0541519999999</v>
      </c>
      <c r="M295" s="131">
        <v>2207.6999999999998</v>
      </c>
      <c r="N295" s="132"/>
      <c r="O295" s="37">
        <v>130</v>
      </c>
      <c r="P295" s="133">
        <v>50</v>
      </c>
      <c r="Q295" s="134">
        <v>200</v>
      </c>
      <c r="R295" s="131">
        <v>637</v>
      </c>
      <c r="S295" s="37">
        <v>1949</v>
      </c>
      <c r="T295" s="135">
        <f t="shared" si="56"/>
        <v>6708.7541519999995</v>
      </c>
      <c r="U295" s="130">
        <v>9839.89</v>
      </c>
      <c r="V295" s="131">
        <v>4695.45</v>
      </c>
      <c r="W295" s="136"/>
      <c r="X295" s="37">
        <v>308.12</v>
      </c>
      <c r="Y295" s="133">
        <v>0</v>
      </c>
      <c r="Z295" s="134">
        <v>108.05</v>
      </c>
      <c r="AA295" s="131">
        <v>2554.1799999999998</v>
      </c>
      <c r="AB295" s="37">
        <v>3791.6478179562528</v>
      </c>
      <c r="AC295" s="135">
        <f t="shared" si="57"/>
        <v>21297.33781795625</v>
      </c>
      <c r="AD295" s="47"/>
      <c r="AE295" s="47"/>
      <c r="AF295" s="130">
        <v>7737.06</v>
      </c>
      <c r="AG295" s="131">
        <v>0</v>
      </c>
      <c r="AH295" s="132"/>
      <c r="AI295" s="37">
        <v>146.22</v>
      </c>
      <c r="AJ295" s="133">
        <v>0</v>
      </c>
      <c r="AK295" s="137">
        <v>0</v>
      </c>
      <c r="AL295" s="131"/>
      <c r="AM295" s="37">
        <v>2876.47</v>
      </c>
      <c r="AN295" s="135">
        <f t="shared" si="58"/>
        <v>10759.75</v>
      </c>
      <c r="AO295" s="130">
        <v>0</v>
      </c>
      <c r="AP295" s="131">
        <v>0</v>
      </c>
      <c r="AQ295" s="132"/>
      <c r="AR295" s="37"/>
      <c r="AS295" s="133"/>
      <c r="AT295" s="138"/>
      <c r="AU295" s="131"/>
      <c r="AV295" s="37">
        <v>0</v>
      </c>
      <c r="AW295" s="135">
        <f t="shared" si="59"/>
        <v>0</v>
      </c>
      <c r="AX295" s="47">
        <f t="shared" si="60"/>
        <v>19112.004152000001</v>
      </c>
      <c r="AY295" s="47">
        <f t="shared" si="61"/>
        <v>6903.15</v>
      </c>
      <c r="AZ295" s="47">
        <f t="shared" si="62"/>
        <v>0</v>
      </c>
      <c r="BA295" s="47">
        <f t="shared" si="63"/>
        <v>584.34</v>
      </c>
      <c r="BB295" s="47">
        <f t="shared" si="64"/>
        <v>50</v>
      </c>
      <c r="BC295" s="47">
        <f t="shared" si="65"/>
        <v>308.05</v>
      </c>
      <c r="BD295" s="47">
        <f t="shared" si="66"/>
        <v>3191.18</v>
      </c>
      <c r="BE295" s="47">
        <f t="shared" si="67"/>
        <v>8617.1178179562521</v>
      </c>
      <c r="BF295" s="135">
        <f t="shared" si="68"/>
        <v>38765.841969956251</v>
      </c>
      <c r="BG295" s="139">
        <f t="shared" si="69"/>
        <v>9.7035899799640184</v>
      </c>
    </row>
    <row r="296" spans="1:59" ht="12.95" customHeight="1" x14ac:dyDescent="0.2">
      <c r="A296" s="32" t="s">
        <v>1825</v>
      </c>
      <c r="B296" s="33" t="s">
        <v>1826</v>
      </c>
      <c r="C296" s="43">
        <v>5103</v>
      </c>
      <c r="D296" s="45"/>
      <c r="E296" s="33"/>
      <c r="F296" s="46" t="s">
        <v>80</v>
      </c>
      <c r="G296" s="33" t="s">
        <v>81</v>
      </c>
      <c r="H296" s="46" t="s">
        <v>82</v>
      </c>
      <c r="I296" s="46" t="s">
        <v>83</v>
      </c>
      <c r="J296" s="47">
        <v>1</v>
      </c>
      <c r="K296" s="47">
        <v>1</v>
      </c>
      <c r="L296" s="130">
        <v>3850.0518820000002</v>
      </c>
      <c r="M296" s="131">
        <v>2520</v>
      </c>
      <c r="N296" s="132"/>
      <c r="O296" s="37">
        <v>942</v>
      </c>
      <c r="P296" s="133">
        <v>7242.2</v>
      </c>
      <c r="Q296" s="134">
        <v>18</v>
      </c>
      <c r="R296" s="131">
        <v>6365</v>
      </c>
      <c r="S296" s="37">
        <v>6315</v>
      </c>
      <c r="T296" s="135">
        <f t="shared" si="56"/>
        <v>27252.251882</v>
      </c>
      <c r="U296" s="130">
        <v>6336.3600000000006</v>
      </c>
      <c r="V296" s="131">
        <v>1288.24</v>
      </c>
      <c r="W296" s="136"/>
      <c r="X296" s="37">
        <v>864.71</v>
      </c>
      <c r="Y296" s="133">
        <v>660</v>
      </c>
      <c r="Z296" s="134">
        <v>216.82</v>
      </c>
      <c r="AA296" s="131">
        <v>474.85</v>
      </c>
      <c r="AB296" s="37">
        <v>5563.6792380930601</v>
      </c>
      <c r="AC296" s="135">
        <f t="shared" si="57"/>
        <v>15404.659238093062</v>
      </c>
      <c r="AD296" s="47"/>
      <c r="AE296" s="47"/>
      <c r="AF296" s="130">
        <v>13400</v>
      </c>
      <c r="AG296" s="131">
        <v>6500</v>
      </c>
      <c r="AH296" s="132"/>
      <c r="AI296" s="37">
        <v>1200</v>
      </c>
      <c r="AJ296" s="133">
        <v>6500</v>
      </c>
      <c r="AK296" s="137">
        <v>0</v>
      </c>
      <c r="AL296" s="131">
        <v>1200</v>
      </c>
      <c r="AM296" s="37">
        <v>2800</v>
      </c>
      <c r="AN296" s="135">
        <f t="shared" si="58"/>
        <v>31600</v>
      </c>
      <c r="AO296" s="130">
        <v>0</v>
      </c>
      <c r="AP296" s="131">
        <v>0</v>
      </c>
      <c r="AQ296" s="132"/>
      <c r="AR296" s="37"/>
      <c r="AS296" s="133">
        <v>33413.43</v>
      </c>
      <c r="AT296" s="138"/>
      <c r="AU296" s="131"/>
      <c r="AV296" s="37">
        <v>0</v>
      </c>
      <c r="AW296" s="135">
        <f t="shared" si="59"/>
        <v>33413.43</v>
      </c>
      <c r="AX296" s="47">
        <f t="shared" si="60"/>
        <v>23586.411882</v>
      </c>
      <c r="AY296" s="47">
        <f t="shared" si="61"/>
        <v>10308.24</v>
      </c>
      <c r="AZ296" s="47">
        <f t="shared" si="62"/>
        <v>0</v>
      </c>
      <c r="BA296" s="47">
        <f t="shared" si="63"/>
        <v>3006.71</v>
      </c>
      <c r="BB296" s="47">
        <f t="shared" si="64"/>
        <v>47815.630000000005</v>
      </c>
      <c r="BC296" s="47">
        <f t="shared" si="65"/>
        <v>234.82</v>
      </c>
      <c r="BD296" s="47">
        <f t="shared" si="66"/>
        <v>8039.85</v>
      </c>
      <c r="BE296" s="47">
        <f t="shared" si="67"/>
        <v>14678.67923809306</v>
      </c>
      <c r="BF296" s="135">
        <f t="shared" si="68"/>
        <v>107670.34112009307</v>
      </c>
      <c r="BG296" s="139">
        <f t="shared" si="69"/>
        <v>21.099420168546555</v>
      </c>
    </row>
    <row r="297" spans="1:59" ht="12.95" customHeight="1" x14ac:dyDescent="0.2">
      <c r="A297" s="32" t="s">
        <v>1829</v>
      </c>
      <c r="B297" s="33" t="s">
        <v>1830</v>
      </c>
      <c r="C297" s="43">
        <v>14864</v>
      </c>
      <c r="D297" s="45"/>
      <c r="E297" s="33"/>
      <c r="F297" s="46" t="s">
        <v>80</v>
      </c>
      <c r="G297" s="33" t="s">
        <v>81</v>
      </c>
      <c r="H297" s="46" t="s">
        <v>648</v>
      </c>
      <c r="I297" s="46" t="s">
        <v>649</v>
      </c>
      <c r="J297" s="47">
        <v>1</v>
      </c>
      <c r="K297" s="47">
        <v>1</v>
      </c>
      <c r="L297" s="130">
        <v>6230.5381179999995</v>
      </c>
      <c r="M297" s="131">
        <v>1983.05</v>
      </c>
      <c r="N297" s="132"/>
      <c r="O297" s="37">
        <v>1115</v>
      </c>
      <c r="P297" s="133">
        <v>9600.2000000000007</v>
      </c>
      <c r="Q297" s="134">
        <v>18409.3</v>
      </c>
      <c r="R297" s="131">
        <v>5545</v>
      </c>
      <c r="S297" s="37">
        <v>16866</v>
      </c>
      <c r="T297" s="135">
        <f t="shared" si="56"/>
        <v>59749.088118</v>
      </c>
      <c r="U297" s="130">
        <v>12358.54</v>
      </c>
      <c r="V297" s="131">
        <v>6499.13</v>
      </c>
      <c r="W297" s="136"/>
      <c r="X297" s="37">
        <v>131.26</v>
      </c>
      <c r="Y297" s="133">
        <v>2878.8599999999997</v>
      </c>
      <c r="Z297" s="134">
        <v>9139.26</v>
      </c>
      <c r="AA297" s="131">
        <v>2228.12</v>
      </c>
      <c r="AB297" s="37">
        <v>12239.822839886794</v>
      </c>
      <c r="AC297" s="135">
        <f t="shared" si="57"/>
        <v>45474.9928398868</v>
      </c>
      <c r="AD297" s="47"/>
      <c r="AE297" s="47"/>
      <c r="AF297" s="130">
        <v>15600</v>
      </c>
      <c r="AG297" s="131">
        <v>5045.82</v>
      </c>
      <c r="AH297" s="132"/>
      <c r="AI297" s="37"/>
      <c r="AJ297" s="133">
        <v>2250</v>
      </c>
      <c r="AK297" s="137">
        <v>5523</v>
      </c>
      <c r="AL297" s="131">
        <v>5000</v>
      </c>
      <c r="AM297" s="37">
        <v>8300</v>
      </c>
      <c r="AN297" s="135">
        <f t="shared" si="58"/>
        <v>41718.82</v>
      </c>
      <c r="AO297" s="130">
        <v>0</v>
      </c>
      <c r="AP297" s="131">
        <v>0</v>
      </c>
      <c r="AQ297" s="132"/>
      <c r="AR297" s="37"/>
      <c r="AS297" s="133">
        <v>0</v>
      </c>
      <c r="AT297" s="138"/>
      <c r="AU297" s="131"/>
      <c r="AV297" s="37">
        <v>168</v>
      </c>
      <c r="AW297" s="135">
        <f t="shared" si="59"/>
        <v>168</v>
      </c>
      <c r="AX297" s="47">
        <f t="shared" si="60"/>
        <v>34189.078118000005</v>
      </c>
      <c r="AY297" s="47">
        <f t="shared" si="61"/>
        <v>13528</v>
      </c>
      <c r="AZ297" s="47">
        <f t="shared" si="62"/>
        <v>0</v>
      </c>
      <c r="BA297" s="47">
        <f t="shared" si="63"/>
        <v>1246.26</v>
      </c>
      <c r="BB297" s="47">
        <f t="shared" si="64"/>
        <v>14729.060000000001</v>
      </c>
      <c r="BC297" s="47">
        <f t="shared" si="65"/>
        <v>33071.56</v>
      </c>
      <c r="BD297" s="47">
        <f t="shared" si="66"/>
        <v>12773.119999999999</v>
      </c>
      <c r="BE297" s="47">
        <f t="shared" si="67"/>
        <v>37573.822839886794</v>
      </c>
      <c r="BF297" s="135">
        <f t="shared" si="68"/>
        <v>147110.9009578868</v>
      </c>
      <c r="BG297" s="139">
        <f t="shared" si="69"/>
        <v>9.8971273518492193</v>
      </c>
    </row>
    <row r="298" spans="1:59" ht="12.95" customHeight="1" x14ac:dyDescent="0.2">
      <c r="A298" s="32" t="s">
        <v>140</v>
      </c>
      <c r="B298" s="33" t="s">
        <v>141</v>
      </c>
      <c r="C298" s="43">
        <v>411</v>
      </c>
      <c r="D298" s="45" t="s">
        <v>144</v>
      </c>
      <c r="E298" s="33" t="s">
        <v>145</v>
      </c>
      <c r="F298" s="46" t="s">
        <v>146</v>
      </c>
      <c r="G298" s="33" t="s">
        <v>147</v>
      </c>
      <c r="H298" s="46" t="s">
        <v>148</v>
      </c>
      <c r="I298" s="46" t="s">
        <v>149</v>
      </c>
      <c r="J298" s="47">
        <v>2</v>
      </c>
      <c r="K298" s="47">
        <v>2</v>
      </c>
      <c r="L298" s="130">
        <v>752.18197000000009</v>
      </c>
      <c r="M298" s="131">
        <v>0</v>
      </c>
      <c r="N298" s="132">
        <v>0</v>
      </c>
      <c r="O298" s="37"/>
      <c r="P298" s="133">
        <v>0</v>
      </c>
      <c r="Q298" s="134">
        <v>0</v>
      </c>
      <c r="R298" s="131"/>
      <c r="S298" s="37">
        <v>470</v>
      </c>
      <c r="T298" s="135">
        <f t="shared" si="56"/>
        <v>1222.1819700000001</v>
      </c>
      <c r="U298" s="130">
        <v>947.40000000000009</v>
      </c>
      <c r="V298" s="131">
        <v>0</v>
      </c>
      <c r="W298" s="136">
        <v>182.9</v>
      </c>
      <c r="X298" s="37">
        <v>57.05</v>
      </c>
      <c r="Y298" s="133">
        <v>0</v>
      </c>
      <c r="Z298" s="134">
        <v>0</v>
      </c>
      <c r="AA298" s="131"/>
      <c r="AB298" s="37">
        <v>849.10397581858467</v>
      </c>
      <c r="AC298" s="135">
        <f t="shared" si="57"/>
        <v>2036.4539758185847</v>
      </c>
      <c r="AD298" s="47"/>
      <c r="AE298" s="47"/>
      <c r="AF298" s="130">
        <v>300</v>
      </c>
      <c r="AG298" s="131">
        <v>0</v>
      </c>
      <c r="AH298" s="132">
        <v>300</v>
      </c>
      <c r="AI298" s="37"/>
      <c r="AJ298" s="133">
        <v>0</v>
      </c>
      <c r="AK298" s="137">
        <v>0</v>
      </c>
      <c r="AL298" s="131"/>
      <c r="AM298" s="37">
        <v>0</v>
      </c>
      <c r="AN298" s="135">
        <f t="shared" si="58"/>
        <v>600</v>
      </c>
      <c r="AO298" s="130">
        <v>0</v>
      </c>
      <c r="AP298" s="131">
        <v>0</v>
      </c>
      <c r="AQ298" s="132">
        <v>0</v>
      </c>
      <c r="AR298" s="37"/>
      <c r="AS298" s="133"/>
      <c r="AT298" s="138"/>
      <c r="AU298" s="131"/>
      <c r="AV298" s="37">
        <v>0</v>
      </c>
      <c r="AW298" s="135">
        <f t="shared" si="59"/>
        <v>0</v>
      </c>
      <c r="AX298" s="47">
        <f t="shared" si="60"/>
        <v>1999.5819700000002</v>
      </c>
      <c r="AY298" s="47">
        <f t="shared" si="61"/>
        <v>0</v>
      </c>
      <c r="AZ298" s="47">
        <f t="shared" si="62"/>
        <v>482.9</v>
      </c>
      <c r="BA298" s="47">
        <f t="shared" si="63"/>
        <v>57.05</v>
      </c>
      <c r="BB298" s="47">
        <f t="shared" si="64"/>
        <v>0</v>
      </c>
      <c r="BC298" s="47">
        <f t="shared" si="65"/>
        <v>0</v>
      </c>
      <c r="BD298" s="47">
        <f t="shared" si="66"/>
        <v>0</v>
      </c>
      <c r="BE298" s="47">
        <f t="shared" si="67"/>
        <v>1319.1039758185848</v>
      </c>
      <c r="BF298" s="135">
        <f t="shared" si="68"/>
        <v>3858.6359458185852</v>
      </c>
      <c r="BG298" s="139">
        <f t="shared" si="69"/>
        <v>9.3884086272958278</v>
      </c>
    </row>
    <row r="299" spans="1:59" ht="12.95" customHeight="1" x14ac:dyDescent="0.2">
      <c r="A299" s="32" t="s">
        <v>150</v>
      </c>
      <c r="B299" s="33" t="s">
        <v>1855</v>
      </c>
      <c r="C299" s="43">
        <v>13084</v>
      </c>
      <c r="D299" s="45" t="s">
        <v>154</v>
      </c>
      <c r="E299" s="33" t="s">
        <v>155</v>
      </c>
      <c r="F299" s="46" t="s">
        <v>146</v>
      </c>
      <c r="G299" s="33" t="s">
        <v>147</v>
      </c>
      <c r="H299" s="46" t="s">
        <v>156</v>
      </c>
      <c r="I299" s="46" t="s">
        <v>157</v>
      </c>
      <c r="J299" s="47">
        <v>1</v>
      </c>
      <c r="K299" s="47">
        <v>2</v>
      </c>
      <c r="L299" s="130">
        <v>20618.965748999999</v>
      </c>
      <c r="M299" s="131">
        <v>0</v>
      </c>
      <c r="N299" s="132">
        <v>810</v>
      </c>
      <c r="O299" s="37">
        <v>10</v>
      </c>
      <c r="P299" s="133">
        <v>0</v>
      </c>
      <c r="Q299" s="134">
        <v>20</v>
      </c>
      <c r="R299" s="131"/>
      <c r="S299" s="37">
        <v>18720.5</v>
      </c>
      <c r="T299" s="135">
        <f t="shared" si="56"/>
        <v>40179.465748999995</v>
      </c>
      <c r="U299" s="130">
        <v>22422.550000000003</v>
      </c>
      <c r="V299" s="131">
        <v>0</v>
      </c>
      <c r="W299" s="136">
        <v>2367.25</v>
      </c>
      <c r="X299" s="37">
        <v>83.04</v>
      </c>
      <c r="Y299" s="133">
        <v>0</v>
      </c>
      <c r="Z299" s="134">
        <v>0</v>
      </c>
      <c r="AA299" s="131"/>
      <c r="AB299" s="37">
        <v>9326.6701075674282</v>
      </c>
      <c r="AC299" s="135">
        <f t="shared" si="57"/>
        <v>34199.510107567432</v>
      </c>
      <c r="AD299" s="47"/>
      <c r="AE299" s="47"/>
      <c r="AF299" s="130">
        <v>25500</v>
      </c>
      <c r="AG299" s="131">
        <v>0</v>
      </c>
      <c r="AH299" s="132">
        <v>6500</v>
      </c>
      <c r="AI299" s="37">
        <v>233.7</v>
      </c>
      <c r="AJ299" s="133">
        <v>0</v>
      </c>
      <c r="AK299" s="137">
        <v>0</v>
      </c>
      <c r="AL299" s="131"/>
      <c r="AM299" s="37">
        <v>7307.18</v>
      </c>
      <c r="AN299" s="135">
        <f t="shared" si="58"/>
        <v>39540.880000000005</v>
      </c>
      <c r="AO299" s="130">
        <v>0</v>
      </c>
      <c r="AP299" s="131">
        <v>0</v>
      </c>
      <c r="AQ299" s="132">
        <v>0</v>
      </c>
      <c r="AR299" s="37"/>
      <c r="AS299" s="133"/>
      <c r="AT299" s="138"/>
      <c r="AU299" s="131"/>
      <c r="AV299" s="37">
        <v>0</v>
      </c>
      <c r="AW299" s="135">
        <f t="shared" si="59"/>
        <v>0</v>
      </c>
      <c r="AX299" s="47">
        <f t="shared" si="60"/>
        <v>68541.515748999998</v>
      </c>
      <c r="AY299" s="47">
        <f t="shared" si="61"/>
        <v>0</v>
      </c>
      <c r="AZ299" s="47">
        <f t="shared" si="62"/>
        <v>9677.25</v>
      </c>
      <c r="BA299" s="47">
        <f t="shared" si="63"/>
        <v>326.74</v>
      </c>
      <c r="BB299" s="47">
        <f t="shared" si="64"/>
        <v>0</v>
      </c>
      <c r="BC299" s="47">
        <f t="shared" si="65"/>
        <v>20</v>
      </c>
      <c r="BD299" s="47">
        <f t="shared" si="66"/>
        <v>0</v>
      </c>
      <c r="BE299" s="47">
        <f t="shared" si="67"/>
        <v>35354.350107567428</v>
      </c>
      <c r="BF299" s="135">
        <f t="shared" si="68"/>
        <v>113919.85585656743</v>
      </c>
      <c r="BG299" s="139">
        <f t="shared" si="69"/>
        <v>8.7068064702359695</v>
      </c>
    </row>
    <row r="300" spans="1:59" ht="12.95" customHeight="1" x14ac:dyDescent="0.2">
      <c r="A300" s="32" t="s">
        <v>164</v>
      </c>
      <c r="B300" s="33" t="s">
        <v>165</v>
      </c>
      <c r="C300" s="43">
        <v>737</v>
      </c>
      <c r="D300" s="45"/>
      <c r="E300" s="33"/>
      <c r="F300" s="46" t="s">
        <v>146</v>
      </c>
      <c r="G300" s="33" t="s">
        <v>147</v>
      </c>
      <c r="H300" s="46" t="s">
        <v>162</v>
      </c>
      <c r="I300" s="46" t="s">
        <v>163</v>
      </c>
      <c r="J300" s="47">
        <v>2</v>
      </c>
      <c r="K300" s="47">
        <v>1</v>
      </c>
      <c r="L300" s="130">
        <v>165.792011</v>
      </c>
      <c r="M300" s="131">
        <v>0</v>
      </c>
      <c r="N300" s="132">
        <v>0</v>
      </c>
      <c r="O300" s="37"/>
      <c r="P300" s="133">
        <v>0</v>
      </c>
      <c r="Q300" s="134">
        <v>0</v>
      </c>
      <c r="R300" s="131"/>
      <c r="S300" s="37">
        <v>35</v>
      </c>
      <c r="T300" s="135">
        <f t="shared" si="56"/>
        <v>200.792011</v>
      </c>
      <c r="U300" s="130">
        <v>362.44</v>
      </c>
      <c r="V300" s="131">
        <v>0</v>
      </c>
      <c r="W300" s="136">
        <v>106.7</v>
      </c>
      <c r="X300" s="37">
        <v>13.54</v>
      </c>
      <c r="Y300" s="133">
        <v>0</v>
      </c>
      <c r="Z300" s="134">
        <v>0</v>
      </c>
      <c r="AA300" s="131"/>
      <c r="AB300" s="37">
        <v>1315.2660626807881</v>
      </c>
      <c r="AC300" s="135">
        <f t="shared" si="57"/>
        <v>1797.9460626807881</v>
      </c>
      <c r="AD300" s="47"/>
      <c r="AE300" s="47"/>
      <c r="AF300" s="130">
        <v>100</v>
      </c>
      <c r="AG300" s="131">
        <v>0</v>
      </c>
      <c r="AH300" s="132">
        <v>0</v>
      </c>
      <c r="AI300" s="37"/>
      <c r="AJ300" s="133">
        <v>0</v>
      </c>
      <c r="AK300" s="137">
        <v>0</v>
      </c>
      <c r="AL300" s="131"/>
      <c r="AM300" s="37">
        <v>0</v>
      </c>
      <c r="AN300" s="135">
        <f t="shared" si="58"/>
        <v>100</v>
      </c>
      <c r="AO300" s="130">
        <v>0</v>
      </c>
      <c r="AP300" s="131">
        <v>0</v>
      </c>
      <c r="AQ300" s="132">
        <v>0</v>
      </c>
      <c r="AR300" s="37"/>
      <c r="AS300" s="133"/>
      <c r="AT300" s="138"/>
      <c r="AU300" s="131"/>
      <c r="AV300" s="37">
        <v>0</v>
      </c>
      <c r="AW300" s="135">
        <f t="shared" si="59"/>
        <v>0</v>
      </c>
      <c r="AX300" s="47">
        <f t="shared" si="60"/>
        <v>628.23201100000006</v>
      </c>
      <c r="AY300" s="47">
        <f t="shared" si="61"/>
        <v>0</v>
      </c>
      <c r="AZ300" s="47">
        <f t="shared" si="62"/>
        <v>106.7</v>
      </c>
      <c r="BA300" s="47">
        <f t="shared" si="63"/>
        <v>13.54</v>
      </c>
      <c r="BB300" s="47">
        <f t="shared" si="64"/>
        <v>0</v>
      </c>
      <c r="BC300" s="47">
        <f t="shared" si="65"/>
        <v>0</v>
      </c>
      <c r="BD300" s="47">
        <f t="shared" si="66"/>
        <v>0</v>
      </c>
      <c r="BE300" s="47">
        <f t="shared" si="67"/>
        <v>1350.2660626807881</v>
      </c>
      <c r="BF300" s="135">
        <f t="shared" si="68"/>
        <v>2098.7380736807881</v>
      </c>
      <c r="BG300" s="139">
        <f t="shared" si="69"/>
        <v>2.8476771691733895</v>
      </c>
    </row>
    <row r="301" spans="1:59" ht="12.95" customHeight="1" x14ac:dyDescent="0.2">
      <c r="A301" s="32" t="s">
        <v>194</v>
      </c>
      <c r="B301" s="33" t="s">
        <v>1856</v>
      </c>
      <c r="C301" s="43">
        <v>15599</v>
      </c>
      <c r="D301" s="49" t="s">
        <v>198</v>
      </c>
      <c r="E301" s="33" t="s">
        <v>199</v>
      </c>
      <c r="F301" s="46" t="s">
        <v>146</v>
      </c>
      <c r="G301" s="33" t="s">
        <v>147</v>
      </c>
      <c r="H301" s="46" t="s">
        <v>200</v>
      </c>
      <c r="I301" s="46" t="s">
        <v>201</v>
      </c>
      <c r="J301" s="47">
        <v>1</v>
      </c>
      <c r="K301" s="47">
        <v>2</v>
      </c>
      <c r="L301" s="130">
        <v>20784.130325999999</v>
      </c>
      <c r="M301" s="131">
        <v>0</v>
      </c>
      <c r="N301" s="132">
        <v>5515</v>
      </c>
      <c r="O301" s="37">
        <v>110</v>
      </c>
      <c r="P301" s="133">
        <v>0</v>
      </c>
      <c r="Q301" s="134">
        <v>1127</v>
      </c>
      <c r="R301" s="131">
        <v>403</v>
      </c>
      <c r="S301" s="37">
        <v>31654</v>
      </c>
      <c r="T301" s="135">
        <f t="shared" si="56"/>
        <v>59593.130325999999</v>
      </c>
      <c r="U301" s="130">
        <v>11041.23</v>
      </c>
      <c r="V301" s="131">
        <v>0</v>
      </c>
      <c r="W301" s="136">
        <v>1054.26</v>
      </c>
      <c r="X301" s="37">
        <v>279.05</v>
      </c>
      <c r="Y301" s="133">
        <v>0</v>
      </c>
      <c r="Z301" s="134">
        <v>0</v>
      </c>
      <c r="AA301" s="131"/>
      <c r="AB301" s="37">
        <v>14066.806861495961</v>
      </c>
      <c r="AC301" s="135">
        <f t="shared" si="57"/>
        <v>26441.34686149596</v>
      </c>
      <c r="AD301" s="47"/>
      <c r="AE301" s="47"/>
      <c r="AF301" s="130">
        <v>70037.179999999993</v>
      </c>
      <c r="AG301" s="131">
        <v>0</v>
      </c>
      <c r="AH301" s="132">
        <v>17026.740000000002</v>
      </c>
      <c r="AI301" s="37">
        <v>7197.17</v>
      </c>
      <c r="AJ301" s="133">
        <v>18588.849999999999</v>
      </c>
      <c r="AK301" s="137">
        <v>11681</v>
      </c>
      <c r="AL301" s="131">
        <v>11095.85</v>
      </c>
      <c r="AM301" s="37">
        <v>62041.270000000004</v>
      </c>
      <c r="AN301" s="135">
        <f t="shared" si="58"/>
        <v>197668.06</v>
      </c>
      <c r="AO301" s="130">
        <v>102986</v>
      </c>
      <c r="AP301" s="131">
        <v>0</v>
      </c>
      <c r="AQ301" s="132">
        <v>0</v>
      </c>
      <c r="AR301" s="37"/>
      <c r="AS301" s="133"/>
      <c r="AT301" s="138"/>
      <c r="AU301" s="131"/>
      <c r="AV301" s="37">
        <v>0</v>
      </c>
      <c r="AW301" s="135">
        <f t="shared" si="59"/>
        <v>102986</v>
      </c>
      <c r="AX301" s="47">
        <f t="shared" si="60"/>
        <v>204848.54032599999</v>
      </c>
      <c r="AY301" s="47">
        <f t="shared" si="61"/>
        <v>0</v>
      </c>
      <c r="AZ301" s="47">
        <f t="shared" si="62"/>
        <v>23596</v>
      </c>
      <c r="BA301" s="47">
        <f t="shared" si="63"/>
        <v>7586.22</v>
      </c>
      <c r="BB301" s="47">
        <f t="shared" si="64"/>
        <v>18588.849999999999</v>
      </c>
      <c r="BC301" s="47">
        <f t="shared" si="65"/>
        <v>12808</v>
      </c>
      <c r="BD301" s="47">
        <f t="shared" si="66"/>
        <v>11498.85</v>
      </c>
      <c r="BE301" s="47">
        <f t="shared" si="67"/>
        <v>107762.07686149597</v>
      </c>
      <c r="BF301" s="135">
        <f t="shared" si="68"/>
        <v>386688.53718749597</v>
      </c>
      <c r="BG301" s="139">
        <f t="shared" si="69"/>
        <v>24.789315801493427</v>
      </c>
    </row>
    <row r="302" spans="1:59" ht="12.95" customHeight="1" x14ac:dyDescent="0.2">
      <c r="A302" s="32" t="s">
        <v>215</v>
      </c>
      <c r="B302" s="33" t="s">
        <v>216</v>
      </c>
      <c r="C302" s="43">
        <v>2947</v>
      </c>
      <c r="D302" s="45" t="s">
        <v>219</v>
      </c>
      <c r="E302" s="33" t="s">
        <v>220</v>
      </c>
      <c r="F302" s="46" t="s">
        <v>146</v>
      </c>
      <c r="G302" s="33" t="s">
        <v>147</v>
      </c>
      <c r="H302" s="46" t="s">
        <v>221</v>
      </c>
      <c r="I302" s="46" t="s">
        <v>222</v>
      </c>
      <c r="J302" s="47">
        <v>2</v>
      </c>
      <c r="K302" s="47">
        <v>2</v>
      </c>
      <c r="L302" s="130">
        <v>3024.734915</v>
      </c>
      <c r="M302" s="131">
        <v>0</v>
      </c>
      <c r="N302" s="132">
        <v>19913.5</v>
      </c>
      <c r="O302" s="37">
        <v>30</v>
      </c>
      <c r="P302" s="133">
        <v>0</v>
      </c>
      <c r="Q302" s="134">
        <v>0</v>
      </c>
      <c r="R302" s="131">
        <v>20</v>
      </c>
      <c r="S302" s="37">
        <v>2569</v>
      </c>
      <c r="T302" s="135">
        <f t="shared" si="56"/>
        <v>25557.234915000001</v>
      </c>
      <c r="U302" s="130">
        <v>1959.7</v>
      </c>
      <c r="V302" s="131">
        <v>0</v>
      </c>
      <c r="W302" s="136">
        <v>2548.92</v>
      </c>
      <c r="X302" s="37">
        <v>234.45</v>
      </c>
      <c r="Y302" s="133">
        <v>0</v>
      </c>
      <c r="Z302" s="134">
        <v>0</v>
      </c>
      <c r="AA302" s="131"/>
      <c r="AB302" s="37">
        <v>2971.1835572236614</v>
      </c>
      <c r="AC302" s="135">
        <f t="shared" si="57"/>
        <v>7714.2535572236611</v>
      </c>
      <c r="AD302" s="47"/>
      <c r="AE302" s="47"/>
      <c r="AF302" s="130">
        <v>2500</v>
      </c>
      <c r="AG302" s="131">
        <v>0</v>
      </c>
      <c r="AH302" s="132">
        <v>11139.9</v>
      </c>
      <c r="AI302" s="37"/>
      <c r="AJ302" s="133">
        <v>0</v>
      </c>
      <c r="AK302" s="137">
        <v>0</v>
      </c>
      <c r="AL302" s="131"/>
      <c r="AM302" s="37">
        <v>0</v>
      </c>
      <c r="AN302" s="135">
        <f t="shared" si="58"/>
        <v>13639.9</v>
      </c>
      <c r="AO302" s="130">
        <v>0</v>
      </c>
      <c r="AP302" s="131">
        <v>0</v>
      </c>
      <c r="AQ302" s="132">
        <v>0</v>
      </c>
      <c r="AR302" s="37"/>
      <c r="AS302" s="133"/>
      <c r="AT302" s="138"/>
      <c r="AU302" s="131"/>
      <c r="AV302" s="37">
        <v>0</v>
      </c>
      <c r="AW302" s="135">
        <f t="shared" si="59"/>
        <v>0</v>
      </c>
      <c r="AX302" s="47">
        <f t="shared" si="60"/>
        <v>7484.4349149999998</v>
      </c>
      <c r="AY302" s="47">
        <f t="shared" si="61"/>
        <v>0</v>
      </c>
      <c r="AZ302" s="47">
        <f t="shared" si="62"/>
        <v>33602.32</v>
      </c>
      <c r="BA302" s="47">
        <f t="shared" si="63"/>
        <v>264.45</v>
      </c>
      <c r="BB302" s="47">
        <f t="shared" si="64"/>
        <v>0</v>
      </c>
      <c r="BC302" s="47">
        <f t="shared" si="65"/>
        <v>0</v>
      </c>
      <c r="BD302" s="47">
        <f t="shared" si="66"/>
        <v>20</v>
      </c>
      <c r="BE302" s="47">
        <f t="shared" si="67"/>
        <v>5540.1835572236614</v>
      </c>
      <c r="BF302" s="135">
        <f t="shared" si="68"/>
        <v>46911.388472223654</v>
      </c>
      <c r="BG302" s="139">
        <f t="shared" si="69"/>
        <v>15.918353740150545</v>
      </c>
    </row>
    <row r="303" spans="1:59" ht="12.95" customHeight="1" x14ac:dyDescent="0.2">
      <c r="A303" s="32" t="s">
        <v>237</v>
      </c>
      <c r="B303" s="33" t="s">
        <v>238</v>
      </c>
      <c r="C303" s="43">
        <v>2439</v>
      </c>
      <c r="D303" s="45"/>
      <c r="E303" s="33"/>
      <c r="F303" s="46" t="s">
        <v>146</v>
      </c>
      <c r="G303" s="33" t="s">
        <v>147</v>
      </c>
      <c r="H303" s="46" t="s">
        <v>162</v>
      </c>
      <c r="I303" s="46" t="s">
        <v>163</v>
      </c>
      <c r="J303" s="47">
        <v>2</v>
      </c>
      <c r="K303" s="47">
        <v>1</v>
      </c>
      <c r="L303" s="130">
        <v>4950.1516989999991</v>
      </c>
      <c r="M303" s="131">
        <v>0</v>
      </c>
      <c r="N303" s="132">
        <v>400</v>
      </c>
      <c r="O303" s="37"/>
      <c r="P303" s="133">
        <v>0</v>
      </c>
      <c r="Q303" s="134">
        <v>0</v>
      </c>
      <c r="R303" s="131"/>
      <c r="S303" s="37">
        <v>1440</v>
      </c>
      <c r="T303" s="135">
        <f t="shared" si="56"/>
        <v>6790.1516989999991</v>
      </c>
      <c r="U303" s="130">
        <v>4723.33</v>
      </c>
      <c r="V303" s="131">
        <v>0</v>
      </c>
      <c r="W303" s="136">
        <v>278.67</v>
      </c>
      <c r="X303" s="37">
        <v>40</v>
      </c>
      <c r="Y303" s="133">
        <v>0</v>
      </c>
      <c r="Z303" s="134">
        <v>0</v>
      </c>
      <c r="AA303" s="131"/>
      <c r="AB303" s="37">
        <v>3732.3051009485307</v>
      </c>
      <c r="AC303" s="135">
        <f t="shared" si="57"/>
        <v>8774.3051009485316</v>
      </c>
      <c r="AD303" s="47"/>
      <c r="AE303" s="47"/>
      <c r="AF303" s="130">
        <v>3158.58</v>
      </c>
      <c r="AG303" s="131">
        <v>0</v>
      </c>
      <c r="AH303" s="132">
        <v>0</v>
      </c>
      <c r="AI303" s="37"/>
      <c r="AJ303" s="133">
        <v>0</v>
      </c>
      <c r="AK303" s="137">
        <v>0</v>
      </c>
      <c r="AL303" s="131"/>
      <c r="AM303" s="37">
        <v>0</v>
      </c>
      <c r="AN303" s="135">
        <f t="shared" si="58"/>
        <v>3158.58</v>
      </c>
      <c r="AO303" s="130">
        <v>0</v>
      </c>
      <c r="AP303" s="131">
        <v>0</v>
      </c>
      <c r="AQ303" s="132">
        <v>0</v>
      </c>
      <c r="AR303" s="37"/>
      <c r="AS303" s="133"/>
      <c r="AT303" s="138"/>
      <c r="AU303" s="131"/>
      <c r="AV303" s="37">
        <v>0</v>
      </c>
      <c r="AW303" s="135">
        <f t="shared" si="59"/>
        <v>0</v>
      </c>
      <c r="AX303" s="47">
        <f t="shared" si="60"/>
        <v>12832.061699</v>
      </c>
      <c r="AY303" s="47">
        <f t="shared" si="61"/>
        <v>0</v>
      </c>
      <c r="AZ303" s="47">
        <f t="shared" si="62"/>
        <v>678.67000000000007</v>
      </c>
      <c r="BA303" s="47">
        <f t="shared" si="63"/>
        <v>40</v>
      </c>
      <c r="BB303" s="47">
        <f t="shared" si="64"/>
        <v>0</v>
      </c>
      <c r="BC303" s="47">
        <f t="shared" si="65"/>
        <v>0</v>
      </c>
      <c r="BD303" s="47">
        <f t="shared" si="66"/>
        <v>0</v>
      </c>
      <c r="BE303" s="47">
        <f t="shared" si="67"/>
        <v>5172.3051009485307</v>
      </c>
      <c r="BF303" s="135">
        <f t="shared" si="68"/>
        <v>18723.036799948532</v>
      </c>
      <c r="BG303" s="139">
        <f t="shared" si="69"/>
        <v>7.6765218531974302</v>
      </c>
    </row>
    <row r="304" spans="1:59" ht="12.95" customHeight="1" x14ac:dyDescent="0.2">
      <c r="A304" s="32" t="s">
        <v>295</v>
      </c>
      <c r="B304" s="33" t="s">
        <v>296</v>
      </c>
      <c r="C304" s="43">
        <v>1297</v>
      </c>
      <c r="D304" s="45"/>
      <c r="E304" s="33"/>
      <c r="F304" s="46" t="s">
        <v>146</v>
      </c>
      <c r="G304" s="33" t="s">
        <v>147</v>
      </c>
      <c r="H304" s="46" t="s">
        <v>162</v>
      </c>
      <c r="I304" s="46" t="s">
        <v>163</v>
      </c>
      <c r="J304" s="47">
        <v>2</v>
      </c>
      <c r="K304" s="47">
        <v>1</v>
      </c>
      <c r="L304" s="130">
        <v>1422.0835339999996</v>
      </c>
      <c r="M304" s="131">
        <v>0</v>
      </c>
      <c r="N304" s="132">
        <v>0</v>
      </c>
      <c r="O304" s="37">
        <v>5</v>
      </c>
      <c r="P304" s="133">
        <v>0</v>
      </c>
      <c r="Q304" s="134">
        <v>0</v>
      </c>
      <c r="R304" s="131"/>
      <c r="S304" s="37">
        <v>202</v>
      </c>
      <c r="T304" s="135">
        <f t="shared" si="56"/>
        <v>1629.0835339999996</v>
      </c>
      <c r="U304" s="130">
        <v>1136.58</v>
      </c>
      <c r="V304" s="131">
        <v>0</v>
      </c>
      <c r="W304" s="136">
        <v>109.55</v>
      </c>
      <c r="X304" s="37">
        <v>155.65</v>
      </c>
      <c r="Y304" s="133">
        <v>0</v>
      </c>
      <c r="Z304" s="134">
        <v>0</v>
      </c>
      <c r="AA304" s="131"/>
      <c r="AB304" s="37">
        <v>6527.2751425579027</v>
      </c>
      <c r="AC304" s="135">
        <f t="shared" si="57"/>
        <v>7929.0551425579024</v>
      </c>
      <c r="AD304" s="47"/>
      <c r="AE304" s="47"/>
      <c r="AF304" s="130">
        <v>1000</v>
      </c>
      <c r="AG304" s="131">
        <v>0</v>
      </c>
      <c r="AH304" s="132">
        <v>0</v>
      </c>
      <c r="AI304" s="37"/>
      <c r="AJ304" s="133">
        <v>0</v>
      </c>
      <c r="AK304" s="137">
        <v>0</v>
      </c>
      <c r="AL304" s="131"/>
      <c r="AM304" s="37">
        <v>1000</v>
      </c>
      <c r="AN304" s="135">
        <f t="shared" si="58"/>
        <v>2000</v>
      </c>
      <c r="AO304" s="130">
        <v>0</v>
      </c>
      <c r="AP304" s="131">
        <v>0</v>
      </c>
      <c r="AQ304" s="132">
        <v>0</v>
      </c>
      <c r="AR304" s="37"/>
      <c r="AS304" s="133"/>
      <c r="AT304" s="138"/>
      <c r="AU304" s="131"/>
      <c r="AV304" s="37">
        <v>0</v>
      </c>
      <c r="AW304" s="135">
        <f t="shared" si="59"/>
        <v>0</v>
      </c>
      <c r="AX304" s="47">
        <f t="shared" si="60"/>
        <v>3558.6635339999993</v>
      </c>
      <c r="AY304" s="47">
        <f t="shared" si="61"/>
        <v>0</v>
      </c>
      <c r="AZ304" s="47">
        <f t="shared" si="62"/>
        <v>109.55</v>
      </c>
      <c r="BA304" s="47">
        <f t="shared" si="63"/>
        <v>160.65</v>
      </c>
      <c r="BB304" s="47">
        <f t="shared" si="64"/>
        <v>0</v>
      </c>
      <c r="BC304" s="47">
        <f t="shared" si="65"/>
        <v>0</v>
      </c>
      <c r="BD304" s="47">
        <f t="shared" si="66"/>
        <v>0</v>
      </c>
      <c r="BE304" s="47">
        <f t="shared" si="67"/>
        <v>7729.2751425579027</v>
      </c>
      <c r="BF304" s="135">
        <f t="shared" si="68"/>
        <v>11558.138676557903</v>
      </c>
      <c r="BG304" s="139">
        <f t="shared" si="69"/>
        <v>8.9114407683561314</v>
      </c>
    </row>
    <row r="305" spans="1:59" ht="12.95" customHeight="1" x14ac:dyDescent="0.2">
      <c r="A305" s="32" t="s">
        <v>1823</v>
      </c>
      <c r="B305" s="33" t="s">
        <v>1824</v>
      </c>
      <c r="C305" s="43">
        <v>700</v>
      </c>
      <c r="D305" s="45"/>
      <c r="E305" s="33"/>
      <c r="F305" s="46" t="s">
        <v>146</v>
      </c>
      <c r="G305" s="33" t="s">
        <v>147</v>
      </c>
      <c r="H305" s="46" t="s">
        <v>162</v>
      </c>
      <c r="I305" s="46" t="s">
        <v>163</v>
      </c>
      <c r="J305" s="47">
        <v>2</v>
      </c>
      <c r="K305" s="47">
        <v>1</v>
      </c>
      <c r="L305" s="130">
        <v>747.65826200000004</v>
      </c>
      <c r="M305" s="131">
        <v>0</v>
      </c>
      <c r="N305" s="132">
        <v>5100</v>
      </c>
      <c r="O305" s="37">
        <v>75</v>
      </c>
      <c r="P305" s="133">
        <v>0</v>
      </c>
      <c r="Q305" s="134">
        <v>0</v>
      </c>
      <c r="R305" s="131"/>
      <c r="S305" s="37">
        <v>571</v>
      </c>
      <c r="T305" s="135">
        <f t="shared" si="56"/>
        <v>6493.6582619999999</v>
      </c>
      <c r="U305" s="130">
        <v>884.8</v>
      </c>
      <c r="V305" s="131">
        <v>0</v>
      </c>
      <c r="W305" s="136">
        <v>282.64999999999998</v>
      </c>
      <c r="X305" s="37">
        <v>12.5</v>
      </c>
      <c r="Y305" s="133">
        <v>0</v>
      </c>
      <c r="Z305" s="134">
        <v>0</v>
      </c>
      <c r="AA305" s="131"/>
      <c r="AB305" s="37">
        <v>3091.4664139265496</v>
      </c>
      <c r="AC305" s="135">
        <f t="shared" si="57"/>
        <v>4271.4164139265495</v>
      </c>
      <c r="AD305" s="47"/>
      <c r="AE305" s="47"/>
      <c r="AF305" s="130">
        <v>0</v>
      </c>
      <c r="AG305" s="131">
        <v>0</v>
      </c>
      <c r="AH305" s="132">
        <v>1176.5999999999999</v>
      </c>
      <c r="AI305" s="37"/>
      <c r="AJ305" s="133">
        <v>0</v>
      </c>
      <c r="AK305" s="137">
        <v>0</v>
      </c>
      <c r="AL305" s="131"/>
      <c r="AM305" s="37">
        <v>0</v>
      </c>
      <c r="AN305" s="135">
        <f t="shared" si="58"/>
        <v>1176.5999999999999</v>
      </c>
      <c r="AO305" s="130">
        <v>0</v>
      </c>
      <c r="AP305" s="131">
        <v>0</v>
      </c>
      <c r="AQ305" s="132">
        <v>0</v>
      </c>
      <c r="AR305" s="37"/>
      <c r="AS305" s="133"/>
      <c r="AT305" s="138"/>
      <c r="AU305" s="131"/>
      <c r="AV305" s="37">
        <v>0</v>
      </c>
      <c r="AW305" s="135">
        <f t="shared" si="59"/>
        <v>0</v>
      </c>
      <c r="AX305" s="47">
        <f t="shared" si="60"/>
        <v>1632.4582620000001</v>
      </c>
      <c r="AY305" s="47">
        <f t="shared" si="61"/>
        <v>0</v>
      </c>
      <c r="AZ305" s="47">
        <f t="shared" si="62"/>
        <v>6559.25</v>
      </c>
      <c r="BA305" s="47">
        <f t="shared" si="63"/>
        <v>87.5</v>
      </c>
      <c r="BB305" s="47">
        <f t="shared" si="64"/>
        <v>0</v>
      </c>
      <c r="BC305" s="47">
        <f t="shared" si="65"/>
        <v>0</v>
      </c>
      <c r="BD305" s="47">
        <f t="shared" si="66"/>
        <v>0</v>
      </c>
      <c r="BE305" s="47">
        <f t="shared" si="67"/>
        <v>3662.4664139265496</v>
      </c>
      <c r="BF305" s="135">
        <f t="shared" si="68"/>
        <v>11941.67467592655</v>
      </c>
      <c r="BG305" s="139">
        <f t="shared" si="69"/>
        <v>17.059535251323641</v>
      </c>
    </row>
    <row r="306" spans="1:59" ht="12.95" customHeight="1" x14ac:dyDescent="0.2">
      <c r="A306" s="32" t="s">
        <v>308</v>
      </c>
      <c r="B306" s="33" t="s">
        <v>1857</v>
      </c>
      <c r="C306" s="43">
        <v>3208</v>
      </c>
      <c r="D306" s="45" t="s">
        <v>303</v>
      </c>
      <c r="E306" s="33" t="s">
        <v>304</v>
      </c>
      <c r="F306" s="46" t="s">
        <v>146</v>
      </c>
      <c r="G306" s="33" t="s">
        <v>147</v>
      </c>
      <c r="H306" s="46" t="s">
        <v>174</v>
      </c>
      <c r="I306" s="46" t="s">
        <v>175</v>
      </c>
      <c r="J306" s="47">
        <v>1</v>
      </c>
      <c r="K306" s="47">
        <v>2</v>
      </c>
      <c r="L306" s="130">
        <v>1478.9487670000001</v>
      </c>
      <c r="M306" s="131">
        <v>0</v>
      </c>
      <c r="N306" s="132">
        <v>0</v>
      </c>
      <c r="O306" s="37"/>
      <c r="P306" s="133">
        <v>0</v>
      </c>
      <c r="Q306" s="134">
        <v>0</v>
      </c>
      <c r="R306" s="131"/>
      <c r="S306" s="37">
        <v>2456</v>
      </c>
      <c r="T306" s="135">
        <f t="shared" si="56"/>
        <v>3934.9487669999999</v>
      </c>
      <c r="U306" s="130">
        <v>4261.63</v>
      </c>
      <c r="V306" s="131">
        <v>0</v>
      </c>
      <c r="W306" s="136">
        <v>112.08000000000001</v>
      </c>
      <c r="X306" s="37">
        <v>47.35</v>
      </c>
      <c r="Y306" s="133">
        <v>0</v>
      </c>
      <c r="Z306" s="134">
        <v>0</v>
      </c>
      <c r="AA306" s="131"/>
      <c r="AB306" s="37">
        <v>789.2600000000001</v>
      </c>
      <c r="AC306" s="135">
        <f t="shared" si="57"/>
        <v>5210.3200000000006</v>
      </c>
      <c r="AD306" s="47"/>
      <c r="AE306" s="47"/>
      <c r="AF306" s="130">
        <v>8822.08</v>
      </c>
      <c r="AG306" s="131">
        <v>0</v>
      </c>
      <c r="AH306" s="132">
        <v>500</v>
      </c>
      <c r="AI306" s="37"/>
      <c r="AJ306" s="133">
        <v>0</v>
      </c>
      <c r="AK306" s="137">
        <v>0</v>
      </c>
      <c r="AL306" s="131"/>
      <c r="AM306" s="37">
        <v>3500</v>
      </c>
      <c r="AN306" s="135">
        <f t="shared" si="58"/>
        <v>12822.08</v>
      </c>
      <c r="AO306" s="130">
        <v>0</v>
      </c>
      <c r="AP306" s="131">
        <v>0</v>
      </c>
      <c r="AQ306" s="132">
        <v>0</v>
      </c>
      <c r="AR306" s="37"/>
      <c r="AS306" s="133"/>
      <c r="AT306" s="138"/>
      <c r="AU306" s="131"/>
      <c r="AV306" s="37">
        <v>0</v>
      </c>
      <c r="AW306" s="135">
        <f t="shared" si="59"/>
        <v>0</v>
      </c>
      <c r="AX306" s="47">
        <f t="shared" si="60"/>
        <v>14562.658767000001</v>
      </c>
      <c r="AY306" s="47">
        <f t="shared" si="61"/>
        <v>0</v>
      </c>
      <c r="AZ306" s="47">
        <f t="shared" si="62"/>
        <v>612.08000000000004</v>
      </c>
      <c r="BA306" s="47">
        <f t="shared" si="63"/>
        <v>47.35</v>
      </c>
      <c r="BB306" s="47">
        <f t="shared" si="64"/>
        <v>0</v>
      </c>
      <c r="BC306" s="47">
        <f t="shared" si="65"/>
        <v>0</v>
      </c>
      <c r="BD306" s="47">
        <f t="shared" si="66"/>
        <v>0</v>
      </c>
      <c r="BE306" s="47">
        <f t="shared" si="67"/>
        <v>6745.26</v>
      </c>
      <c r="BF306" s="135">
        <f t="shared" si="68"/>
        <v>21967.348767000003</v>
      </c>
      <c r="BG306" s="139">
        <f t="shared" si="69"/>
        <v>6.8476772964463848</v>
      </c>
    </row>
    <row r="307" spans="1:59" ht="12.95" customHeight="1" x14ac:dyDescent="0.2">
      <c r="A307" s="32" t="s">
        <v>1736</v>
      </c>
      <c r="B307" s="33" t="s">
        <v>1858</v>
      </c>
      <c r="C307" s="43">
        <v>4496</v>
      </c>
      <c r="D307" s="45" t="s">
        <v>279</v>
      </c>
      <c r="E307" s="33" t="s">
        <v>280</v>
      </c>
      <c r="F307" s="46" t="s">
        <v>146</v>
      </c>
      <c r="G307" s="33" t="s">
        <v>147</v>
      </c>
      <c r="H307" s="46" t="s">
        <v>200</v>
      </c>
      <c r="I307" s="46" t="s">
        <v>201</v>
      </c>
      <c r="J307" s="47">
        <v>1</v>
      </c>
      <c r="K307" s="47">
        <v>2</v>
      </c>
      <c r="L307" s="130">
        <v>1933.9418020000001</v>
      </c>
      <c r="M307" s="131">
        <v>0</v>
      </c>
      <c r="N307" s="132">
        <v>855</v>
      </c>
      <c r="O307" s="37">
        <v>10</v>
      </c>
      <c r="P307" s="133">
        <v>0</v>
      </c>
      <c r="Q307" s="134">
        <v>795</v>
      </c>
      <c r="R307" s="131"/>
      <c r="S307" s="37">
        <v>5390.5</v>
      </c>
      <c r="T307" s="135">
        <f t="shared" si="56"/>
        <v>8984.4418020000012</v>
      </c>
      <c r="U307" s="130">
        <v>3036.1499999999996</v>
      </c>
      <c r="V307" s="131">
        <v>0</v>
      </c>
      <c r="W307" s="136">
        <v>211.45</v>
      </c>
      <c r="X307" s="37">
        <v>62</v>
      </c>
      <c r="Y307" s="133">
        <v>0</v>
      </c>
      <c r="Z307" s="134">
        <v>0</v>
      </c>
      <c r="AA307" s="131"/>
      <c r="AB307" s="37">
        <v>1860.8918560242571</v>
      </c>
      <c r="AC307" s="135">
        <f t="shared" si="57"/>
        <v>5170.4918560242568</v>
      </c>
      <c r="AD307" s="47"/>
      <c r="AE307" s="47"/>
      <c r="AF307" s="130">
        <v>26140.71</v>
      </c>
      <c r="AG307" s="131">
        <v>0</v>
      </c>
      <c r="AH307" s="132">
        <v>1200</v>
      </c>
      <c r="AI307" s="37">
        <v>695.79</v>
      </c>
      <c r="AJ307" s="133">
        <v>1614.08</v>
      </c>
      <c r="AK307" s="137">
        <v>0</v>
      </c>
      <c r="AL307" s="131">
        <v>1892.14</v>
      </c>
      <c r="AM307" s="37">
        <v>5548.1</v>
      </c>
      <c r="AN307" s="135">
        <f t="shared" si="58"/>
        <v>37090.82</v>
      </c>
      <c r="AO307" s="130">
        <v>0</v>
      </c>
      <c r="AP307" s="131">
        <v>0</v>
      </c>
      <c r="AQ307" s="132">
        <v>0</v>
      </c>
      <c r="AR307" s="37"/>
      <c r="AS307" s="133"/>
      <c r="AT307" s="138"/>
      <c r="AU307" s="131"/>
      <c r="AV307" s="37">
        <v>0</v>
      </c>
      <c r="AW307" s="135">
        <f t="shared" si="59"/>
        <v>0</v>
      </c>
      <c r="AX307" s="47">
        <f t="shared" si="60"/>
        <v>31110.801801999998</v>
      </c>
      <c r="AY307" s="47">
        <f t="shared" si="61"/>
        <v>0</v>
      </c>
      <c r="AZ307" s="47">
        <f t="shared" si="62"/>
        <v>2266.4499999999998</v>
      </c>
      <c r="BA307" s="47">
        <f t="shared" si="63"/>
        <v>767.79</v>
      </c>
      <c r="BB307" s="47">
        <f t="shared" si="64"/>
        <v>1614.08</v>
      </c>
      <c r="BC307" s="47">
        <f t="shared" si="65"/>
        <v>795</v>
      </c>
      <c r="BD307" s="47">
        <f t="shared" si="66"/>
        <v>1892.14</v>
      </c>
      <c r="BE307" s="47">
        <f t="shared" si="67"/>
        <v>12799.491856024259</v>
      </c>
      <c r="BF307" s="135">
        <f t="shared" si="68"/>
        <v>51245.753658024259</v>
      </c>
      <c r="BG307" s="139">
        <f t="shared" si="69"/>
        <v>11.398076881233154</v>
      </c>
    </row>
    <row r="308" spans="1:59" ht="12.95" customHeight="1" x14ac:dyDescent="0.2">
      <c r="A308" s="32" t="s">
        <v>474</v>
      </c>
      <c r="B308" s="33" t="s">
        <v>475</v>
      </c>
      <c r="C308" s="43">
        <v>4141</v>
      </c>
      <c r="D308" s="45"/>
      <c r="E308" s="33"/>
      <c r="F308" s="46" t="s">
        <v>146</v>
      </c>
      <c r="G308" s="33" t="s">
        <v>147</v>
      </c>
      <c r="H308" s="46" t="s">
        <v>174</v>
      </c>
      <c r="I308" s="46" t="s">
        <v>175</v>
      </c>
      <c r="J308" s="47">
        <v>2</v>
      </c>
      <c r="K308" s="47">
        <v>1</v>
      </c>
      <c r="L308" s="130">
        <v>2048.5572660000003</v>
      </c>
      <c r="M308" s="131">
        <v>0</v>
      </c>
      <c r="N308" s="132">
        <v>2735</v>
      </c>
      <c r="O308" s="37"/>
      <c r="P308" s="133">
        <v>0</v>
      </c>
      <c r="Q308" s="134">
        <v>650</v>
      </c>
      <c r="R308" s="131">
        <v>300</v>
      </c>
      <c r="S308" s="37">
        <v>7837</v>
      </c>
      <c r="T308" s="135">
        <f t="shared" si="56"/>
        <v>13570.557266</v>
      </c>
      <c r="U308" s="130">
        <v>2903.02</v>
      </c>
      <c r="V308" s="131">
        <v>0</v>
      </c>
      <c r="W308" s="136">
        <v>498.29999999999995</v>
      </c>
      <c r="X308" s="37">
        <v>93.9</v>
      </c>
      <c r="Y308" s="133">
        <v>0</v>
      </c>
      <c r="Z308" s="134">
        <v>0</v>
      </c>
      <c r="AA308" s="131"/>
      <c r="AB308" s="37">
        <v>2476.6759322587868</v>
      </c>
      <c r="AC308" s="135">
        <f t="shared" si="57"/>
        <v>5971.8959322587871</v>
      </c>
      <c r="AD308" s="47"/>
      <c r="AE308" s="47"/>
      <c r="AF308" s="130">
        <v>5200</v>
      </c>
      <c r="AG308" s="131">
        <v>0</v>
      </c>
      <c r="AH308" s="132">
        <v>3000</v>
      </c>
      <c r="AI308" s="37">
        <v>300</v>
      </c>
      <c r="AJ308" s="133">
        <v>2300</v>
      </c>
      <c r="AK308" s="137">
        <v>0</v>
      </c>
      <c r="AL308" s="131"/>
      <c r="AM308" s="37">
        <v>3000</v>
      </c>
      <c r="AN308" s="135">
        <f t="shared" si="58"/>
        <v>13800</v>
      </c>
      <c r="AO308" s="130">
        <v>0</v>
      </c>
      <c r="AP308" s="131">
        <v>0</v>
      </c>
      <c r="AQ308" s="132">
        <v>0</v>
      </c>
      <c r="AR308" s="37"/>
      <c r="AS308" s="133"/>
      <c r="AT308" s="138"/>
      <c r="AU308" s="131"/>
      <c r="AV308" s="37">
        <v>0</v>
      </c>
      <c r="AW308" s="135">
        <f t="shared" si="59"/>
        <v>0</v>
      </c>
      <c r="AX308" s="47">
        <f t="shared" si="60"/>
        <v>10151.577266</v>
      </c>
      <c r="AY308" s="47">
        <f t="shared" si="61"/>
        <v>0</v>
      </c>
      <c r="AZ308" s="47">
        <f t="shared" si="62"/>
        <v>6233.3</v>
      </c>
      <c r="BA308" s="47">
        <f t="shared" si="63"/>
        <v>393.9</v>
      </c>
      <c r="BB308" s="47">
        <f t="shared" si="64"/>
        <v>2300</v>
      </c>
      <c r="BC308" s="47">
        <f t="shared" si="65"/>
        <v>650</v>
      </c>
      <c r="BD308" s="47">
        <f t="shared" si="66"/>
        <v>300</v>
      </c>
      <c r="BE308" s="47">
        <f t="shared" si="67"/>
        <v>13313.675932258786</v>
      </c>
      <c r="BF308" s="135">
        <f t="shared" si="68"/>
        <v>33342.453198258787</v>
      </c>
      <c r="BG308" s="139">
        <f t="shared" si="69"/>
        <v>8.0517877803088105</v>
      </c>
    </row>
    <row r="309" spans="1:59" ht="12.95" customHeight="1" x14ac:dyDescent="0.2">
      <c r="A309" s="32" t="s">
        <v>490</v>
      </c>
      <c r="B309" s="33" t="s">
        <v>1859</v>
      </c>
      <c r="C309" s="43">
        <v>9157</v>
      </c>
      <c r="D309" s="45" t="s">
        <v>219</v>
      </c>
      <c r="E309" s="33" t="s">
        <v>220</v>
      </c>
      <c r="F309" s="46" t="s">
        <v>146</v>
      </c>
      <c r="G309" s="33" t="s">
        <v>147</v>
      </c>
      <c r="H309" s="46" t="s">
        <v>221</v>
      </c>
      <c r="I309" s="46" t="s">
        <v>222</v>
      </c>
      <c r="J309" s="47">
        <v>1</v>
      </c>
      <c r="K309" s="47">
        <v>2</v>
      </c>
      <c r="L309" s="130">
        <v>54505.943093999995</v>
      </c>
      <c r="M309" s="131">
        <v>0</v>
      </c>
      <c r="N309" s="132">
        <v>25001.32</v>
      </c>
      <c r="O309" s="37"/>
      <c r="P309" s="133">
        <v>0</v>
      </c>
      <c r="Q309" s="134">
        <v>20</v>
      </c>
      <c r="R309" s="131"/>
      <c r="S309" s="37">
        <v>20453.310000000001</v>
      </c>
      <c r="T309" s="135">
        <f t="shared" si="56"/>
        <v>99980.573093999992</v>
      </c>
      <c r="U309" s="130">
        <v>6054.26</v>
      </c>
      <c r="V309" s="131">
        <v>0</v>
      </c>
      <c r="W309" s="136">
        <v>1601.6399999999999</v>
      </c>
      <c r="X309" s="37">
        <v>166.25</v>
      </c>
      <c r="Y309" s="133">
        <v>0</v>
      </c>
      <c r="Z309" s="134">
        <v>0</v>
      </c>
      <c r="AA309" s="131"/>
      <c r="AB309" s="37">
        <v>11688.338134036621</v>
      </c>
      <c r="AC309" s="135">
        <f t="shared" si="57"/>
        <v>19510.488134036619</v>
      </c>
      <c r="AD309" s="47"/>
      <c r="AE309" s="47"/>
      <c r="AF309" s="130">
        <v>23100</v>
      </c>
      <c r="AG309" s="131">
        <v>0</v>
      </c>
      <c r="AH309" s="132">
        <v>6900</v>
      </c>
      <c r="AI309" s="37"/>
      <c r="AJ309" s="133">
        <v>0</v>
      </c>
      <c r="AK309" s="137">
        <v>0</v>
      </c>
      <c r="AL309" s="131"/>
      <c r="AM309" s="37">
        <v>2500</v>
      </c>
      <c r="AN309" s="135">
        <f t="shared" si="58"/>
        <v>32500</v>
      </c>
      <c r="AO309" s="130">
        <v>32.47</v>
      </c>
      <c r="AP309" s="131">
        <v>0</v>
      </c>
      <c r="AQ309" s="132">
        <v>0</v>
      </c>
      <c r="AR309" s="37"/>
      <c r="AS309" s="133"/>
      <c r="AT309" s="138"/>
      <c r="AU309" s="131"/>
      <c r="AV309" s="37">
        <v>0</v>
      </c>
      <c r="AW309" s="135">
        <f t="shared" si="59"/>
        <v>32.47</v>
      </c>
      <c r="AX309" s="47">
        <f t="shared" si="60"/>
        <v>83692.673093999998</v>
      </c>
      <c r="AY309" s="47">
        <f t="shared" si="61"/>
        <v>0</v>
      </c>
      <c r="AZ309" s="47">
        <f t="shared" si="62"/>
        <v>33502.959999999999</v>
      </c>
      <c r="BA309" s="47">
        <f t="shared" si="63"/>
        <v>166.25</v>
      </c>
      <c r="BB309" s="47">
        <f t="shared" si="64"/>
        <v>0</v>
      </c>
      <c r="BC309" s="47">
        <f t="shared" si="65"/>
        <v>20</v>
      </c>
      <c r="BD309" s="47">
        <f t="shared" si="66"/>
        <v>0</v>
      </c>
      <c r="BE309" s="47">
        <f t="shared" si="67"/>
        <v>34641.648134036623</v>
      </c>
      <c r="BF309" s="135">
        <f t="shared" si="68"/>
        <v>152023.53122803662</v>
      </c>
      <c r="BG309" s="139">
        <f t="shared" si="69"/>
        <v>16.601892675334348</v>
      </c>
    </row>
    <row r="310" spans="1:59" ht="12.95" customHeight="1" x14ac:dyDescent="0.2">
      <c r="A310" s="32" t="s">
        <v>515</v>
      </c>
      <c r="B310" s="33" t="s">
        <v>516</v>
      </c>
      <c r="C310" s="43">
        <v>3765</v>
      </c>
      <c r="D310" s="45"/>
      <c r="E310" s="33"/>
      <c r="F310" s="46" t="s">
        <v>146</v>
      </c>
      <c r="G310" s="33" t="s">
        <v>147</v>
      </c>
      <c r="H310" s="46" t="s">
        <v>162</v>
      </c>
      <c r="I310" s="46" t="s">
        <v>163</v>
      </c>
      <c r="J310" s="47">
        <v>2</v>
      </c>
      <c r="K310" s="47">
        <v>1</v>
      </c>
      <c r="L310" s="130">
        <v>3045.847424</v>
      </c>
      <c r="M310" s="131">
        <v>0</v>
      </c>
      <c r="N310" s="132">
        <v>1453.9</v>
      </c>
      <c r="O310" s="37">
        <v>30</v>
      </c>
      <c r="P310" s="133">
        <v>0</v>
      </c>
      <c r="Q310" s="134">
        <v>0</v>
      </c>
      <c r="R310" s="131"/>
      <c r="S310" s="37">
        <v>2413.52</v>
      </c>
      <c r="T310" s="135">
        <f t="shared" si="56"/>
        <v>6943.2674239999997</v>
      </c>
      <c r="U310" s="130">
        <v>4257.63</v>
      </c>
      <c r="V310" s="131">
        <v>0</v>
      </c>
      <c r="W310" s="136">
        <v>2446.16</v>
      </c>
      <c r="X310" s="37">
        <v>347.3</v>
      </c>
      <c r="Y310" s="133">
        <v>0</v>
      </c>
      <c r="Z310" s="134">
        <v>0</v>
      </c>
      <c r="AA310" s="131"/>
      <c r="AB310" s="37">
        <v>6283.217314754942</v>
      </c>
      <c r="AC310" s="135">
        <f t="shared" si="57"/>
        <v>13334.307314754942</v>
      </c>
      <c r="AD310" s="47"/>
      <c r="AE310" s="47"/>
      <c r="AF310" s="130">
        <v>2500</v>
      </c>
      <c r="AG310" s="131">
        <v>0</v>
      </c>
      <c r="AH310" s="132">
        <v>2000</v>
      </c>
      <c r="AI310" s="37"/>
      <c r="AJ310" s="133">
        <v>0</v>
      </c>
      <c r="AK310" s="137">
        <v>0</v>
      </c>
      <c r="AL310" s="131"/>
      <c r="AM310" s="37">
        <v>0</v>
      </c>
      <c r="AN310" s="135">
        <f t="shared" si="58"/>
        <v>4500</v>
      </c>
      <c r="AO310" s="130">
        <v>0</v>
      </c>
      <c r="AP310" s="131">
        <v>0</v>
      </c>
      <c r="AQ310" s="132">
        <v>0</v>
      </c>
      <c r="AR310" s="37"/>
      <c r="AS310" s="133"/>
      <c r="AT310" s="138"/>
      <c r="AU310" s="131"/>
      <c r="AV310" s="37">
        <v>0</v>
      </c>
      <c r="AW310" s="135">
        <f t="shared" si="59"/>
        <v>0</v>
      </c>
      <c r="AX310" s="47">
        <f t="shared" si="60"/>
        <v>9803.4774240000006</v>
      </c>
      <c r="AY310" s="47">
        <f t="shared" si="61"/>
        <v>0</v>
      </c>
      <c r="AZ310" s="47">
        <f t="shared" si="62"/>
        <v>5900.0599999999995</v>
      </c>
      <c r="BA310" s="47">
        <f t="shared" si="63"/>
        <v>377.3</v>
      </c>
      <c r="BB310" s="47">
        <f t="shared" si="64"/>
        <v>0</v>
      </c>
      <c r="BC310" s="47">
        <f t="shared" si="65"/>
        <v>0</v>
      </c>
      <c r="BD310" s="47">
        <f t="shared" si="66"/>
        <v>0</v>
      </c>
      <c r="BE310" s="47">
        <f t="shared" si="67"/>
        <v>8696.7373147549424</v>
      </c>
      <c r="BF310" s="135">
        <f t="shared" si="68"/>
        <v>24777.574738754942</v>
      </c>
      <c r="BG310" s="139">
        <f t="shared" si="69"/>
        <v>6.5810291470796658</v>
      </c>
    </row>
    <row r="311" spans="1:59" ht="12.95" customHeight="1" x14ac:dyDescent="0.2">
      <c r="A311" s="32" t="s">
        <v>638</v>
      </c>
      <c r="B311" s="33" t="s">
        <v>1860</v>
      </c>
      <c r="C311" s="43">
        <v>6026</v>
      </c>
      <c r="D311" s="45" t="s">
        <v>642</v>
      </c>
      <c r="E311" s="33" t="s">
        <v>643</v>
      </c>
      <c r="F311" s="46" t="s">
        <v>146</v>
      </c>
      <c r="G311" s="33" t="s">
        <v>147</v>
      </c>
      <c r="H311" s="46" t="s">
        <v>221</v>
      </c>
      <c r="I311" s="46" t="s">
        <v>222</v>
      </c>
      <c r="J311" s="47">
        <v>1</v>
      </c>
      <c r="K311" s="47">
        <v>2</v>
      </c>
      <c r="L311" s="130">
        <v>16186.853193999999</v>
      </c>
      <c r="M311" s="131">
        <v>0</v>
      </c>
      <c r="N311" s="132">
        <v>35925.53</v>
      </c>
      <c r="O311" s="37">
        <v>73</v>
      </c>
      <c r="P311" s="133">
        <v>0</v>
      </c>
      <c r="Q311" s="134">
        <v>0</v>
      </c>
      <c r="R311" s="131"/>
      <c r="S311" s="37">
        <v>5965</v>
      </c>
      <c r="T311" s="135">
        <f t="shared" si="56"/>
        <v>58150.383193999995</v>
      </c>
      <c r="U311" s="130">
        <v>17702.62</v>
      </c>
      <c r="V311" s="131">
        <v>0</v>
      </c>
      <c r="W311" s="136">
        <v>2437.41</v>
      </c>
      <c r="X311" s="37">
        <v>398.75</v>
      </c>
      <c r="Y311" s="133">
        <v>0</v>
      </c>
      <c r="Z311" s="134">
        <v>2616.25</v>
      </c>
      <c r="AA311" s="131"/>
      <c r="AB311" s="37">
        <v>6403.2599999999993</v>
      </c>
      <c r="AC311" s="135">
        <f t="shared" si="57"/>
        <v>29558.289999999997</v>
      </c>
      <c r="AD311" s="47"/>
      <c r="AE311" s="47"/>
      <c r="AF311" s="130">
        <v>17583</v>
      </c>
      <c r="AG311" s="131">
        <v>0</v>
      </c>
      <c r="AH311" s="132">
        <v>11412</v>
      </c>
      <c r="AI311" s="37">
        <v>176</v>
      </c>
      <c r="AJ311" s="133">
        <v>0</v>
      </c>
      <c r="AK311" s="137">
        <v>1182</v>
      </c>
      <c r="AL311" s="131"/>
      <c r="AM311" s="37">
        <v>0</v>
      </c>
      <c r="AN311" s="135">
        <f t="shared" si="58"/>
        <v>30353</v>
      </c>
      <c r="AO311" s="130">
        <v>0</v>
      </c>
      <c r="AP311" s="131">
        <v>0</v>
      </c>
      <c r="AQ311" s="132">
        <v>0</v>
      </c>
      <c r="AR311" s="37"/>
      <c r="AS311" s="133"/>
      <c r="AT311" s="138"/>
      <c r="AU311" s="131"/>
      <c r="AV311" s="37">
        <v>0</v>
      </c>
      <c r="AW311" s="135">
        <f t="shared" si="59"/>
        <v>0</v>
      </c>
      <c r="AX311" s="47">
        <f t="shared" si="60"/>
        <v>51472.473193999998</v>
      </c>
      <c r="AY311" s="47">
        <f t="shared" si="61"/>
        <v>0</v>
      </c>
      <c r="AZ311" s="47">
        <f t="shared" si="62"/>
        <v>49774.94</v>
      </c>
      <c r="BA311" s="47">
        <f t="shared" si="63"/>
        <v>647.75</v>
      </c>
      <c r="BB311" s="47">
        <f t="shared" si="64"/>
        <v>0</v>
      </c>
      <c r="BC311" s="47">
        <f t="shared" si="65"/>
        <v>3798.25</v>
      </c>
      <c r="BD311" s="47">
        <f t="shared" si="66"/>
        <v>0</v>
      </c>
      <c r="BE311" s="47">
        <f t="shared" si="67"/>
        <v>12368.259999999998</v>
      </c>
      <c r="BF311" s="135">
        <f t="shared" si="68"/>
        <v>118061.67319399999</v>
      </c>
      <c r="BG311" s="139">
        <f t="shared" si="69"/>
        <v>19.592046663458344</v>
      </c>
    </row>
    <row r="312" spans="1:59" ht="12.95" customHeight="1" x14ac:dyDescent="0.2">
      <c r="A312" s="32" t="s">
        <v>654</v>
      </c>
      <c r="B312" s="33" t="s">
        <v>655</v>
      </c>
      <c r="C312" s="43">
        <v>842</v>
      </c>
      <c r="D312" s="45"/>
      <c r="E312" s="33"/>
      <c r="F312" s="46" t="s">
        <v>80</v>
      </c>
      <c r="G312" s="33" t="s">
        <v>81</v>
      </c>
      <c r="H312" s="46" t="s">
        <v>482</v>
      </c>
      <c r="I312" s="46" t="s">
        <v>483</v>
      </c>
      <c r="J312" s="47">
        <v>1</v>
      </c>
      <c r="K312" s="47">
        <v>1</v>
      </c>
      <c r="L312" s="130">
        <v>382.221251</v>
      </c>
      <c r="M312" s="131">
        <v>70</v>
      </c>
      <c r="N312" s="132">
        <v>0</v>
      </c>
      <c r="O312" s="37"/>
      <c r="P312" s="133">
        <v>670</v>
      </c>
      <c r="Q312" s="134">
        <v>0</v>
      </c>
      <c r="R312" s="131">
        <v>420</v>
      </c>
      <c r="S312" s="37">
        <v>1021</v>
      </c>
      <c r="T312" s="135">
        <f t="shared" si="56"/>
        <v>2563.2212509999999</v>
      </c>
      <c r="U312" s="130">
        <v>769.84999999999991</v>
      </c>
      <c r="V312" s="131">
        <v>457.45</v>
      </c>
      <c r="W312" s="136">
        <v>40.5</v>
      </c>
      <c r="X312" s="37">
        <v>104.85</v>
      </c>
      <c r="Y312" s="133">
        <v>280.5</v>
      </c>
      <c r="Z312" s="134">
        <v>1318.55</v>
      </c>
      <c r="AA312" s="131">
        <v>431</v>
      </c>
      <c r="AB312" s="37">
        <v>1248.0126186057416</v>
      </c>
      <c r="AC312" s="135">
        <f t="shared" si="57"/>
        <v>4650.7126186057412</v>
      </c>
      <c r="AD312" s="47"/>
      <c r="AE312" s="47"/>
      <c r="AF312" s="130">
        <v>0</v>
      </c>
      <c r="AG312" s="131">
        <v>500</v>
      </c>
      <c r="AH312" s="132">
        <v>0</v>
      </c>
      <c r="AI312" s="37"/>
      <c r="AJ312" s="133">
        <v>0</v>
      </c>
      <c r="AK312" s="137">
        <v>0</v>
      </c>
      <c r="AL312" s="131"/>
      <c r="AM312" s="37">
        <v>200</v>
      </c>
      <c r="AN312" s="135">
        <f t="shared" si="58"/>
        <v>700</v>
      </c>
      <c r="AO312" s="130">
        <v>0</v>
      </c>
      <c r="AP312" s="131">
        <v>0</v>
      </c>
      <c r="AQ312" s="132">
        <v>0</v>
      </c>
      <c r="AR312" s="37"/>
      <c r="AS312" s="133"/>
      <c r="AT312" s="138"/>
      <c r="AU312" s="131"/>
      <c r="AV312" s="37">
        <v>0</v>
      </c>
      <c r="AW312" s="135">
        <f t="shared" si="59"/>
        <v>0</v>
      </c>
      <c r="AX312" s="47">
        <f t="shared" si="60"/>
        <v>1152.0712509999998</v>
      </c>
      <c r="AY312" s="47">
        <f t="shared" si="61"/>
        <v>1027.45</v>
      </c>
      <c r="AZ312" s="47">
        <f t="shared" si="62"/>
        <v>40.5</v>
      </c>
      <c r="BA312" s="47">
        <f t="shared" si="63"/>
        <v>104.85</v>
      </c>
      <c r="BB312" s="47">
        <f t="shared" si="64"/>
        <v>950.5</v>
      </c>
      <c r="BC312" s="47">
        <f t="shared" si="65"/>
        <v>1318.55</v>
      </c>
      <c r="BD312" s="47">
        <f t="shared" si="66"/>
        <v>851</v>
      </c>
      <c r="BE312" s="47">
        <f t="shared" si="67"/>
        <v>2469.0126186057414</v>
      </c>
      <c r="BF312" s="135">
        <f t="shared" si="68"/>
        <v>7913.9338696057412</v>
      </c>
      <c r="BG312" s="139">
        <f t="shared" si="69"/>
        <v>9.398971341574514</v>
      </c>
    </row>
    <row r="313" spans="1:59" ht="12.95" customHeight="1" x14ac:dyDescent="0.2">
      <c r="A313" s="32" t="s">
        <v>779</v>
      </c>
      <c r="B313" s="33" t="s">
        <v>1861</v>
      </c>
      <c r="C313" s="43">
        <v>5972</v>
      </c>
      <c r="D313" s="45" t="s">
        <v>774</v>
      </c>
      <c r="E313" s="33" t="s">
        <v>778</v>
      </c>
      <c r="F313" s="46" t="s">
        <v>146</v>
      </c>
      <c r="G313" s="33" t="s">
        <v>147</v>
      </c>
      <c r="H313" s="46" t="s">
        <v>148</v>
      </c>
      <c r="I313" s="46" t="s">
        <v>149</v>
      </c>
      <c r="J313" s="47">
        <v>2</v>
      </c>
      <c r="K313" s="47">
        <v>2</v>
      </c>
      <c r="L313" s="130">
        <v>14123.154512999999</v>
      </c>
      <c r="M313" s="131">
        <v>0</v>
      </c>
      <c r="N313" s="132">
        <v>5840.2</v>
      </c>
      <c r="O313" s="37">
        <v>180</v>
      </c>
      <c r="P313" s="133">
        <v>0</v>
      </c>
      <c r="Q313" s="134">
        <v>10</v>
      </c>
      <c r="R313" s="131"/>
      <c r="S313" s="37">
        <v>11859</v>
      </c>
      <c r="T313" s="135">
        <f t="shared" si="56"/>
        <v>32012.354512999998</v>
      </c>
      <c r="U313" s="130">
        <v>10655</v>
      </c>
      <c r="V313" s="131">
        <v>0</v>
      </c>
      <c r="W313" s="136">
        <v>4009.0999999999995</v>
      </c>
      <c r="X313" s="37">
        <v>598.65</v>
      </c>
      <c r="Y313" s="133">
        <v>0</v>
      </c>
      <c r="Z313" s="134">
        <v>0</v>
      </c>
      <c r="AA313" s="131"/>
      <c r="AB313" s="37">
        <v>3264.12</v>
      </c>
      <c r="AC313" s="135">
        <f t="shared" si="57"/>
        <v>18526.87</v>
      </c>
      <c r="AD313" s="47"/>
      <c r="AE313" s="47"/>
      <c r="AF313" s="130">
        <v>17920</v>
      </c>
      <c r="AG313" s="131">
        <v>0</v>
      </c>
      <c r="AH313" s="132">
        <v>4134</v>
      </c>
      <c r="AI313" s="37"/>
      <c r="AJ313" s="133">
        <v>0</v>
      </c>
      <c r="AK313" s="137">
        <v>0</v>
      </c>
      <c r="AL313" s="131"/>
      <c r="AM313" s="37">
        <v>10752</v>
      </c>
      <c r="AN313" s="135">
        <f t="shared" si="58"/>
        <v>32806</v>
      </c>
      <c r="AO313" s="130">
        <v>0</v>
      </c>
      <c r="AP313" s="131">
        <v>0</v>
      </c>
      <c r="AQ313" s="132">
        <v>0</v>
      </c>
      <c r="AR313" s="37"/>
      <c r="AS313" s="133"/>
      <c r="AT313" s="138"/>
      <c r="AU313" s="131"/>
      <c r="AV313" s="37">
        <v>0</v>
      </c>
      <c r="AW313" s="135">
        <f t="shared" si="59"/>
        <v>0</v>
      </c>
      <c r="AX313" s="47">
        <f t="shared" si="60"/>
        <v>42698.154513000001</v>
      </c>
      <c r="AY313" s="47">
        <f t="shared" si="61"/>
        <v>0</v>
      </c>
      <c r="AZ313" s="47">
        <f t="shared" si="62"/>
        <v>13983.3</v>
      </c>
      <c r="BA313" s="47">
        <f t="shared" si="63"/>
        <v>778.65</v>
      </c>
      <c r="BB313" s="47">
        <f t="shared" si="64"/>
        <v>0</v>
      </c>
      <c r="BC313" s="47">
        <f t="shared" si="65"/>
        <v>10</v>
      </c>
      <c r="BD313" s="47">
        <f t="shared" si="66"/>
        <v>0</v>
      </c>
      <c r="BE313" s="47">
        <f t="shared" si="67"/>
        <v>25875.119999999999</v>
      </c>
      <c r="BF313" s="135">
        <f t="shared" si="68"/>
        <v>83345.224513000008</v>
      </c>
      <c r="BG313" s="139">
        <f t="shared" si="69"/>
        <v>13.955998746316144</v>
      </c>
    </row>
    <row r="314" spans="1:59" ht="12.95" customHeight="1" x14ac:dyDescent="0.2">
      <c r="A314" s="32" t="s">
        <v>781</v>
      </c>
      <c r="B314" s="33" t="s">
        <v>782</v>
      </c>
      <c r="C314" s="43">
        <v>1825</v>
      </c>
      <c r="D314" s="45"/>
      <c r="E314" s="33"/>
      <c r="F314" s="46" t="s">
        <v>146</v>
      </c>
      <c r="G314" s="33" t="s">
        <v>147</v>
      </c>
      <c r="H314" s="46" t="s">
        <v>785</v>
      </c>
      <c r="I314" s="46" t="s">
        <v>786</v>
      </c>
      <c r="J314" s="47">
        <v>2</v>
      </c>
      <c r="K314" s="47">
        <v>1</v>
      </c>
      <c r="L314" s="130">
        <v>697.84880600000008</v>
      </c>
      <c r="M314" s="131">
        <v>0</v>
      </c>
      <c r="N314" s="132">
        <v>2685</v>
      </c>
      <c r="O314" s="37"/>
      <c r="P314" s="133">
        <v>0</v>
      </c>
      <c r="Q314" s="134">
        <v>0</v>
      </c>
      <c r="R314" s="131"/>
      <c r="S314" s="37">
        <v>272</v>
      </c>
      <c r="T314" s="135">
        <f t="shared" si="56"/>
        <v>3654.848806</v>
      </c>
      <c r="U314" s="130">
        <v>4928.8499999999995</v>
      </c>
      <c r="V314" s="131">
        <v>0</v>
      </c>
      <c r="W314" s="136">
        <v>5710.04</v>
      </c>
      <c r="X314" s="37">
        <v>141.1</v>
      </c>
      <c r="Y314" s="133">
        <v>0</v>
      </c>
      <c r="Z314" s="134">
        <v>0</v>
      </c>
      <c r="AA314" s="131"/>
      <c r="AB314" s="37">
        <v>4132.613012199884</v>
      </c>
      <c r="AC314" s="135">
        <f t="shared" si="57"/>
        <v>14912.603012199885</v>
      </c>
      <c r="AD314" s="47"/>
      <c r="AE314" s="47"/>
      <c r="AF314" s="130">
        <v>710</v>
      </c>
      <c r="AG314" s="131">
        <v>0</v>
      </c>
      <c r="AH314" s="132">
        <v>1284</v>
      </c>
      <c r="AI314" s="37"/>
      <c r="AJ314" s="133">
        <v>0</v>
      </c>
      <c r="AK314" s="137">
        <v>0</v>
      </c>
      <c r="AL314" s="131"/>
      <c r="AM314" s="37">
        <v>0</v>
      </c>
      <c r="AN314" s="135">
        <f t="shared" si="58"/>
        <v>1994</v>
      </c>
      <c r="AO314" s="130">
        <v>0</v>
      </c>
      <c r="AP314" s="131">
        <v>0</v>
      </c>
      <c r="AQ314" s="132">
        <v>0</v>
      </c>
      <c r="AR314" s="37"/>
      <c r="AS314" s="133"/>
      <c r="AT314" s="138"/>
      <c r="AU314" s="131"/>
      <c r="AV314" s="37">
        <v>0</v>
      </c>
      <c r="AW314" s="135">
        <f t="shared" si="59"/>
        <v>0</v>
      </c>
      <c r="AX314" s="47">
        <f t="shared" si="60"/>
        <v>6336.6988059999994</v>
      </c>
      <c r="AY314" s="47">
        <f t="shared" si="61"/>
        <v>0</v>
      </c>
      <c r="AZ314" s="47">
        <f t="shared" si="62"/>
        <v>9679.0400000000009</v>
      </c>
      <c r="BA314" s="47">
        <f t="shared" si="63"/>
        <v>141.1</v>
      </c>
      <c r="BB314" s="47">
        <f t="shared" si="64"/>
        <v>0</v>
      </c>
      <c r="BC314" s="47">
        <f t="shared" si="65"/>
        <v>0</v>
      </c>
      <c r="BD314" s="47">
        <f t="shared" si="66"/>
        <v>0</v>
      </c>
      <c r="BE314" s="47">
        <f t="shared" si="67"/>
        <v>4404.613012199884</v>
      </c>
      <c r="BF314" s="135">
        <f t="shared" si="68"/>
        <v>20561.451818199886</v>
      </c>
      <c r="BG314" s="139">
        <f t="shared" si="69"/>
        <v>11.266548941479391</v>
      </c>
    </row>
    <row r="315" spans="1:59" ht="12.95" customHeight="1" x14ac:dyDescent="0.2">
      <c r="A315" s="32" t="s">
        <v>816</v>
      </c>
      <c r="B315" s="33" t="s">
        <v>817</v>
      </c>
      <c r="C315" s="43">
        <v>2494</v>
      </c>
      <c r="D315" s="45" t="s">
        <v>820</v>
      </c>
      <c r="E315" s="33" t="s">
        <v>821</v>
      </c>
      <c r="F315" s="46" t="s">
        <v>146</v>
      </c>
      <c r="G315" s="33" t="s">
        <v>147</v>
      </c>
      <c r="H315" s="46" t="s">
        <v>221</v>
      </c>
      <c r="I315" s="46" t="s">
        <v>222</v>
      </c>
      <c r="J315" s="47">
        <v>2</v>
      </c>
      <c r="K315" s="47">
        <v>2</v>
      </c>
      <c r="L315" s="130">
        <v>9475.6287609999999</v>
      </c>
      <c r="M315" s="131">
        <v>365</v>
      </c>
      <c r="N315" s="132">
        <v>8427</v>
      </c>
      <c r="O315" s="37">
        <v>20</v>
      </c>
      <c r="P315" s="133">
        <v>0</v>
      </c>
      <c r="Q315" s="134">
        <v>0</v>
      </c>
      <c r="R315" s="131"/>
      <c r="S315" s="37">
        <v>1778</v>
      </c>
      <c r="T315" s="135">
        <f t="shared" si="56"/>
        <v>20065.628761</v>
      </c>
      <c r="U315" s="130">
        <v>2971.84</v>
      </c>
      <c r="V315" s="131">
        <v>0</v>
      </c>
      <c r="W315" s="136">
        <v>5938.4699999999993</v>
      </c>
      <c r="X315" s="37">
        <v>365.72</v>
      </c>
      <c r="Y315" s="133">
        <v>0</v>
      </c>
      <c r="Z315" s="134">
        <v>0</v>
      </c>
      <c r="AA315" s="131"/>
      <c r="AB315" s="37">
        <v>4708.2565790506278</v>
      </c>
      <c r="AC315" s="135">
        <f t="shared" si="57"/>
        <v>13984.286579050626</v>
      </c>
      <c r="AD315" s="47"/>
      <c r="AE315" s="47"/>
      <c r="AF315" s="130">
        <v>1969.06</v>
      </c>
      <c r="AG315" s="131">
        <v>0</v>
      </c>
      <c r="AH315" s="132">
        <v>197.28</v>
      </c>
      <c r="AI315" s="37">
        <v>284.27</v>
      </c>
      <c r="AJ315" s="133">
        <v>0</v>
      </c>
      <c r="AK315" s="137">
        <v>0</v>
      </c>
      <c r="AL315" s="131"/>
      <c r="AM315" s="37">
        <v>523.59</v>
      </c>
      <c r="AN315" s="135">
        <f t="shared" si="58"/>
        <v>2974.2000000000003</v>
      </c>
      <c r="AO315" s="130">
        <v>0</v>
      </c>
      <c r="AP315" s="131">
        <v>0</v>
      </c>
      <c r="AQ315" s="132">
        <v>0</v>
      </c>
      <c r="AR315" s="37"/>
      <c r="AS315" s="133"/>
      <c r="AT315" s="138"/>
      <c r="AU315" s="131"/>
      <c r="AV315" s="37">
        <v>0</v>
      </c>
      <c r="AW315" s="135">
        <f t="shared" si="59"/>
        <v>0</v>
      </c>
      <c r="AX315" s="47">
        <f t="shared" si="60"/>
        <v>14416.528761</v>
      </c>
      <c r="AY315" s="47">
        <f t="shared" si="61"/>
        <v>365</v>
      </c>
      <c r="AZ315" s="47">
        <f t="shared" si="62"/>
        <v>14562.75</v>
      </c>
      <c r="BA315" s="47">
        <f t="shared" si="63"/>
        <v>669.99</v>
      </c>
      <c r="BB315" s="47">
        <f t="shared" si="64"/>
        <v>0</v>
      </c>
      <c r="BC315" s="47">
        <f t="shared" si="65"/>
        <v>0</v>
      </c>
      <c r="BD315" s="47">
        <f t="shared" si="66"/>
        <v>0</v>
      </c>
      <c r="BE315" s="47">
        <f t="shared" si="67"/>
        <v>7009.846579050628</v>
      </c>
      <c r="BF315" s="135">
        <f t="shared" si="68"/>
        <v>37024.11534005063</v>
      </c>
      <c r="BG315" s="139">
        <f t="shared" si="69"/>
        <v>14.845274795529523</v>
      </c>
    </row>
    <row r="316" spans="1:59" ht="12.95" customHeight="1" x14ac:dyDescent="0.2">
      <c r="A316" s="32" t="s">
        <v>857</v>
      </c>
      <c r="B316" s="33" t="s">
        <v>858</v>
      </c>
      <c r="C316" s="43">
        <v>2640</v>
      </c>
      <c r="D316" s="45" t="s">
        <v>774</v>
      </c>
      <c r="E316" s="33" t="s">
        <v>778</v>
      </c>
      <c r="F316" s="46" t="s">
        <v>146</v>
      </c>
      <c r="G316" s="33" t="s">
        <v>147</v>
      </c>
      <c r="H316" s="46" t="s">
        <v>148</v>
      </c>
      <c r="I316" s="46" t="s">
        <v>149</v>
      </c>
      <c r="J316" s="47">
        <v>2</v>
      </c>
      <c r="K316" s="47">
        <v>2</v>
      </c>
      <c r="L316" s="130">
        <v>2789.8745650000001</v>
      </c>
      <c r="M316" s="131">
        <v>0</v>
      </c>
      <c r="N316" s="132">
        <v>1515</v>
      </c>
      <c r="O316" s="37"/>
      <c r="P316" s="133">
        <v>0</v>
      </c>
      <c r="Q316" s="134">
        <v>0</v>
      </c>
      <c r="R316" s="131"/>
      <c r="S316" s="37">
        <v>4044</v>
      </c>
      <c r="T316" s="135">
        <f t="shared" si="56"/>
        <v>8348.8745650000001</v>
      </c>
      <c r="U316" s="130">
        <v>12345.34</v>
      </c>
      <c r="V316" s="131">
        <v>0</v>
      </c>
      <c r="W316" s="136">
        <v>345.45</v>
      </c>
      <c r="X316" s="37">
        <v>295.55</v>
      </c>
      <c r="Y316" s="133">
        <v>1800</v>
      </c>
      <c r="Z316" s="134">
        <v>0</v>
      </c>
      <c r="AA316" s="131"/>
      <c r="AB316" s="37">
        <v>3796.2263436854405</v>
      </c>
      <c r="AC316" s="135">
        <f t="shared" si="57"/>
        <v>18582.566343685441</v>
      </c>
      <c r="AD316" s="47"/>
      <c r="AE316" s="47"/>
      <c r="AF316" s="130">
        <v>8400</v>
      </c>
      <c r="AG316" s="131">
        <v>0</v>
      </c>
      <c r="AH316" s="132">
        <v>1600</v>
      </c>
      <c r="AI316" s="37"/>
      <c r="AJ316" s="133">
        <v>1400</v>
      </c>
      <c r="AK316" s="137">
        <v>0</v>
      </c>
      <c r="AL316" s="131"/>
      <c r="AM316" s="37">
        <v>1000</v>
      </c>
      <c r="AN316" s="135">
        <f t="shared" si="58"/>
        <v>12400</v>
      </c>
      <c r="AO316" s="130">
        <v>0</v>
      </c>
      <c r="AP316" s="131">
        <v>0</v>
      </c>
      <c r="AQ316" s="132">
        <v>0</v>
      </c>
      <c r="AR316" s="37"/>
      <c r="AS316" s="133"/>
      <c r="AT316" s="138"/>
      <c r="AU316" s="131"/>
      <c r="AV316" s="37">
        <v>0</v>
      </c>
      <c r="AW316" s="135">
        <f t="shared" si="59"/>
        <v>0</v>
      </c>
      <c r="AX316" s="47">
        <f t="shared" si="60"/>
        <v>23535.214565000002</v>
      </c>
      <c r="AY316" s="47">
        <f t="shared" si="61"/>
        <v>0</v>
      </c>
      <c r="AZ316" s="47">
        <f t="shared" si="62"/>
        <v>3460.45</v>
      </c>
      <c r="BA316" s="47">
        <f t="shared" si="63"/>
        <v>295.55</v>
      </c>
      <c r="BB316" s="47">
        <f t="shared" si="64"/>
        <v>3200</v>
      </c>
      <c r="BC316" s="47">
        <f t="shared" si="65"/>
        <v>0</v>
      </c>
      <c r="BD316" s="47">
        <f t="shared" si="66"/>
        <v>0</v>
      </c>
      <c r="BE316" s="47">
        <f t="shared" si="67"/>
        <v>8840.226343685441</v>
      </c>
      <c r="BF316" s="135">
        <f t="shared" si="68"/>
        <v>39331.440908685443</v>
      </c>
      <c r="BG316" s="139">
        <f t="shared" si="69"/>
        <v>14.898273071471758</v>
      </c>
    </row>
    <row r="317" spans="1:59" ht="12.95" customHeight="1" x14ac:dyDescent="0.2">
      <c r="A317" s="32" t="s">
        <v>863</v>
      </c>
      <c r="B317" s="33" t="s">
        <v>1862</v>
      </c>
      <c r="C317" s="43">
        <v>5716</v>
      </c>
      <c r="D317" s="45" t="s">
        <v>733</v>
      </c>
      <c r="E317" s="33" t="s">
        <v>740</v>
      </c>
      <c r="F317" s="46" t="s">
        <v>146</v>
      </c>
      <c r="G317" s="33" t="s">
        <v>147</v>
      </c>
      <c r="H317" s="46" t="s">
        <v>200</v>
      </c>
      <c r="I317" s="46" t="s">
        <v>201</v>
      </c>
      <c r="J317" s="47">
        <v>2</v>
      </c>
      <c r="K317" s="47">
        <v>2</v>
      </c>
      <c r="L317" s="130">
        <v>5838.4568420000005</v>
      </c>
      <c r="M317" s="131">
        <v>0</v>
      </c>
      <c r="N317" s="132">
        <v>0</v>
      </c>
      <c r="O317" s="37"/>
      <c r="P317" s="133">
        <v>0</v>
      </c>
      <c r="Q317" s="134">
        <v>0</v>
      </c>
      <c r="R317" s="131"/>
      <c r="S317" s="37">
        <v>5954</v>
      </c>
      <c r="T317" s="135">
        <f t="shared" si="56"/>
        <v>11792.456842</v>
      </c>
      <c r="U317" s="130">
        <v>3636.0699999999997</v>
      </c>
      <c r="V317" s="131">
        <v>0</v>
      </c>
      <c r="W317" s="136">
        <v>145.19999999999999</v>
      </c>
      <c r="X317" s="37">
        <v>119.5</v>
      </c>
      <c r="Y317" s="133">
        <v>0</v>
      </c>
      <c r="Z317" s="134">
        <v>0</v>
      </c>
      <c r="AA317" s="131"/>
      <c r="AB317" s="37">
        <v>4098.6664929597955</v>
      </c>
      <c r="AC317" s="135">
        <f t="shared" si="57"/>
        <v>7999.436492959795</v>
      </c>
      <c r="AD317" s="47"/>
      <c r="AE317" s="47"/>
      <c r="AF317" s="130">
        <v>36445</v>
      </c>
      <c r="AG317" s="131">
        <v>0</v>
      </c>
      <c r="AH317" s="132">
        <v>0</v>
      </c>
      <c r="AI317" s="37"/>
      <c r="AJ317" s="133">
        <v>0</v>
      </c>
      <c r="AK317" s="137">
        <v>0</v>
      </c>
      <c r="AL317" s="131"/>
      <c r="AM317" s="37">
        <v>0</v>
      </c>
      <c r="AN317" s="135">
        <f t="shared" si="58"/>
        <v>36445</v>
      </c>
      <c r="AO317" s="130">
        <v>0</v>
      </c>
      <c r="AP317" s="131">
        <v>0</v>
      </c>
      <c r="AQ317" s="132">
        <v>0</v>
      </c>
      <c r="AR317" s="37"/>
      <c r="AS317" s="133"/>
      <c r="AT317" s="138"/>
      <c r="AU317" s="131"/>
      <c r="AV317" s="37">
        <v>0</v>
      </c>
      <c r="AW317" s="135">
        <f t="shared" si="59"/>
        <v>0</v>
      </c>
      <c r="AX317" s="47">
        <f t="shared" si="60"/>
        <v>45919.526841999999</v>
      </c>
      <c r="AY317" s="47">
        <f t="shared" si="61"/>
        <v>0</v>
      </c>
      <c r="AZ317" s="47">
        <f t="shared" si="62"/>
        <v>145.19999999999999</v>
      </c>
      <c r="BA317" s="47">
        <f t="shared" si="63"/>
        <v>119.5</v>
      </c>
      <c r="BB317" s="47">
        <f t="shared" si="64"/>
        <v>0</v>
      </c>
      <c r="BC317" s="47">
        <f t="shared" si="65"/>
        <v>0</v>
      </c>
      <c r="BD317" s="47">
        <f t="shared" si="66"/>
        <v>0</v>
      </c>
      <c r="BE317" s="47">
        <f t="shared" si="67"/>
        <v>10052.666492959796</v>
      </c>
      <c r="BF317" s="135">
        <f t="shared" si="68"/>
        <v>56236.893334959794</v>
      </c>
      <c r="BG317" s="139">
        <f t="shared" si="69"/>
        <v>9.8385047821833087</v>
      </c>
    </row>
    <row r="318" spans="1:59" ht="12.95" customHeight="1" x14ac:dyDescent="0.2">
      <c r="A318" s="32" t="s">
        <v>921</v>
      </c>
      <c r="B318" s="33" t="s">
        <v>1863</v>
      </c>
      <c r="C318" s="43">
        <v>877</v>
      </c>
      <c r="D318" s="49" t="s">
        <v>904</v>
      </c>
      <c r="E318" s="33" t="s">
        <v>905</v>
      </c>
      <c r="F318" s="46" t="s">
        <v>146</v>
      </c>
      <c r="G318" s="33" t="s">
        <v>147</v>
      </c>
      <c r="H318" s="46" t="s">
        <v>156</v>
      </c>
      <c r="I318" s="46" t="s">
        <v>157</v>
      </c>
      <c r="J318" s="47">
        <v>2</v>
      </c>
      <c r="K318" s="47">
        <v>2</v>
      </c>
      <c r="L318" s="130">
        <v>1308.055623</v>
      </c>
      <c r="M318" s="131">
        <v>0</v>
      </c>
      <c r="N318" s="132">
        <v>0</v>
      </c>
      <c r="O318" s="37">
        <v>60</v>
      </c>
      <c r="P318" s="133">
        <v>0</v>
      </c>
      <c r="Q318" s="134">
        <v>0</v>
      </c>
      <c r="R318" s="131"/>
      <c r="S318" s="37">
        <v>669</v>
      </c>
      <c r="T318" s="135">
        <f t="shared" si="56"/>
        <v>2037.055623</v>
      </c>
      <c r="U318" s="130">
        <v>1957.85</v>
      </c>
      <c r="V318" s="131">
        <v>0</v>
      </c>
      <c r="W318" s="136">
        <v>190.32</v>
      </c>
      <c r="X318" s="37">
        <v>105.55</v>
      </c>
      <c r="Y318" s="133">
        <v>0</v>
      </c>
      <c r="Z318" s="134">
        <v>0</v>
      </c>
      <c r="AA318" s="131"/>
      <c r="AB318" s="37">
        <v>1442.3112552894672</v>
      </c>
      <c r="AC318" s="135">
        <f t="shared" si="57"/>
        <v>3696.0312552894675</v>
      </c>
      <c r="AD318" s="47"/>
      <c r="AE318" s="47"/>
      <c r="AF318" s="130">
        <v>0</v>
      </c>
      <c r="AG318" s="131">
        <v>0</v>
      </c>
      <c r="AH318" s="132">
        <v>0</v>
      </c>
      <c r="AI318" s="37"/>
      <c r="AJ318" s="133">
        <v>0</v>
      </c>
      <c r="AK318" s="137">
        <v>0</v>
      </c>
      <c r="AL318" s="131"/>
      <c r="AM318" s="37">
        <v>0</v>
      </c>
      <c r="AN318" s="135">
        <f t="shared" si="58"/>
        <v>0</v>
      </c>
      <c r="AO318" s="130">
        <v>0</v>
      </c>
      <c r="AP318" s="131">
        <v>0</v>
      </c>
      <c r="AQ318" s="132">
        <v>0</v>
      </c>
      <c r="AR318" s="37"/>
      <c r="AS318" s="133"/>
      <c r="AT318" s="138"/>
      <c r="AU318" s="131"/>
      <c r="AV318" s="37">
        <v>0</v>
      </c>
      <c r="AW318" s="135">
        <f t="shared" si="59"/>
        <v>0</v>
      </c>
      <c r="AX318" s="47">
        <f t="shared" si="60"/>
        <v>3265.9056229999997</v>
      </c>
      <c r="AY318" s="47">
        <f t="shared" si="61"/>
        <v>0</v>
      </c>
      <c r="AZ318" s="47">
        <f t="shared" si="62"/>
        <v>190.32</v>
      </c>
      <c r="BA318" s="47">
        <f t="shared" si="63"/>
        <v>165.55</v>
      </c>
      <c r="BB318" s="47">
        <f t="shared" si="64"/>
        <v>0</v>
      </c>
      <c r="BC318" s="47">
        <f t="shared" si="65"/>
        <v>0</v>
      </c>
      <c r="BD318" s="47">
        <f t="shared" si="66"/>
        <v>0</v>
      </c>
      <c r="BE318" s="47">
        <f t="shared" si="67"/>
        <v>2111.3112552894672</v>
      </c>
      <c r="BF318" s="135">
        <f t="shared" si="68"/>
        <v>5733.0868782894668</v>
      </c>
      <c r="BG318" s="139">
        <f t="shared" si="69"/>
        <v>6.5371572158374764</v>
      </c>
    </row>
    <row r="319" spans="1:59" ht="12.95" customHeight="1" x14ac:dyDescent="0.2">
      <c r="A319" s="32" t="s">
        <v>927</v>
      </c>
      <c r="B319" s="33" t="s">
        <v>928</v>
      </c>
      <c r="C319" s="43">
        <v>4688</v>
      </c>
      <c r="D319" s="45"/>
      <c r="E319" s="33"/>
      <c r="F319" s="46" t="s">
        <v>146</v>
      </c>
      <c r="G319" s="33" t="s">
        <v>147</v>
      </c>
      <c r="H319" s="46" t="s">
        <v>221</v>
      </c>
      <c r="I319" s="46" t="s">
        <v>222</v>
      </c>
      <c r="J319" s="47">
        <v>2</v>
      </c>
      <c r="K319" s="47">
        <v>1</v>
      </c>
      <c r="L319" s="130">
        <v>6882.1035469999997</v>
      </c>
      <c r="M319" s="131">
        <v>0</v>
      </c>
      <c r="N319" s="132">
        <v>2095</v>
      </c>
      <c r="O319" s="37">
        <v>150</v>
      </c>
      <c r="P319" s="133">
        <v>0</v>
      </c>
      <c r="Q319" s="134">
        <v>0</v>
      </c>
      <c r="R319" s="131"/>
      <c r="S319" s="37">
        <v>4053.3</v>
      </c>
      <c r="T319" s="135">
        <f t="shared" si="56"/>
        <v>13180.403546999998</v>
      </c>
      <c r="U319" s="130">
        <v>2464.1000000000004</v>
      </c>
      <c r="V319" s="131">
        <v>0</v>
      </c>
      <c r="W319" s="136">
        <v>500.3</v>
      </c>
      <c r="X319" s="37">
        <v>390.25</v>
      </c>
      <c r="Y319" s="133">
        <v>0</v>
      </c>
      <c r="Z319" s="134">
        <v>0</v>
      </c>
      <c r="AA319" s="131"/>
      <c r="AB319" s="37">
        <v>3205.2471850598686</v>
      </c>
      <c r="AC319" s="135">
        <f t="shared" si="57"/>
        <v>6559.8971850598691</v>
      </c>
      <c r="AD319" s="47"/>
      <c r="AE319" s="47"/>
      <c r="AF319" s="130">
        <v>2000</v>
      </c>
      <c r="AG319" s="131">
        <v>0</v>
      </c>
      <c r="AH319" s="132">
        <v>12620</v>
      </c>
      <c r="AI319" s="37"/>
      <c r="AJ319" s="133">
        <v>0</v>
      </c>
      <c r="AK319" s="137">
        <v>0</v>
      </c>
      <c r="AL319" s="131"/>
      <c r="AM319" s="37">
        <v>0</v>
      </c>
      <c r="AN319" s="135">
        <f t="shared" si="58"/>
        <v>14620</v>
      </c>
      <c r="AO319" s="130">
        <v>0</v>
      </c>
      <c r="AP319" s="131">
        <v>0</v>
      </c>
      <c r="AQ319" s="132">
        <v>0</v>
      </c>
      <c r="AR319" s="37"/>
      <c r="AS319" s="133"/>
      <c r="AT319" s="138"/>
      <c r="AU319" s="131"/>
      <c r="AV319" s="37">
        <v>0</v>
      </c>
      <c r="AW319" s="135">
        <f t="shared" si="59"/>
        <v>0</v>
      </c>
      <c r="AX319" s="47">
        <f t="shared" si="60"/>
        <v>11346.203547000001</v>
      </c>
      <c r="AY319" s="47">
        <f t="shared" si="61"/>
        <v>0</v>
      </c>
      <c r="AZ319" s="47">
        <f t="shared" si="62"/>
        <v>15215.3</v>
      </c>
      <c r="BA319" s="47">
        <f t="shared" si="63"/>
        <v>540.25</v>
      </c>
      <c r="BB319" s="47">
        <f t="shared" si="64"/>
        <v>0</v>
      </c>
      <c r="BC319" s="47">
        <f t="shared" si="65"/>
        <v>0</v>
      </c>
      <c r="BD319" s="47">
        <f t="shared" si="66"/>
        <v>0</v>
      </c>
      <c r="BE319" s="47">
        <f t="shared" si="67"/>
        <v>7258.5471850598688</v>
      </c>
      <c r="BF319" s="135">
        <f t="shared" si="68"/>
        <v>34360.30073205987</v>
      </c>
      <c r="BG319" s="139">
        <f t="shared" si="69"/>
        <v>7.3294156851663548</v>
      </c>
    </row>
    <row r="320" spans="1:59" ht="12.95" customHeight="1" x14ac:dyDescent="0.2">
      <c r="A320" s="32" t="s">
        <v>951</v>
      </c>
      <c r="B320" s="33" t="s">
        <v>952</v>
      </c>
      <c r="C320" s="43">
        <v>1933</v>
      </c>
      <c r="D320" s="45"/>
      <c r="E320" s="33"/>
      <c r="F320" s="46" t="s">
        <v>146</v>
      </c>
      <c r="G320" s="33" t="s">
        <v>147</v>
      </c>
      <c r="H320" s="46" t="s">
        <v>162</v>
      </c>
      <c r="I320" s="46" t="s">
        <v>163</v>
      </c>
      <c r="J320" s="47">
        <v>2</v>
      </c>
      <c r="K320" s="47">
        <v>1</v>
      </c>
      <c r="L320" s="130">
        <v>1152.0933640000001</v>
      </c>
      <c r="M320" s="131">
        <v>0</v>
      </c>
      <c r="N320" s="132">
        <v>0</v>
      </c>
      <c r="O320" s="37"/>
      <c r="P320" s="133">
        <v>0</v>
      </c>
      <c r="Q320" s="134">
        <v>0</v>
      </c>
      <c r="R320" s="131"/>
      <c r="S320" s="37">
        <v>701</v>
      </c>
      <c r="T320" s="135">
        <f t="shared" si="56"/>
        <v>1853.0933640000001</v>
      </c>
      <c r="U320" s="130">
        <v>1437.2999999999997</v>
      </c>
      <c r="V320" s="131">
        <v>0</v>
      </c>
      <c r="W320" s="136">
        <v>153.35</v>
      </c>
      <c r="X320" s="37">
        <v>68.62</v>
      </c>
      <c r="Y320" s="133">
        <v>0</v>
      </c>
      <c r="Z320" s="134">
        <v>0</v>
      </c>
      <c r="AA320" s="131"/>
      <c r="AB320" s="37">
        <v>1298.1219290626063</v>
      </c>
      <c r="AC320" s="135">
        <f t="shared" si="57"/>
        <v>2957.3919290626059</v>
      </c>
      <c r="AD320" s="47"/>
      <c r="AE320" s="47"/>
      <c r="AF320" s="130">
        <v>500</v>
      </c>
      <c r="AG320" s="131">
        <v>0</v>
      </c>
      <c r="AH320" s="132">
        <v>0</v>
      </c>
      <c r="AI320" s="37"/>
      <c r="AJ320" s="133">
        <v>0</v>
      </c>
      <c r="AK320" s="137">
        <v>0</v>
      </c>
      <c r="AL320" s="131"/>
      <c r="AM320" s="37">
        <v>300</v>
      </c>
      <c r="AN320" s="135">
        <f t="shared" si="58"/>
        <v>800</v>
      </c>
      <c r="AO320" s="130">
        <v>0</v>
      </c>
      <c r="AP320" s="131">
        <v>0</v>
      </c>
      <c r="AQ320" s="132">
        <v>0</v>
      </c>
      <c r="AR320" s="37"/>
      <c r="AS320" s="133"/>
      <c r="AT320" s="138"/>
      <c r="AU320" s="131"/>
      <c r="AV320" s="37">
        <v>0</v>
      </c>
      <c r="AW320" s="135">
        <f t="shared" si="59"/>
        <v>0</v>
      </c>
      <c r="AX320" s="47">
        <f t="shared" si="60"/>
        <v>3089.3933639999996</v>
      </c>
      <c r="AY320" s="47">
        <f t="shared" si="61"/>
        <v>0</v>
      </c>
      <c r="AZ320" s="47">
        <f t="shared" si="62"/>
        <v>153.35</v>
      </c>
      <c r="BA320" s="47">
        <f t="shared" si="63"/>
        <v>68.62</v>
      </c>
      <c r="BB320" s="47">
        <f t="shared" si="64"/>
        <v>0</v>
      </c>
      <c r="BC320" s="47">
        <f t="shared" si="65"/>
        <v>0</v>
      </c>
      <c r="BD320" s="47">
        <f t="shared" si="66"/>
        <v>0</v>
      </c>
      <c r="BE320" s="47">
        <f t="shared" si="67"/>
        <v>2299.1219290626063</v>
      </c>
      <c r="BF320" s="135">
        <f t="shared" si="68"/>
        <v>5610.4852930626057</v>
      </c>
      <c r="BG320" s="139">
        <f t="shared" si="69"/>
        <v>2.9024755784079699</v>
      </c>
    </row>
    <row r="321" spans="1:59" ht="12.95" customHeight="1" x14ac:dyDescent="0.2">
      <c r="A321" s="32" t="s">
        <v>974</v>
      </c>
      <c r="B321" s="33" t="s">
        <v>975</v>
      </c>
      <c r="C321" s="43">
        <v>1251</v>
      </c>
      <c r="D321" s="66" t="s">
        <v>904</v>
      </c>
      <c r="E321" s="33" t="s">
        <v>905</v>
      </c>
      <c r="F321" s="46" t="s">
        <v>146</v>
      </c>
      <c r="G321" s="33" t="s">
        <v>147</v>
      </c>
      <c r="H321" s="46" t="s">
        <v>156</v>
      </c>
      <c r="I321" s="46" t="s">
        <v>157</v>
      </c>
      <c r="J321" s="47">
        <v>1</v>
      </c>
      <c r="K321" s="47">
        <v>2</v>
      </c>
      <c r="L321" s="130">
        <v>546.23253599999998</v>
      </c>
      <c r="M321" s="131">
        <v>0</v>
      </c>
      <c r="N321" s="132">
        <v>380</v>
      </c>
      <c r="O321" s="37"/>
      <c r="P321" s="133">
        <v>0</v>
      </c>
      <c r="Q321" s="134">
        <v>0</v>
      </c>
      <c r="R321" s="131"/>
      <c r="S321" s="37">
        <v>843.7</v>
      </c>
      <c r="T321" s="135">
        <f t="shared" si="56"/>
        <v>1769.932536</v>
      </c>
      <c r="U321" s="130">
        <v>1323.97</v>
      </c>
      <c r="V321" s="131">
        <v>0</v>
      </c>
      <c r="W321" s="136">
        <v>119.57</v>
      </c>
      <c r="X321" s="37">
        <v>118.55</v>
      </c>
      <c r="Y321" s="133">
        <v>0</v>
      </c>
      <c r="Z321" s="134">
        <v>0</v>
      </c>
      <c r="AA321" s="131"/>
      <c r="AB321" s="37">
        <v>770.87945763157916</v>
      </c>
      <c r="AC321" s="135">
        <f t="shared" si="57"/>
        <v>2332.9694576315792</v>
      </c>
      <c r="AD321" s="47"/>
      <c r="AE321" s="47"/>
      <c r="AF321" s="130">
        <v>0</v>
      </c>
      <c r="AG321" s="131">
        <v>0</v>
      </c>
      <c r="AH321" s="132">
        <v>0</v>
      </c>
      <c r="AI321" s="37"/>
      <c r="AJ321" s="133">
        <v>0</v>
      </c>
      <c r="AK321" s="137">
        <v>0</v>
      </c>
      <c r="AL321" s="131"/>
      <c r="AM321" s="37">
        <v>0</v>
      </c>
      <c r="AN321" s="135">
        <f t="shared" si="58"/>
        <v>0</v>
      </c>
      <c r="AO321" s="130">
        <v>0</v>
      </c>
      <c r="AP321" s="131">
        <v>0</v>
      </c>
      <c r="AQ321" s="132">
        <v>0</v>
      </c>
      <c r="AR321" s="37"/>
      <c r="AS321" s="133"/>
      <c r="AT321" s="138"/>
      <c r="AU321" s="131"/>
      <c r="AV321" s="37">
        <v>0</v>
      </c>
      <c r="AW321" s="135">
        <f t="shared" si="59"/>
        <v>0</v>
      </c>
      <c r="AX321" s="47">
        <f t="shared" si="60"/>
        <v>1870.202536</v>
      </c>
      <c r="AY321" s="47">
        <f t="shared" si="61"/>
        <v>0</v>
      </c>
      <c r="AZ321" s="47">
        <f t="shared" si="62"/>
        <v>499.57</v>
      </c>
      <c r="BA321" s="47">
        <f t="shared" si="63"/>
        <v>118.55</v>
      </c>
      <c r="BB321" s="47">
        <f t="shared" si="64"/>
        <v>0</v>
      </c>
      <c r="BC321" s="47">
        <f t="shared" si="65"/>
        <v>0</v>
      </c>
      <c r="BD321" s="47">
        <f t="shared" si="66"/>
        <v>0</v>
      </c>
      <c r="BE321" s="47">
        <f t="shared" si="67"/>
        <v>1614.5794576315793</v>
      </c>
      <c r="BF321" s="135">
        <f t="shared" si="68"/>
        <v>4102.9019936315799</v>
      </c>
      <c r="BG321" s="139">
        <f t="shared" si="69"/>
        <v>3.2796978366359553</v>
      </c>
    </row>
    <row r="322" spans="1:59" ht="12.95" customHeight="1" x14ac:dyDescent="0.2">
      <c r="A322" s="32" t="s">
        <v>1006</v>
      </c>
      <c r="B322" s="33" t="s">
        <v>1864</v>
      </c>
      <c r="C322" s="43">
        <v>2549</v>
      </c>
      <c r="D322" s="49" t="s">
        <v>904</v>
      </c>
      <c r="E322" s="33" t="s">
        <v>905</v>
      </c>
      <c r="F322" s="46" t="s">
        <v>146</v>
      </c>
      <c r="G322" s="33" t="s">
        <v>147</v>
      </c>
      <c r="H322" s="46" t="s">
        <v>156</v>
      </c>
      <c r="I322" s="46" t="s">
        <v>157</v>
      </c>
      <c r="J322" s="47">
        <v>1</v>
      </c>
      <c r="K322" s="47">
        <v>2</v>
      </c>
      <c r="L322" s="130">
        <v>1588.4841289999999</v>
      </c>
      <c r="M322" s="131">
        <v>0</v>
      </c>
      <c r="N322" s="132">
        <v>0</v>
      </c>
      <c r="O322" s="37"/>
      <c r="P322" s="133">
        <v>0</v>
      </c>
      <c r="Q322" s="134">
        <v>0</v>
      </c>
      <c r="R322" s="131"/>
      <c r="S322" s="37">
        <v>2363.65</v>
      </c>
      <c r="T322" s="135">
        <f t="shared" ref="T322:T385" si="70">SUM(L322:S322)</f>
        <v>3952.134129</v>
      </c>
      <c r="U322" s="130">
        <v>1359.22</v>
      </c>
      <c r="V322" s="131">
        <v>0</v>
      </c>
      <c r="W322" s="136">
        <v>57.5</v>
      </c>
      <c r="X322" s="37">
        <v>80.22</v>
      </c>
      <c r="Y322" s="133">
        <v>0</v>
      </c>
      <c r="Z322" s="134">
        <v>0</v>
      </c>
      <c r="AA322" s="131"/>
      <c r="AB322" s="37">
        <v>1085.2825862307416</v>
      </c>
      <c r="AC322" s="135">
        <f t="shared" ref="AC322:AC385" si="71">SUM(U322:AB322)</f>
        <v>2582.2225862307414</v>
      </c>
      <c r="AD322" s="47"/>
      <c r="AE322" s="47"/>
      <c r="AF322" s="130">
        <v>0</v>
      </c>
      <c r="AG322" s="131">
        <v>0</v>
      </c>
      <c r="AH322" s="132">
        <v>0</v>
      </c>
      <c r="AI322" s="37"/>
      <c r="AJ322" s="133">
        <v>0</v>
      </c>
      <c r="AK322" s="137">
        <v>0</v>
      </c>
      <c r="AL322" s="131"/>
      <c r="AM322" s="37">
        <v>0</v>
      </c>
      <c r="AN322" s="135">
        <f t="shared" ref="AN322:AN385" si="72">SUM(AF322:AM322)</f>
        <v>0</v>
      </c>
      <c r="AO322" s="130">
        <v>0</v>
      </c>
      <c r="AP322" s="131">
        <v>0</v>
      </c>
      <c r="AQ322" s="132">
        <v>0</v>
      </c>
      <c r="AR322" s="37"/>
      <c r="AS322" s="133"/>
      <c r="AT322" s="138"/>
      <c r="AU322" s="131"/>
      <c r="AV322" s="37">
        <v>0</v>
      </c>
      <c r="AW322" s="135">
        <f t="shared" ref="AW322:AW385" si="73">SUM(AO322:AV322)</f>
        <v>0</v>
      </c>
      <c r="AX322" s="47">
        <f t="shared" ref="AX322:AX385" si="74">SUM(L322,U322,AF322,AO322)</f>
        <v>2947.7041289999997</v>
      </c>
      <c r="AY322" s="47">
        <f t="shared" ref="AY322:AY385" si="75">SUM(M322,V322,AG322,AP322)</f>
        <v>0</v>
      </c>
      <c r="AZ322" s="47">
        <f t="shared" ref="AZ322:AZ385" si="76">SUM(N322,W322,AH322,AQ322)</f>
        <v>57.5</v>
      </c>
      <c r="BA322" s="47">
        <f t="shared" ref="BA322:BA385" si="77">SUM(O322,X322,AI322,AR322)</f>
        <v>80.22</v>
      </c>
      <c r="BB322" s="47">
        <f t="shared" ref="BB322:BB385" si="78">SUM(P322,Y322,AJ322,AS322)</f>
        <v>0</v>
      </c>
      <c r="BC322" s="47">
        <f t="shared" ref="BC322:BC385" si="79">SUM(Q322,Z322,AK322,AT322)</f>
        <v>0</v>
      </c>
      <c r="BD322" s="47">
        <f t="shared" ref="BD322:BD385" si="80">SUM(R322,AA322,AL322,AU322)</f>
        <v>0</v>
      </c>
      <c r="BE322" s="47">
        <f t="shared" ref="BE322:BE385" si="81">SUM(S322,AB322,AM322,AV322)</f>
        <v>3448.9325862307414</v>
      </c>
      <c r="BF322" s="135">
        <f t="shared" ref="BF322:BF385" si="82">SUM(AX322:BE322)</f>
        <v>6534.3567152307405</v>
      </c>
      <c r="BG322" s="139">
        <f t="shared" ref="BG322:BG385" si="83">(BF322/C322)</f>
        <v>2.5634981228837743</v>
      </c>
    </row>
    <row r="323" spans="1:59" ht="12.95" customHeight="1" x14ac:dyDescent="0.2">
      <c r="A323" s="32" t="s">
        <v>1034</v>
      </c>
      <c r="B323" s="33" t="s">
        <v>1035</v>
      </c>
      <c r="C323" s="43">
        <v>3378</v>
      </c>
      <c r="D323" s="45" t="s">
        <v>144</v>
      </c>
      <c r="E323" s="33" t="s">
        <v>145</v>
      </c>
      <c r="F323" s="46" t="s">
        <v>146</v>
      </c>
      <c r="G323" s="33" t="s">
        <v>147</v>
      </c>
      <c r="H323" s="46" t="s">
        <v>148</v>
      </c>
      <c r="I323" s="46" t="s">
        <v>149</v>
      </c>
      <c r="J323" s="47">
        <v>2</v>
      </c>
      <c r="K323" s="47">
        <v>2</v>
      </c>
      <c r="L323" s="130">
        <v>2191.4977590000003</v>
      </c>
      <c r="M323" s="131">
        <v>0</v>
      </c>
      <c r="N323" s="132">
        <v>3066.47</v>
      </c>
      <c r="O323" s="37"/>
      <c r="P323" s="133">
        <v>0</v>
      </c>
      <c r="Q323" s="134">
        <v>0</v>
      </c>
      <c r="R323" s="131"/>
      <c r="S323" s="37">
        <v>1263</v>
      </c>
      <c r="T323" s="135">
        <f t="shared" si="70"/>
        <v>6520.9677590000001</v>
      </c>
      <c r="U323" s="130">
        <v>9346.9500000000007</v>
      </c>
      <c r="V323" s="131">
        <v>0</v>
      </c>
      <c r="W323" s="136">
        <v>175.8</v>
      </c>
      <c r="X323" s="37">
        <v>230.92</v>
      </c>
      <c r="Y323" s="133">
        <v>0</v>
      </c>
      <c r="Z323" s="134">
        <v>0</v>
      </c>
      <c r="AA323" s="131"/>
      <c r="AB323" s="37">
        <v>4143.1733915077884</v>
      </c>
      <c r="AC323" s="135">
        <f t="shared" si="71"/>
        <v>13896.843391507788</v>
      </c>
      <c r="AD323" s="47"/>
      <c r="AE323" s="47"/>
      <c r="AF323" s="130">
        <v>5000</v>
      </c>
      <c r="AG323" s="131">
        <v>0</v>
      </c>
      <c r="AH323" s="132">
        <v>100</v>
      </c>
      <c r="AI323" s="37"/>
      <c r="AJ323" s="133">
        <v>0</v>
      </c>
      <c r="AK323" s="137">
        <v>0</v>
      </c>
      <c r="AL323" s="131"/>
      <c r="AM323" s="37">
        <v>2500</v>
      </c>
      <c r="AN323" s="135">
        <f t="shared" si="72"/>
        <v>7600</v>
      </c>
      <c r="AO323" s="130">
        <v>0</v>
      </c>
      <c r="AP323" s="131">
        <v>0</v>
      </c>
      <c r="AQ323" s="132">
        <v>0</v>
      </c>
      <c r="AR323" s="37"/>
      <c r="AS323" s="133"/>
      <c r="AT323" s="138"/>
      <c r="AU323" s="131"/>
      <c r="AV323" s="37">
        <v>0</v>
      </c>
      <c r="AW323" s="135">
        <f t="shared" si="73"/>
        <v>0</v>
      </c>
      <c r="AX323" s="47">
        <f t="shared" si="74"/>
        <v>16538.447759000002</v>
      </c>
      <c r="AY323" s="47">
        <f t="shared" si="75"/>
        <v>0</v>
      </c>
      <c r="AZ323" s="47">
        <f t="shared" si="76"/>
        <v>3342.27</v>
      </c>
      <c r="BA323" s="47">
        <f t="shared" si="77"/>
        <v>230.92</v>
      </c>
      <c r="BB323" s="47">
        <f t="shared" si="78"/>
        <v>0</v>
      </c>
      <c r="BC323" s="47">
        <f t="shared" si="79"/>
        <v>0</v>
      </c>
      <c r="BD323" s="47">
        <f t="shared" si="80"/>
        <v>0</v>
      </c>
      <c r="BE323" s="47">
        <f t="shared" si="81"/>
        <v>7906.1733915077884</v>
      </c>
      <c r="BF323" s="135">
        <f t="shared" si="82"/>
        <v>28017.81115050779</v>
      </c>
      <c r="BG323" s="139">
        <f t="shared" si="83"/>
        <v>8.2942010510680255</v>
      </c>
    </row>
    <row r="324" spans="1:59" ht="12.95" customHeight="1" x14ac:dyDescent="0.2">
      <c r="A324" s="32" t="s">
        <v>1044</v>
      </c>
      <c r="B324" s="33" t="s">
        <v>1045</v>
      </c>
      <c r="C324" s="43">
        <v>8256</v>
      </c>
      <c r="D324" s="45"/>
      <c r="E324" s="33"/>
      <c r="F324" s="46" t="s">
        <v>146</v>
      </c>
      <c r="G324" s="33" t="s">
        <v>147</v>
      </c>
      <c r="H324" s="46" t="s">
        <v>162</v>
      </c>
      <c r="I324" s="46" t="s">
        <v>163</v>
      </c>
      <c r="J324" s="47">
        <v>1</v>
      </c>
      <c r="K324" s="47">
        <v>1</v>
      </c>
      <c r="L324" s="130">
        <v>8863.6014049999994</v>
      </c>
      <c r="M324" s="131">
        <v>0</v>
      </c>
      <c r="N324" s="132">
        <v>1546.8</v>
      </c>
      <c r="O324" s="37"/>
      <c r="P324" s="133">
        <v>0</v>
      </c>
      <c r="Q324" s="134">
        <v>0</v>
      </c>
      <c r="R324" s="131"/>
      <c r="S324" s="37">
        <v>16709.330000000002</v>
      </c>
      <c r="T324" s="135">
        <f t="shared" si="70"/>
        <v>27119.731404999999</v>
      </c>
      <c r="U324" s="130">
        <v>5073.99</v>
      </c>
      <c r="V324" s="131">
        <v>0</v>
      </c>
      <c r="W324" s="136">
        <v>201.35000000000002</v>
      </c>
      <c r="X324" s="37">
        <v>353.76</v>
      </c>
      <c r="Y324" s="133">
        <v>0</v>
      </c>
      <c r="Z324" s="134">
        <v>0</v>
      </c>
      <c r="AA324" s="131"/>
      <c r="AB324" s="37">
        <v>14597.692285472118</v>
      </c>
      <c r="AC324" s="135">
        <f t="shared" si="71"/>
        <v>20226.792285472118</v>
      </c>
      <c r="AD324" s="47"/>
      <c r="AE324" s="47"/>
      <c r="AF324" s="130">
        <v>37000</v>
      </c>
      <c r="AG324" s="131">
        <v>0</v>
      </c>
      <c r="AH324" s="132">
        <v>1000</v>
      </c>
      <c r="AI324" s="37"/>
      <c r="AJ324" s="133">
        <v>0</v>
      </c>
      <c r="AK324" s="137">
        <v>0</v>
      </c>
      <c r="AL324" s="131"/>
      <c r="AM324" s="37">
        <v>25000</v>
      </c>
      <c r="AN324" s="135">
        <f t="shared" si="72"/>
        <v>63000</v>
      </c>
      <c r="AO324" s="130">
        <v>0</v>
      </c>
      <c r="AP324" s="131">
        <v>0</v>
      </c>
      <c r="AQ324" s="132">
        <v>0</v>
      </c>
      <c r="AR324" s="37"/>
      <c r="AS324" s="133"/>
      <c r="AT324" s="138"/>
      <c r="AU324" s="131"/>
      <c r="AV324" s="37">
        <v>0</v>
      </c>
      <c r="AW324" s="135">
        <f t="shared" si="73"/>
        <v>0</v>
      </c>
      <c r="AX324" s="47">
        <f t="shared" si="74"/>
        <v>50937.591404999999</v>
      </c>
      <c r="AY324" s="47">
        <f t="shared" si="75"/>
        <v>0</v>
      </c>
      <c r="AZ324" s="47">
        <f t="shared" si="76"/>
        <v>2748.15</v>
      </c>
      <c r="BA324" s="47">
        <f t="shared" si="77"/>
        <v>353.76</v>
      </c>
      <c r="BB324" s="47">
        <f t="shared" si="78"/>
        <v>0</v>
      </c>
      <c r="BC324" s="47">
        <f t="shared" si="79"/>
        <v>0</v>
      </c>
      <c r="BD324" s="47">
        <f t="shared" si="80"/>
        <v>0</v>
      </c>
      <c r="BE324" s="47">
        <f t="shared" si="81"/>
        <v>56307.022285472121</v>
      </c>
      <c r="BF324" s="135">
        <f t="shared" si="82"/>
        <v>110346.52369047212</v>
      </c>
      <c r="BG324" s="139">
        <f t="shared" si="83"/>
        <v>13.365615757082379</v>
      </c>
    </row>
    <row r="325" spans="1:59" ht="12.95" customHeight="1" x14ac:dyDescent="0.2">
      <c r="A325" s="32" t="s">
        <v>1140</v>
      </c>
      <c r="B325" s="33" t="s">
        <v>1141</v>
      </c>
      <c r="C325" s="43">
        <v>1501</v>
      </c>
      <c r="D325" s="45" t="s">
        <v>820</v>
      </c>
      <c r="E325" s="33" t="s">
        <v>821</v>
      </c>
      <c r="F325" s="46" t="s">
        <v>146</v>
      </c>
      <c r="G325" s="33" t="s">
        <v>147</v>
      </c>
      <c r="H325" s="46" t="s">
        <v>221</v>
      </c>
      <c r="I325" s="46" t="s">
        <v>222</v>
      </c>
      <c r="J325" s="47">
        <v>2</v>
      </c>
      <c r="K325" s="47">
        <v>2</v>
      </c>
      <c r="L325" s="130">
        <v>5919.6948300000004</v>
      </c>
      <c r="M325" s="131">
        <v>0</v>
      </c>
      <c r="N325" s="132">
        <v>295</v>
      </c>
      <c r="O325" s="37">
        <v>20</v>
      </c>
      <c r="P325" s="133">
        <v>0</v>
      </c>
      <c r="Q325" s="134">
        <v>0</v>
      </c>
      <c r="R325" s="131"/>
      <c r="S325" s="37">
        <v>3817.5</v>
      </c>
      <c r="T325" s="135">
        <f t="shared" si="70"/>
        <v>10052.19483</v>
      </c>
      <c r="U325" s="130">
        <v>7374.5599999999995</v>
      </c>
      <c r="V325" s="131">
        <v>0</v>
      </c>
      <c r="W325" s="136">
        <v>354.65</v>
      </c>
      <c r="X325" s="37">
        <v>94.95</v>
      </c>
      <c r="Y325" s="133">
        <v>0</v>
      </c>
      <c r="Z325" s="134">
        <v>0</v>
      </c>
      <c r="AA325" s="131"/>
      <c r="AB325" s="37">
        <v>5491.2349892807943</v>
      </c>
      <c r="AC325" s="135">
        <f t="shared" si="71"/>
        <v>13315.394989280794</v>
      </c>
      <c r="AD325" s="47"/>
      <c r="AE325" s="47"/>
      <c r="AF325" s="130">
        <v>2068.02</v>
      </c>
      <c r="AG325" s="131">
        <v>0</v>
      </c>
      <c r="AH325" s="132">
        <v>0</v>
      </c>
      <c r="AI325" s="37"/>
      <c r="AJ325" s="133">
        <v>0</v>
      </c>
      <c r="AK325" s="137">
        <v>0</v>
      </c>
      <c r="AL325" s="131"/>
      <c r="AM325" s="37">
        <v>0</v>
      </c>
      <c r="AN325" s="135">
        <f t="shared" si="72"/>
        <v>2068.02</v>
      </c>
      <c r="AO325" s="130">
        <v>0</v>
      </c>
      <c r="AP325" s="131">
        <v>0</v>
      </c>
      <c r="AQ325" s="132">
        <v>0</v>
      </c>
      <c r="AR325" s="37"/>
      <c r="AS325" s="133"/>
      <c r="AT325" s="138"/>
      <c r="AU325" s="131"/>
      <c r="AV325" s="37">
        <v>0</v>
      </c>
      <c r="AW325" s="135">
        <f t="shared" si="73"/>
        <v>0</v>
      </c>
      <c r="AX325" s="47">
        <f t="shared" si="74"/>
        <v>15362.27483</v>
      </c>
      <c r="AY325" s="47">
        <f t="shared" si="75"/>
        <v>0</v>
      </c>
      <c r="AZ325" s="47">
        <f t="shared" si="76"/>
        <v>649.65</v>
      </c>
      <c r="BA325" s="47">
        <f t="shared" si="77"/>
        <v>114.95</v>
      </c>
      <c r="BB325" s="47">
        <f t="shared" si="78"/>
        <v>0</v>
      </c>
      <c r="BC325" s="47">
        <f t="shared" si="79"/>
        <v>0</v>
      </c>
      <c r="BD325" s="47">
        <f t="shared" si="80"/>
        <v>0</v>
      </c>
      <c r="BE325" s="47">
        <f t="shared" si="81"/>
        <v>9308.7349892807943</v>
      </c>
      <c r="BF325" s="135">
        <f t="shared" si="82"/>
        <v>25435.609819280795</v>
      </c>
      <c r="BG325" s="139">
        <f t="shared" si="83"/>
        <v>16.94577602883464</v>
      </c>
    </row>
    <row r="326" spans="1:59" ht="12.95" customHeight="1" x14ac:dyDescent="0.2">
      <c r="A326" s="32" t="s">
        <v>1168</v>
      </c>
      <c r="B326" s="33" t="s">
        <v>1169</v>
      </c>
      <c r="C326" s="43">
        <v>6239</v>
      </c>
      <c r="D326" s="45"/>
      <c r="E326" s="33"/>
      <c r="F326" s="46" t="s">
        <v>146</v>
      </c>
      <c r="G326" s="33" t="s">
        <v>147</v>
      </c>
      <c r="H326" s="46" t="s">
        <v>221</v>
      </c>
      <c r="I326" s="46" t="s">
        <v>222</v>
      </c>
      <c r="J326" s="47">
        <v>1</v>
      </c>
      <c r="K326" s="47">
        <v>1</v>
      </c>
      <c r="L326" s="130">
        <v>13310.109747999999</v>
      </c>
      <c r="M326" s="131">
        <v>0</v>
      </c>
      <c r="N326" s="132">
        <v>26346.880000000001</v>
      </c>
      <c r="O326" s="37">
        <v>70</v>
      </c>
      <c r="P326" s="133">
        <v>20</v>
      </c>
      <c r="Q326" s="134">
        <v>0</v>
      </c>
      <c r="R326" s="131"/>
      <c r="S326" s="37">
        <v>11705.8</v>
      </c>
      <c r="T326" s="135">
        <f t="shared" si="70"/>
        <v>51452.789747999996</v>
      </c>
      <c r="U326" s="130">
        <v>18801.36</v>
      </c>
      <c r="V326" s="131">
        <v>0</v>
      </c>
      <c r="W326" s="136">
        <v>2754.45</v>
      </c>
      <c r="X326" s="37">
        <v>666.75</v>
      </c>
      <c r="Y326" s="133">
        <v>0</v>
      </c>
      <c r="Z326" s="134">
        <v>0</v>
      </c>
      <c r="AA326" s="131"/>
      <c r="AB326" s="37">
        <v>15991.278679141571</v>
      </c>
      <c r="AC326" s="135">
        <f t="shared" si="71"/>
        <v>38213.838679141569</v>
      </c>
      <c r="AD326" s="47"/>
      <c r="AE326" s="47"/>
      <c r="AF326" s="130">
        <v>4000</v>
      </c>
      <c r="AG326" s="131">
        <v>0</v>
      </c>
      <c r="AH326" s="132">
        <v>4750</v>
      </c>
      <c r="AI326" s="37"/>
      <c r="AJ326" s="133">
        <v>0</v>
      </c>
      <c r="AK326" s="137">
        <v>0</v>
      </c>
      <c r="AL326" s="131"/>
      <c r="AM326" s="37">
        <v>10301.85</v>
      </c>
      <c r="AN326" s="135">
        <f t="shared" si="72"/>
        <v>19051.849999999999</v>
      </c>
      <c r="AO326" s="130">
        <v>0</v>
      </c>
      <c r="AP326" s="131">
        <v>0</v>
      </c>
      <c r="AQ326" s="132">
        <v>0</v>
      </c>
      <c r="AR326" s="37"/>
      <c r="AS326" s="133"/>
      <c r="AT326" s="138"/>
      <c r="AU326" s="131"/>
      <c r="AV326" s="37">
        <v>0</v>
      </c>
      <c r="AW326" s="135">
        <f t="shared" si="73"/>
        <v>0</v>
      </c>
      <c r="AX326" s="47">
        <f t="shared" si="74"/>
        <v>36111.469748000003</v>
      </c>
      <c r="AY326" s="47">
        <f t="shared" si="75"/>
        <v>0</v>
      </c>
      <c r="AZ326" s="47">
        <f t="shared" si="76"/>
        <v>33851.33</v>
      </c>
      <c r="BA326" s="47">
        <f t="shared" si="77"/>
        <v>736.75</v>
      </c>
      <c r="BB326" s="47">
        <f t="shared" si="78"/>
        <v>20</v>
      </c>
      <c r="BC326" s="47">
        <f t="shared" si="79"/>
        <v>0</v>
      </c>
      <c r="BD326" s="47">
        <f t="shared" si="80"/>
        <v>0</v>
      </c>
      <c r="BE326" s="47">
        <f t="shared" si="81"/>
        <v>37998.928679141573</v>
      </c>
      <c r="BF326" s="135">
        <f t="shared" si="82"/>
        <v>108718.47842714158</v>
      </c>
      <c r="BG326" s="139">
        <f t="shared" si="83"/>
        <v>17.425625649485749</v>
      </c>
    </row>
    <row r="327" spans="1:59" ht="12.95" customHeight="1" x14ac:dyDescent="0.2">
      <c r="A327" s="32" t="s">
        <v>1172</v>
      </c>
      <c r="B327" s="33" t="s">
        <v>1173</v>
      </c>
      <c r="C327" s="43">
        <v>7436</v>
      </c>
      <c r="D327" s="45"/>
      <c r="E327" s="33"/>
      <c r="F327" s="46" t="s">
        <v>146</v>
      </c>
      <c r="G327" s="33" t="s">
        <v>147</v>
      </c>
      <c r="H327" s="46" t="s">
        <v>785</v>
      </c>
      <c r="I327" s="46" t="s">
        <v>786</v>
      </c>
      <c r="J327" s="47">
        <v>1</v>
      </c>
      <c r="K327" s="47">
        <v>1</v>
      </c>
      <c r="L327" s="130">
        <v>10369.680342</v>
      </c>
      <c r="M327" s="131">
        <v>0</v>
      </c>
      <c r="N327" s="132">
        <v>15234.93</v>
      </c>
      <c r="O327" s="37">
        <v>57</v>
      </c>
      <c r="P327" s="133">
        <v>0</v>
      </c>
      <c r="Q327" s="134">
        <v>50</v>
      </c>
      <c r="R327" s="131">
        <v>143</v>
      </c>
      <c r="S327" s="37">
        <v>5032</v>
      </c>
      <c r="T327" s="135">
        <f t="shared" si="70"/>
        <v>30886.610342</v>
      </c>
      <c r="U327" s="130">
        <v>9168.9700000000012</v>
      </c>
      <c r="V327" s="131">
        <v>0</v>
      </c>
      <c r="W327" s="136">
        <v>1160.4000000000001</v>
      </c>
      <c r="X327" s="37">
        <v>727.45</v>
      </c>
      <c r="Y327" s="133">
        <v>0</v>
      </c>
      <c r="Z327" s="134">
        <v>0</v>
      </c>
      <c r="AA327" s="131"/>
      <c r="AB327" s="37">
        <v>6461.1169336966541</v>
      </c>
      <c r="AC327" s="135">
        <f t="shared" si="71"/>
        <v>17517.936933696656</v>
      </c>
      <c r="AD327" s="47"/>
      <c r="AE327" s="47"/>
      <c r="AF327" s="130">
        <v>10050</v>
      </c>
      <c r="AG327" s="131">
        <v>0</v>
      </c>
      <c r="AH327" s="132">
        <v>10050</v>
      </c>
      <c r="AI327" s="37"/>
      <c r="AJ327" s="133">
        <v>0</v>
      </c>
      <c r="AK327" s="137">
        <v>0</v>
      </c>
      <c r="AL327" s="131"/>
      <c r="AM327" s="37">
        <v>433.33</v>
      </c>
      <c r="AN327" s="135">
        <f t="shared" si="72"/>
        <v>20533.330000000002</v>
      </c>
      <c r="AO327" s="130">
        <v>0</v>
      </c>
      <c r="AP327" s="131">
        <v>0</v>
      </c>
      <c r="AQ327" s="132">
        <v>0</v>
      </c>
      <c r="AR327" s="37"/>
      <c r="AS327" s="133"/>
      <c r="AT327" s="138"/>
      <c r="AU327" s="131"/>
      <c r="AV327" s="37">
        <v>0</v>
      </c>
      <c r="AW327" s="135">
        <f t="shared" si="73"/>
        <v>0</v>
      </c>
      <c r="AX327" s="47">
        <f t="shared" si="74"/>
        <v>29588.650342000001</v>
      </c>
      <c r="AY327" s="47">
        <f t="shared" si="75"/>
        <v>0</v>
      </c>
      <c r="AZ327" s="47">
        <f t="shared" si="76"/>
        <v>26445.33</v>
      </c>
      <c r="BA327" s="47">
        <f t="shared" si="77"/>
        <v>784.45</v>
      </c>
      <c r="BB327" s="47">
        <f t="shared" si="78"/>
        <v>0</v>
      </c>
      <c r="BC327" s="47">
        <f t="shared" si="79"/>
        <v>50</v>
      </c>
      <c r="BD327" s="47">
        <f t="shared" si="80"/>
        <v>143</v>
      </c>
      <c r="BE327" s="47">
        <f t="shared" si="81"/>
        <v>11926.446933696654</v>
      </c>
      <c r="BF327" s="135">
        <f t="shared" si="82"/>
        <v>68937.87727569665</v>
      </c>
      <c r="BG327" s="139">
        <f t="shared" si="83"/>
        <v>9.2708280360000881</v>
      </c>
    </row>
    <row r="328" spans="1:59" ht="12.95" customHeight="1" x14ac:dyDescent="0.2">
      <c r="A328" s="32" t="s">
        <v>1244</v>
      </c>
      <c r="B328" s="33" t="s">
        <v>1245</v>
      </c>
      <c r="C328" s="43">
        <v>5087</v>
      </c>
      <c r="D328" s="45" t="s">
        <v>219</v>
      </c>
      <c r="E328" s="33" t="s">
        <v>220</v>
      </c>
      <c r="F328" s="46" t="s">
        <v>146</v>
      </c>
      <c r="G328" s="33" t="s">
        <v>147</v>
      </c>
      <c r="H328" s="46" t="s">
        <v>221</v>
      </c>
      <c r="I328" s="46" t="s">
        <v>222</v>
      </c>
      <c r="J328" s="47">
        <v>2</v>
      </c>
      <c r="K328" s="47">
        <v>2</v>
      </c>
      <c r="L328" s="130">
        <v>14129.152017999997</v>
      </c>
      <c r="M328" s="131">
        <v>0</v>
      </c>
      <c r="N328" s="132">
        <v>4358.0200000000004</v>
      </c>
      <c r="O328" s="37">
        <v>35</v>
      </c>
      <c r="P328" s="133">
        <v>0</v>
      </c>
      <c r="Q328" s="134">
        <v>0</v>
      </c>
      <c r="R328" s="131"/>
      <c r="S328" s="37">
        <v>4751</v>
      </c>
      <c r="T328" s="135">
        <f t="shared" si="70"/>
        <v>23273.172017999997</v>
      </c>
      <c r="U328" s="130">
        <v>64508.229999999996</v>
      </c>
      <c r="V328" s="131">
        <v>0</v>
      </c>
      <c r="W328" s="136">
        <v>2047.1599999999999</v>
      </c>
      <c r="X328" s="37">
        <v>609.61</v>
      </c>
      <c r="Y328" s="133">
        <v>326.3</v>
      </c>
      <c r="Z328" s="134">
        <v>0</v>
      </c>
      <c r="AA328" s="131"/>
      <c r="AB328" s="37">
        <v>23282.259886020598</v>
      </c>
      <c r="AC328" s="135">
        <f t="shared" si="71"/>
        <v>90773.559886020608</v>
      </c>
      <c r="AD328" s="47"/>
      <c r="AE328" s="47"/>
      <c r="AF328" s="130">
        <v>552.70000000000005</v>
      </c>
      <c r="AG328" s="131">
        <v>0</v>
      </c>
      <c r="AH328" s="132">
        <v>15000</v>
      </c>
      <c r="AI328" s="37"/>
      <c r="AJ328" s="133">
        <v>0</v>
      </c>
      <c r="AK328" s="137">
        <v>0</v>
      </c>
      <c r="AL328" s="131"/>
      <c r="AM328" s="37">
        <v>0</v>
      </c>
      <c r="AN328" s="135">
        <f t="shared" si="72"/>
        <v>15552.7</v>
      </c>
      <c r="AO328" s="130">
        <v>0</v>
      </c>
      <c r="AP328" s="131">
        <v>0</v>
      </c>
      <c r="AQ328" s="132">
        <v>0</v>
      </c>
      <c r="AR328" s="37"/>
      <c r="AS328" s="133"/>
      <c r="AT328" s="138"/>
      <c r="AU328" s="131"/>
      <c r="AV328" s="37">
        <v>0</v>
      </c>
      <c r="AW328" s="135">
        <f t="shared" si="73"/>
        <v>0</v>
      </c>
      <c r="AX328" s="47">
        <f t="shared" si="74"/>
        <v>79190.082017999986</v>
      </c>
      <c r="AY328" s="47">
        <f t="shared" si="75"/>
        <v>0</v>
      </c>
      <c r="AZ328" s="47">
        <f t="shared" si="76"/>
        <v>21405.18</v>
      </c>
      <c r="BA328" s="47">
        <f t="shared" si="77"/>
        <v>644.61</v>
      </c>
      <c r="BB328" s="47">
        <f t="shared" si="78"/>
        <v>326.3</v>
      </c>
      <c r="BC328" s="47">
        <f t="shared" si="79"/>
        <v>0</v>
      </c>
      <c r="BD328" s="47">
        <f t="shared" si="80"/>
        <v>0</v>
      </c>
      <c r="BE328" s="47">
        <f t="shared" si="81"/>
        <v>28033.259886020598</v>
      </c>
      <c r="BF328" s="135">
        <f t="shared" si="82"/>
        <v>129599.43190402057</v>
      </c>
      <c r="BG328" s="139">
        <f t="shared" si="83"/>
        <v>25.476593651271983</v>
      </c>
    </row>
    <row r="329" spans="1:59" ht="12.95" customHeight="1" x14ac:dyDescent="0.2">
      <c r="A329" s="32" t="s">
        <v>1259</v>
      </c>
      <c r="B329" s="33" t="s">
        <v>1260</v>
      </c>
      <c r="C329" s="43">
        <v>2982</v>
      </c>
      <c r="D329" s="49" t="s">
        <v>904</v>
      </c>
      <c r="E329" s="33" t="s">
        <v>905</v>
      </c>
      <c r="F329" s="46" t="s">
        <v>146</v>
      </c>
      <c r="G329" s="33" t="s">
        <v>147</v>
      </c>
      <c r="H329" s="46" t="s">
        <v>156</v>
      </c>
      <c r="I329" s="46" t="s">
        <v>157</v>
      </c>
      <c r="J329" s="47">
        <v>1</v>
      </c>
      <c r="K329" s="47">
        <v>2</v>
      </c>
      <c r="L329" s="130">
        <v>1890.283909</v>
      </c>
      <c r="M329" s="131">
        <v>0</v>
      </c>
      <c r="N329" s="132">
        <v>0</v>
      </c>
      <c r="O329" s="37"/>
      <c r="P329" s="133">
        <v>0</v>
      </c>
      <c r="Q329" s="134">
        <v>0</v>
      </c>
      <c r="R329" s="131"/>
      <c r="S329" s="37">
        <v>2702</v>
      </c>
      <c r="T329" s="135">
        <f t="shared" si="70"/>
        <v>4592.2839089999998</v>
      </c>
      <c r="U329" s="130">
        <v>2948.71</v>
      </c>
      <c r="V329" s="131">
        <v>0</v>
      </c>
      <c r="W329" s="136">
        <v>74.599999999999994</v>
      </c>
      <c r="X329" s="37">
        <v>91</v>
      </c>
      <c r="Y329" s="133">
        <v>0</v>
      </c>
      <c r="Z329" s="134">
        <v>82.8</v>
      </c>
      <c r="AA329" s="131"/>
      <c r="AB329" s="37">
        <v>2505.164726398837</v>
      </c>
      <c r="AC329" s="135">
        <f t="shared" si="71"/>
        <v>5702.2747263988367</v>
      </c>
      <c r="AD329" s="47"/>
      <c r="AE329" s="47"/>
      <c r="AF329" s="130">
        <v>3000</v>
      </c>
      <c r="AG329" s="131">
        <v>0</v>
      </c>
      <c r="AH329" s="132">
        <v>0</v>
      </c>
      <c r="AI329" s="37"/>
      <c r="AJ329" s="133">
        <v>0</v>
      </c>
      <c r="AK329" s="137">
        <v>0</v>
      </c>
      <c r="AL329" s="131"/>
      <c r="AM329" s="37">
        <v>2000</v>
      </c>
      <c r="AN329" s="135">
        <f t="shared" si="72"/>
        <v>5000</v>
      </c>
      <c r="AO329" s="130">
        <v>0</v>
      </c>
      <c r="AP329" s="131">
        <v>0</v>
      </c>
      <c r="AQ329" s="132">
        <v>0</v>
      </c>
      <c r="AR329" s="37"/>
      <c r="AS329" s="133"/>
      <c r="AT329" s="138"/>
      <c r="AU329" s="131"/>
      <c r="AV329" s="37">
        <v>0</v>
      </c>
      <c r="AW329" s="135">
        <f t="shared" si="73"/>
        <v>0</v>
      </c>
      <c r="AX329" s="47">
        <f t="shared" si="74"/>
        <v>7838.9939089999998</v>
      </c>
      <c r="AY329" s="47">
        <f t="shared" si="75"/>
        <v>0</v>
      </c>
      <c r="AZ329" s="47">
        <f t="shared" si="76"/>
        <v>74.599999999999994</v>
      </c>
      <c r="BA329" s="47">
        <f t="shared" si="77"/>
        <v>91</v>
      </c>
      <c r="BB329" s="47">
        <f t="shared" si="78"/>
        <v>0</v>
      </c>
      <c r="BC329" s="47">
        <f t="shared" si="79"/>
        <v>82.8</v>
      </c>
      <c r="BD329" s="47">
        <f t="shared" si="80"/>
        <v>0</v>
      </c>
      <c r="BE329" s="47">
        <f t="shared" si="81"/>
        <v>7207.164726398837</v>
      </c>
      <c r="BF329" s="135">
        <f t="shared" si="82"/>
        <v>15294.558635398836</v>
      </c>
      <c r="BG329" s="139">
        <f t="shared" si="83"/>
        <v>5.1289599716293885</v>
      </c>
    </row>
    <row r="330" spans="1:59" ht="12.95" customHeight="1" x14ac:dyDescent="0.2">
      <c r="A330" s="32" t="s">
        <v>1267</v>
      </c>
      <c r="B330" s="33" t="s">
        <v>1268</v>
      </c>
      <c r="C330" s="43">
        <v>923</v>
      </c>
      <c r="D330" s="45" t="s">
        <v>144</v>
      </c>
      <c r="E330" s="33" t="s">
        <v>145</v>
      </c>
      <c r="F330" s="46" t="s">
        <v>146</v>
      </c>
      <c r="G330" s="33" t="s">
        <v>147</v>
      </c>
      <c r="H330" s="46" t="s">
        <v>148</v>
      </c>
      <c r="I330" s="46" t="s">
        <v>149</v>
      </c>
      <c r="J330" s="47">
        <v>2</v>
      </c>
      <c r="K330" s="47">
        <v>2</v>
      </c>
      <c r="L330" s="130">
        <v>1254.8759969999999</v>
      </c>
      <c r="M330" s="131">
        <v>0</v>
      </c>
      <c r="N330" s="132">
        <v>1190</v>
      </c>
      <c r="O330" s="37"/>
      <c r="P330" s="133">
        <v>0</v>
      </c>
      <c r="Q330" s="134">
        <v>0</v>
      </c>
      <c r="R330" s="131"/>
      <c r="S330" s="37">
        <v>530</v>
      </c>
      <c r="T330" s="135">
        <f t="shared" si="70"/>
        <v>2974.8759970000001</v>
      </c>
      <c r="U330" s="130">
        <v>1981.8</v>
      </c>
      <c r="V330" s="131">
        <v>0</v>
      </c>
      <c r="W330" s="136">
        <v>116.6</v>
      </c>
      <c r="X330" s="37">
        <v>48.3</v>
      </c>
      <c r="Y330" s="133">
        <v>0</v>
      </c>
      <c r="Z330" s="134">
        <v>0</v>
      </c>
      <c r="AA330" s="131"/>
      <c r="AB330" s="37">
        <v>1263.3203444616379</v>
      </c>
      <c r="AC330" s="135">
        <f t="shared" si="71"/>
        <v>3410.0203444616382</v>
      </c>
      <c r="AD330" s="47"/>
      <c r="AE330" s="47"/>
      <c r="AF330" s="130">
        <v>1100</v>
      </c>
      <c r="AG330" s="131">
        <v>0</v>
      </c>
      <c r="AH330" s="132">
        <v>2158.6</v>
      </c>
      <c r="AI330" s="37"/>
      <c r="AJ330" s="133">
        <v>0</v>
      </c>
      <c r="AK330" s="137">
        <v>0</v>
      </c>
      <c r="AL330" s="131"/>
      <c r="AM330" s="37">
        <v>1100</v>
      </c>
      <c r="AN330" s="135">
        <f t="shared" si="72"/>
        <v>4358.6000000000004</v>
      </c>
      <c r="AO330" s="130">
        <v>0</v>
      </c>
      <c r="AP330" s="131">
        <v>0</v>
      </c>
      <c r="AQ330" s="132">
        <v>0</v>
      </c>
      <c r="AR330" s="37"/>
      <c r="AS330" s="133"/>
      <c r="AT330" s="138"/>
      <c r="AU330" s="131"/>
      <c r="AV330" s="37">
        <v>0</v>
      </c>
      <c r="AW330" s="135">
        <f t="shared" si="73"/>
        <v>0</v>
      </c>
      <c r="AX330" s="47">
        <f t="shared" si="74"/>
        <v>4336.6759970000003</v>
      </c>
      <c r="AY330" s="47">
        <f t="shared" si="75"/>
        <v>0</v>
      </c>
      <c r="AZ330" s="47">
        <f t="shared" si="76"/>
        <v>3465.2</v>
      </c>
      <c r="BA330" s="47">
        <f t="shared" si="77"/>
        <v>48.3</v>
      </c>
      <c r="BB330" s="47">
        <f t="shared" si="78"/>
        <v>0</v>
      </c>
      <c r="BC330" s="47">
        <f t="shared" si="79"/>
        <v>0</v>
      </c>
      <c r="BD330" s="47">
        <f t="shared" si="80"/>
        <v>0</v>
      </c>
      <c r="BE330" s="47">
        <f t="shared" si="81"/>
        <v>2893.3203444616379</v>
      </c>
      <c r="BF330" s="135">
        <f t="shared" si="82"/>
        <v>10743.496341461638</v>
      </c>
      <c r="BG330" s="139">
        <f t="shared" si="83"/>
        <v>11.639757683057029</v>
      </c>
    </row>
    <row r="331" spans="1:59" ht="12.95" customHeight="1" x14ac:dyDescent="0.2">
      <c r="A331" s="32" t="s">
        <v>1344</v>
      </c>
      <c r="B331" s="33" t="s">
        <v>1345</v>
      </c>
      <c r="C331" s="43">
        <v>1158</v>
      </c>
      <c r="D331" s="45" t="s">
        <v>219</v>
      </c>
      <c r="E331" s="33" t="s">
        <v>220</v>
      </c>
      <c r="F331" s="46" t="s">
        <v>146</v>
      </c>
      <c r="G331" s="33" t="s">
        <v>147</v>
      </c>
      <c r="H331" s="46" t="s">
        <v>221</v>
      </c>
      <c r="I331" s="46" t="s">
        <v>222</v>
      </c>
      <c r="J331" s="47">
        <v>2</v>
      </c>
      <c r="K331" s="47">
        <v>2</v>
      </c>
      <c r="L331" s="130">
        <v>2694.1676050000001</v>
      </c>
      <c r="M331" s="131">
        <v>0</v>
      </c>
      <c r="N331" s="132">
        <v>12796.03</v>
      </c>
      <c r="O331" s="37">
        <v>110</v>
      </c>
      <c r="P331" s="133">
        <v>40</v>
      </c>
      <c r="Q331" s="134">
        <v>0</v>
      </c>
      <c r="R331" s="131">
        <v>20</v>
      </c>
      <c r="S331" s="37">
        <v>1170</v>
      </c>
      <c r="T331" s="135">
        <f t="shared" si="70"/>
        <v>16830.197605000001</v>
      </c>
      <c r="U331" s="130">
        <v>2530.84</v>
      </c>
      <c r="V331" s="131">
        <v>0</v>
      </c>
      <c r="W331" s="136">
        <v>1576.3000000000002</v>
      </c>
      <c r="X331" s="37">
        <v>272.25</v>
      </c>
      <c r="Y331" s="133">
        <v>0</v>
      </c>
      <c r="Z331" s="134">
        <v>0</v>
      </c>
      <c r="AA331" s="131"/>
      <c r="AB331" s="37">
        <v>1867.3536755250725</v>
      </c>
      <c r="AC331" s="135">
        <f t="shared" si="71"/>
        <v>6246.7436755250728</v>
      </c>
      <c r="AD331" s="47"/>
      <c r="AE331" s="47"/>
      <c r="AF331" s="130">
        <v>500</v>
      </c>
      <c r="AG331" s="131">
        <v>0</v>
      </c>
      <c r="AH331" s="132">
        <v>596.4</v>
      </c>
      <c r="AI331" s="37"/>
      <c r="AJ331" s="133">
        <v>0</v>
      </c>
      <c r="AK331" s="137">
        <v>0</v>
      </c>
      <c r="AL331" s="131"/>
      <c r="AM331" s="37">
        <v>0</v>
      </c>
      <c r="AN331" s="135">
        <f t="shared" si="72"/>
        <v>1096.4000000000001</v>
      </c>
      <c r="AO331" s="130">
        <v>0</v>
      </c>
      <c r="AP331" s="131">
        <v>0</v>
      </c>
      <c r="AQ331" s="132">
        <v>0</v>
      </c>
      <c r="AR331" s="37"/>
      <c r="AS331" s="133"/>
      <c r="AT331" s="138"/>
      <c r="AU331" s="131"/>
      <c r="AV331" s="37">
        <v>0</v>
      </c>
      <c r="AW331" s="135">
        <f t="shared" si="73"/>
        <v>0</v>
      </c>
      <c r="AX331" s="47">
        <f t="shared" si="74"/>
        <v>5725.0076050000007</v>
      </c>
      <c r="AY331" s="47">
        <f t="shared" si="75"/>
        <v>0</v>
      </c>
      <c r="AZ331" s="47">
        <f t="shared" si="76"/>
        <v>14968.730000000001</v>
      </c>
      <c r="BA331" s="47">
        <f t="shared" si="77"/>
        <v>382.25</v>
      </c>
      <c r="BB331" s="47">
        <f t="shared" si="78"/>
        <v>40</v>
      </c>
      <c r="BC331" s="47">
        <f t="shared" si="79"/>
        <v>0</v>
      </c>
      <c r="BD331" s="47">
        <f t="shared" si="80"/>
        <v>20</v>
      </c>
      <c r="BE331" s="47">
        <f t="shared" si="81"/>
        <v>3037.3536755250725</v>
      </c>
      <c r="BF331" s="135">
        <f t="shared" si="82"/>
        <v>24173.341280525074</v>
      </c>
      <c r="BG331" s="139">
        <f t="shared" si="83"/>
        <v>20.875078826014743</v>
      </c>
    </row>
    <row r="332" spans="1:59" ht="12.95" customHeight="1" x14ac:dyDescent="0.2">
      <c r="A332" s="32" t="s">
        <v>1425</v>
      </c>
      <c r="B332" s="33" t="s">
        <v>1426</v>
      </c>
      <c r="C332" s="43">
        <v>1703</v>
      </c>
      <c r="D332" s="45" t="s">
        <v>774</v>
      </c>
      <c r="E332" s="33" t="s">
        <v>778</v>
      </c>
      <c r="F332" s="46" t="s">
        <v>146</v>
      </c>
      <c r="G332" s="33" t="s">
        <v>147</v>
      </c>
      <c r="H332" s="46" t="s">
        <v>148</v>
      </c>
      <c r="I332" s="46" t="s">
        <v>149</v>
      </c>
      <c r="J332" s="47">
        <v>2</v>
      </c>
      <c r="K332" s="47">
        <v>2</v>
      </c>
      <c r="L332" s="130">
        <v>3619.1890029999995</v>
      </c>
      <c r="M332" s="131">
        <v>0</v>
      </c>
      <c r="N332" s="132">
        <v>2075</v>
      </c>
      <c r="O332" s="37"/>
      <c r="P332" s="133">
        <v>0</v>
      </c>
      <c r="Q332" s="134">
        <v>0</v>
      </c>
      <c r="R332" s="131"/>
      <c r="S332" s="37">
        <v>1250</v>
      </c>
      <c r="T332" s="135">
        <f t="shared" si="70"/>
        <v>6944.1890029999995</v>
      </c>
      <c r="U332" s="130">
        <v>7727.2099999999991</v>
      </c>
      <c r="V332" s="131">
        <v>0</v>
      </c>
      <c r="W332" s="136">
        <v>1020.47</v>
      </c>
      <c r="X332" s="37">
        <v>214.9</v>
      </c>
      <c r="Y332" s="133">
        <v>0</v>
      </c>
      <c r="Z332" s="134">
        <v>0</v>
      </c>
      <c r="AA332" s="131"/>
      <c r="AB332" s="37">
        <v>1049.1900335298581</v>
      </c>
      <c r="AC332" s="135">
        <f t="shared" si="71"/>
        <v>10011.770033529856</v>
      </c>
      <c r="AD332" s="47"/>
      <c r="AE332" s="47"/>
      <c r="AF332" s="130">
        <v>4950</v>
      </c>
      <c r="AG332" s="131">
        <v>0</v>
      </c>
      <c r="AH332" s="132">
        <v>4950</v>
      </c>
      <c r="AI332" s="37"/>
      <c r="AJ332" s="133">
        <v>0</v>
      </c>
      <c r="AK332" s="137">
        <v>0</v>
      </c>
      <c r="AL332" s="131"/>
      <c r="AM332" s="37">
        <v>1330</v>
      </c>
      <c r="AN332" s="135">
        <f t="shared" si="72"/>
        <v>11230</v>
      </c>
      <c r="AO332" s="130">
        <v>0</v>
      </c>
      <c r="AP332" s="131">
        <v>0</v>
      </c>
      <c r="AQ332" s="132">
        <v>0</v>
      </c>
      <c r="AR332" s="37"/>
      <c r="AS332" s="133"/>
      <c r="AT332" s="138"/>
      <c r="AU332" s="131"/>
      <c r="AV332" s="37">
        <v>0</v>
      </c>
      <c r="AW332" s="135">
        <f t="shared" si="73"/>
        <v>0</v>
      </c>
      <c r="AX332" s="47">
        <f t="shared" si="74"/>
        <v>16296.399002999999</v>
      </c>
      <c r="AY332" s="47">
        <f t="shared" si="75"/>
        <v>0</v>
      </c>
      <c r="AZ332" s="47">
        <f t="shared" si="76"/>
        <v>8045.47</v>
      </c>
      <c r="BA332" s="47">
        <f t="shared" si="77"/>
        <v>214.9</v>
      </c>
      <c r="BB332" s="47">
        <f t="shared" si="78"/>
        <v>0</v>
      </c>
      <c r="BC332" s="47">
        <f t="shared" si="79"/>
        <v>0</v>
      </c>
      <c r="BD332" s="47">
        <f t="shared" si="80"/>
        <v>0</v>
      </c>
      <c r="BE332" s="47">
        <f t="shared" si="81"/>
        <v>3629.1900335298578</v>
      </c>
      <c r="BF332" s="135">
        <f t="shared" si="82"/>
        <v>28185.959036529857</v>
      </c>
      <c r="BG332" s="139">
        <f t="shared" si="83"/>
        <v>16.550768665020467</v>
      </c>
    </row>
    <row r="333" spans="1:59" ht="12.95" customHeight="1" x14ac:dyDescent="0.2">
      <c r="A333" s="32" t="s">
        <v>1482</v>
      </c>
      <c r="B333" s="33" t="s">
        <v>1483</v>
      </c>
      <c r="C333" s="43">
        <v>1539</v>
      </c>
      <c r="D333" s="45"/>
      <c r="E333" s="33"/>
      <c r="F333" s="46" t="s">
        <v>146</v>
      </c>
      <c r="G333" s="33" t="s">
        <v>147</v>
      </c>
      <c r="H333" s="46" t="s">
        <v>162</v>
      </c>
      <c r="I333" s="46" t="s">
        <v>163</v>
      </c>
      <c r="J333" s="47">
        <v>2</v>
      </c>
      <c r="K333" s="47">
        <v>1</v>
      </c>
      <c r="L333" s="130">
        <v>562.70882800000015</v>
      </c>
      <c r="M333" s="131">
        <v>0</v>
      </c>
      <c r="N333" s="132">
        <v>0</v>
      </c>
      <c r="O333" s="37"/>
      <c r="P333" s="133">
        <v>0</v>
      </c>
      <c r="Q333" s="134">
        <v>0</v>
      </c>
      <c r="R333" s="131"/>
      <c r="S333" s="37">
        <v>175</v>
      </c>
      <c r="T333" s="135">
        <f t="shared" si="70"/>
        <v>737.70882800000015</v>
      </c>
      <c r="U333" s="130">
        <v>1052.2</v>
      </c>
      <c r="V333" s="131">
        <v>0</v>
      </c>
      <c r="W333" s="136">
        <v>161.69999999999999</v>
      </c>
      <c r="X333" s="37">
        <v>328.7</v>
      </c>
      <c r="Y333" s="133">
        <v>0</v>
      </c>
      <c r="Z333" s="134">
        <v>0</v>
      </c>
      <c r="AA333" s="131"/>
      <c r="AB333" s="37">
        <v>4024.4704340715125</v>
      </c>
      <c r="AC333" s="135">
        <f t="shared" si="71"/>
        <v>5567.0704340715129</v>
      </c>
      <c r="AD333" s="47"/>
      <c r="AE333" s="47"/>
      <c r="AF333" s="130">
        <v>340</v>
      </c>
      <c r="AG333" s="131">
        <v>0</v>
      </c>
      <c r="AH333" s="132">
        <v>0</v>
      </c>
      <c r="AI333" s="37"/>
      <c r="AJ333" s="133">
        <v>0</v>
      </c>
      <c r="AK333" s="137">
        <v>0</v>
      </c>
      <c r="AL333" s="131"/>
      <c r="AM333" s="37">
        <v>340</v>
      </c>
      <c r="AN333" s="135">
        <f t="shared" si="72"/>
        <v>680</v>
      </c>
      <c r="AO333" s="130">
        <v>0</v>
      </c>
      <c r="AP333" s="131">
        <v>0</v>
      </c>
      <c r="AQ333" s="132">
        <v>0</v>
      </c>
      <c r="AR333" s="37"/>
      <c r="AS333" s="133"/>
      <c r="AT333" s="138"/>
      <c r="AU333" s="131"/>
      <c r="AV333" s="37">
        <v>0</v>
      </c>
      <c r="AW333" s="135">
        <f t="shared" si="73"/>
        <v>0</v>
      </c>
      <c r="AX333" s="47">
        <f t="shared" si="74"/>
        <v>1954.9088280000001</v>
      </c>
      <c r="AY333" s="47">
        <f t="shared" si="75"/>
        <v>0</v>
      </c>
      <c r="AZ333" s="47">
        <f t="shared" si="76"/>
        <v>161.69999999999999</v>
      </c>
      <c r="BA333" s="47">
        <f t="shared" si="77"/>
        <v>328.7</v>
      </c>
      <c r="BB333" s="47">
        <f t="shared" si="78"/>
        <v>0</v>
      </c>
      <c r="BC333" s="47">
        <f t="shared" si="79"/>
        <v>0</v>
      </c>
      <c r="BD333" s="47">
        <f t="shared" si="80"/>
        <v>0</v>
      </c>
      <c r="BE333" s="47">
        <f t="shared" si="81"/>
        <v>4539.4704340715125</v>
      </c>
      <c r="BF333" s="135">
        <f t="shared" si="82"/>
        <v>6984.7792620715118</v>
      </c>
      <c r="BG333" s="139">
        <f t="shared" si="83"/>
        <v>4.5385180390328212</v>
      </c>
    </row>
    <row r="334" spans="1:59" ht="12.95" customHeight="1" x14ac:dyDescent="0.2">
      <c r="A334" s="32" t="s">
        <v>1508</v>
      </c>
      <c r="B334" s="33" t="s">
        <v>1865</v>
      </c>
      <c r="C334" s="43">
        <v>5644</v>
      </c>
      <c r="D334" s="45" t="s">
        <v>1512</v>
      </c>
      <c r="E334" s="33" t="s">
        <v>1513</v>
      </c>
      <c r="F334" s="46" t="s">
        <v>146</v>
      </c>
      <c r="G334" s="33" t="s">
        <v>147</v>
      </c>
      <c r="H334" s="46" t="s">
        <v>156</v>
      </c>
      <c r="I334" s="46" t="s">
        <v>157</v>
      </c>
      <c r="J334" s="47">
        <v>2</v>
      </c>
      <c r="K334" s="47">
        <v>2</v>
      </c>
      <c r="L334" s="130">
        <v>11948.645096000002</v>
      </c>
      <c r="M334" s="131">
        <v>0</v>
      </c>
      <c r="N334" s="132">
        <v>60</v>
      </c>
      <c r="O334" s="37"/>
      <c r="P334" s="133">
        <v>0</v>
      </c>
      <c r="Q334" s="134">
        <v>0</v>
      </c>
      <c r="R334" s="131"/>
      <c r="S334" s="37">
        <v>10707.98</v>
      </c>
      <c r="T334" s="135">
        <f t="shared" si="70"/>
        <v>22716.625096000003</v>
      </c>
      <c r="U334" s="130">
        <v>26622.280000000002</v>
      </c>
      <c r="V334" s="131">
        <v>0</v>
      </c>
      <c r="W334" s="136">
        <v>614.12</v>
      </c>
      <c r="X334" s="37">
        <v>340.59</v>
      </c>
      <c r="Y334" s="133">
        <v>0</v>
      </c>
      <c r="Z334" s="134">
        <v>0</v>
      </c>
      <c r="AA334" s="131"/>
      <c r="AB334" s="37">
        <v>14401.135800626913</v>
      </c>
      <c r="AC334" s="135">
        <f t="shared" si="71"/>
        <v>41978.125800626913</v>
      </c>
      <c r="AD334" s="47"/>
      <c r="AE334" s="47"/>
      <c r="AF334" s="130">
        <v>20000</v>
      </c>
      <c r="AG334" s="131">
        <v>0</v>
      </c>
      <c r="AH334" s="132">
        <v>0</v>
      </c>
      <c r="AI334" s="37"/>
      <c r="AJ334" s="133">
        <v>0</v>
      </c>
      <c r="AK334" s="137">
        <v>0</v>
      </c>
      <c r="AL334" s="131"/>
      <c r="AM334" s="37">
        <v>6000</v>
      </c>
      <c r="AN334" s="135">
        <f t="shared" si="72"/>
        <v>26000</v>
      </c>
      <c r="AO334" s="130">
        <v>0</v>
      </c>
      <c r="AP334" s="131">
        <v>0</v>
      </c>
      <c r="AQ334" s="132">
        <v>0</v>
      </c>
      <c r="AR334" s="37"/>
      <c r="AS334" s="133"/>
      <c r="AT334" s="138"/>
      <c r="AU334" s="131"/>
      <c r="AV334" s="37">
        <v>0</v>
      </c>
      <c r="AW334" s="135">
        <f t="shared" si="73"/>
        <v>0</v>
      </c>
      <c r="AX334" s="47">
        <f t="shared" si="74"/>
        <v>58570.925096000006</v>
      </c>
      <c r="AY334" s="47">
        <f t="shared" si="75"/>
        <v>0</v>
      </c>
      <c r="AZ334" s="47">
        <f t="shared" si="76"/>
        <v>674.12</v>
      </c>
      <c r="BA334" s="47">
        <f t="shared" si="77"/>
        <v>340.59</v>
      </c>
      <c r="BB334" s="47">
        <f t="shared" si="78"/>
        <v>0</v>
      </c>
      <c r="BC334" s="47">
        <f t="shared" si="79"/>
        <v>0</v>
      </c>
      <c r="BD334" s="47">
        <f t="shared" si="80"/>
        <v>0</v>
      </c>
      <c r="BE334" s="47">
        <f t="shared" si="81"/>
        <v>31109.115800626911</v>
      </c>
      <c r="BF334" s="135">
        <f t="shared" si="82"/>
        <v>90694.750896626909</v>
      </c>
      <c r="BG334" s="139">
        <f t="shared" si="83"/>
        <v>16.069232972471102</v>
      </c>
    </row>
    <row r="335" spans="1:59" ht="12.95" customHeight="1" x14ac:dyDescent="0.2">
      <c r="A335" s="32" t="s">
        <v>1544</v>
      </c>
      <c r="B335" s="33" t="s">
        <v>1866</v>
      </c>
      <c r="C335" s="43">
        <v>1525</v>
      </c>
      <c r="D335" s="45" t="s">
        <v>1537</v>
      </c>
      <c r="E335" s="33" t="s">
        <v>1541</v>
      </c>
      <c r="F335" s="46" t="s">
        <v>146</v>
      </c>
      <c r="G335" s="33" t="s">
        <v>147</v>
      </c>
      <c r="H335" s="46" t="s">
        <v>174</v>
      </c>
      <c r="I335" s="46" t="s">
        <v>175</v>
      </c>
      <c r="J335" s="47">
        <v>2</v>
      </c>
      <c r="K335" s="47">
        <v>2</v>
      </c>
      <c r="L335" s="130">
        <v>781.38845400000002</v>
      </c>
      <c r="M335" s="131">
        <v>0</v>
      </c>
      <c r="N335" s="132">
        <v>0</v>
      </c>
      <c r="O335" s="37">
        <v>20</v>
      </c>
      <c r="P335" s="133">
        <v>0</v>
      </c>
      <c r="Q335" s="134">
        <v>0</v>
      </c>
      <c r="R335" s="131">
        <v>100</v>
      </c>
      <c r="S335" s="37">
        <v>1232</v>
      </c>
      <c r="T335" s="135">
        <f t="shared" si="70"/>
        <v>2133.3884539999999</v>
      </c>
      <c r="U335" s="130">
        <v>607.77</v>
      </c>
      <c r="V335" s="131">
        <v>0</v>
      </c>
      <c r="W335" s="136">
        <v>77.45</v>
      </c>
      <c r="X335" s="37">
        <v>43.1</v>
      </c>
      <c r="Y335" s="133">
        <v>0</v>
      </c>
      <c r="Z335" s="134">
        <v>0</v>
      </c>
      <c r="AA335" s="131"/>
      <c r="AB335" s="37">
        <v>822.10314933922666</v>
      </c>
      <c r="AC335" s="135">
        <f t="shared" si="71"/>
        <v>1550.4231493392267</v>
      </c>
      <c r="AD335" s="47"/>
      <c r="AE335" s="47"/>
      <c r="AF335" s="130">
        <v>3400</v>
      </c>
      <c r="AG335" s="131">
        <v>0</v>
      </c>
      <c r="AH335" s="132">
        <v>0</v>
      </c>
      <c r="AI335" s="37"/>
      <c r="AJ335" s="133">
        <v>0</v>
      </c>
      <c r="AK335" s="137">
        <v>0</v>
      </c>
      <c r="AL335" s="131"/>
      <c r="AM335" s="37">
        <v>1700</v>
      </c>
      <c r="AN335" s="135">
        <f t="shared" si="72"/>
        <v>5100</v>
      </c>
      <c r="AO335" s="130">
        <v>0</v>
      </c>
      <c r="AP335" s="131">
        <v>0</v>
      </c>
      <c r="AQ335" s="132">
        <v>0</v>
      </c>
      <c r="AR335" s="37"/>
      <c r="AS335" s="133"/>
      <c r="AT335" s="138"/>
      <c r="AU335" s="131"/>
      <c r="AV335" s="37">
        <v>0</v>
      </c>
      <c r="AW335" s="135">
        <f t="shared" si="73"/>
        <v>0</v>
      </c>
      <c r="AX335" s="47">
        <f t="shared" si="74"/>
        <v>4789.1584540000003</v>
      </c>
      <c r="AY335" s="47">
        <f t="shared" si="75"/>
        <v>0</v>
      </c>
      <c r="AZ335" s="47">
        <f t="shared" si="76"/>
        <v>77.45</v>
      </c>
      <c r="BA335" s="47">
        <f t="shared" si="77"/>
        <v>63.1</v>
      </c>
      <c r="BB335" s="47">
        <f t="shared" si="78"/>
        <v>0</v>
      </c>
      <c r="BC335" s="47">
        <f t="shared" si="79"/>
        <v>0</v>
      </c>
      <c r="BD335" s="47">
        <f t="shared" si="80"/>
        <v>100</v>
      </c>
      <c r="BE335" s="47">
        <f t="shared" si="81"/>
        <v>3754.1031493392265</v>
      </c>
      <c r="BF335" s="135">
        <f t="shared" si="82"/>
        <v>8783.8116033392271</v>
      </c>
      <c r="BG335" s="139">
        <f t="shared" si="83"/>
        <v>5.7598764612060505</v>
      </c>
    </row>
    <row r="336" spans="1:59" ht="12.95" customHeight="1" x14ac:dyDescent="0.2">
      <c r="A336" s="32" t="s">
        <v>1554</v>
      </c>
      <c r="B336" s="33" t="s">
        <v>1555</v>
      </c>
      <c r="C336" s="43">
        <v>1578</v>
      </c>
      <c r="D336" s="45" t="s">
        <v>774</v>
      </c>
      <c r="E336" s="33" t="s">
        <v>778</v>
      </c>
      <c r="F336" s="46" t="s">
        <v>146</v>
      </c>
      <c r="G336" s="33" t="s">
        <v>147</v>
      </c>
      <c r="H336" s="46" t="s">
        <v>148</v>
      </c>
      <c r="I336" s="46" t="s">
        <v>149</v>
      </c>
      <c r="J336" s="47">
        <v>2</v>
      </c>
      <c r="K336" s="47">
        <v>2</v>
      </c>
      <c r="L336" s="130">
        <v>7826.063013</v>
      </c>
      <c r="M336" s="131">
        <v>0</v>
      </c>
      <c r="N336" s="132">
        <v>0</v>
      </c>
      <c r="O336" s="37">
        <v>60</v>
      </c>
      <c r="P336" s="133">
        <v>0</v>
      </c>
      <c r="Q336" s="134">
        <v>0</v>
      </c>
      <c r="R336" s="131"/>
      <c r="S336" s="37">
        <v>1795</v>
      </c>
      <c r="T336" s="135">
        <f t="shared" si="70"/>
        <v>9681.063012999999</v>
      </c>
      <c r="U336" s="130">
        <v>4847.32</v>
      </c>
      <c r="V336" s="131">
        <v>0</v>
      </c>
      <c r="W336" s="136">
        <v>479.76</v>
      </c>
      <c r="X336" s="37">
        <v>336.8</v>
      </c>
      <c r="Y336" s="133">
        <v>0</v>
      </c>
      <c r="Z336" s="134">
        <v>0</v>
      </c>
      <c r="AA336" s="131"/>
      <c r="AB336" s="37">
        <v>5683.6678786680905</v>
      </c>
      <c r="AC336" s="135">
        <f t="shared" si="71"/>
        <v>11347.547878668091</v>
      </c>
      <c r="AD336" s="47"/>
      <c r="AE336" s="47"/>
      <c r="AF336" s="130">
        <v>7640</v>
      </c>
      <c r="AG336" s="131">
        <v>0</v>
      </c>
      <c r="AH336" s="132">
        <v>645</v>
      </c>
      <c r="AI336" s="37"/>
      <c r="AJ336" s="133">
        <v>0</v>
      </c>
      <c r="AK336" s="137">
        <v>0</v>
      </c>
      <c r="AL336" s="131"/>
      <c r="AM336" s="37">
        <v>1279</v>
      </c>
      <c r="AN336" s="135">
        <f t="shared" si="72"/>
        <v>9564</v>
      </c>
      <c r="AO336" s="130">
        <v>0</v>
      </c>
      <c r="AP336" s="131">
        <v>0</v>
      </c>
      <c r="AQ336" s="132">
        <v>0</v>
      </c>
      <c r="AR336" s="37"/>
      <c r="AS336" s="133"/>
      <c r="AT336" s="138"/>
      <c r="AU336" s="131"/>
      <c r="AV336" s="37">
        <v>0</v>
      </c>
      <c r="AW336" s="135">
        <f t="shared" si="73"/>
        <v>0</v>
      </c>
      <c r="AX336" s="47">
        <f t="shared" si="74"/>
        <v>20313.383012999999</v>
      </c>
      <c r="AY336" s="47">
        <f t="shared" si="75"/>
        <v>0</v>
      </c>
      <c r="AZ336" s="47">
        <f t="shared" si="76"/>
        <v>1124.76</v>
      </c>
      <c r="BA336" s="47">
        <f t="shared" si="77"/>
        <v>396.8</v>
      </c>
      <c r="BB336" s="47">
        <f t="shared" si="78"/>
        <v>0</v>
      </c>
      <c r="BC336" s="47">
        <f t="shared" si="79"/>
        <v>0</v>
      </c>
      <c r="BD336" s="47">
        <f t="shared" si="80"/>
        <v>0</v>
      </c>
      <c r="BE336" s="47">
        <f t="shared" si="81"/>
        <v>8757.6678786680895</v>
      </c>
      <c r="BF336" s="135">
        <f t="shared" si="82"/>
        <v>30592.610891668086</v>
      </c>
      <c r="BG336" s="139">
        <f t="shared" si="83"/>
        <v>19.386952402831486</v>
      </c>
    </row>
    <row r="337" spans="1:59" ht="12.95" customHeight="1" x14ac:dyDescent="0.2">
      <c r="A337" s="32" t="s">
        <v>1574</v>
      </c>
      <c r="B337" s="33" t="s">
        <v>1575</v>
      </c>
      <c r="C337" s="43">
        <v>1199</v>
      </c>
      <c r="D337" s="45"/>
      <c r="E337" s="33"/>
      <c r="F337" s="46" t="s">
        <v>146</v>
      </c>
      <c r="G337" s="33" t="s">
        <v>147</v>
      </c>
      <c r="H337" s="46" t="s">
        <v>162</v>
      </c>
      <c r="I337" s="46" t="s">
        <v>163</v>
      </c>
      <c r="J337" s="47">
        <v>2</v>
      </c>
      <c r="K337" s="47">
        <v>1</v>
      </c>
      <c r="L337" s="130">
        <v>554.53191400000003</v>
      </c>
      <c r="M337" s="131">
        <v>0</v>
      </c>
      <c r="N337" s="132">
        <v>2364.59</v>
      </c>
      <c r="O337" s="37"/>
      <c r="P337" s="133">
        <v>0</v>
      </c>
      <c r="Q337" s="134">
        <v>0</v>
      </c>
      <c r="R337" s="131"/>
      <c r="S337" s="37">
        <v>505</v>
      </c>
      <c r="T337" s="135">
        <f t="shared" si="70"/>
        <v>3424.1219140000003</v>
      </c>
      <c r="U337" s="130">
        <v>1403.57</v>
      </c>
      <c r="V337" s="131">
        <v>0</v>
      </c>
      <c r="W337" s="136">
        <v>451.6</v>
      </c>
      <c r="X337" s="37">
        <v>46.65</v>
      </c>
      <c r="Y337" s="133">
        <v>0</v>
      </c>
      <c r="Z337" s="134">
        <v>0</v>
      </c>
      <c r="AA337" s="131"/>
      <c r="AB337" s="37">
        <v>4099.4031650306251</v>
      </c>
      <c r="AC337" s="135">
        <f t="shared" si="71"/>
        <v>6001.2231650306258</v>
      </c>
      <c r="AD337" s="47"/>
      <c r="AE337" s="47"/>
      <c r="AF337" s="130">
        <v>66.150000000000006</v>
      </c>
      <c r="AG337" s="131">
        <v>0</v>
      </c>
      <c r="AH337" s="132">
        <v>0</v>
      </c>
      <c r="AI337" s="37"/>
      <c r="AJ337" s="133">
        <v>0</v>
      </c>
      <c r="AK337" s="137">
        <v>0</v>
      </c>
      <c r="AL337" s="131"/>
      <c r="AM337" s="37">
        <v>0</v>
      </c>
      <c r="AN337" s="135">
        <f t="shared" si="72"/>
        <v>66.150000000000006</v>
      </c>
      <c r="AO337" s="130">
        <v>0</v>
      </c>
      <c r="AP337" s="131">
        <v>0</v>
      </c>
      <c r="AQ337" s="132">
        <v>0</v>
      </c>
      <c r="AR337" s="37"/>
      <c r="AS337" s="133"/>
      <c r="AT337" s="138"/>
      <c r="AU337" s="131"/>
      <c r="AV337" s="37">
        <v>0</v>
      </c>
      <c r="AW337" s="135">
        <f t="shared" si="73"/>
        <v>0</v>
      </c>
      <c r="AX337" s="47">
        <f t="shared" si="74"/>
        <v>2024.2519139999999</v>
      </c>
      <c r="AY337" s="47">
        <f t="shared" si="75"/>
        <v>0</v>
      </c>
      <c r="AZ337" s="47">
        <f t="shared" si="76"/>
        <v>2816.19</v>
      </c>
      <c r="BA337" s="47">
        <f t="shared" si="77"/>
        <v>46.65</v>
      </c>
      <c r="BB337" s="47">
        <f t="shared" si="78"/>
        <v>0</v>
      </c>
      <c r="BC337" s="47">
        <f t="shared" si="79"/>
        <v>0</v>
      </c>
      <c r="BD337" s="47">
        <f t="shared" si="80"/>
        <v>0</v>
      </c>
      <c r="BE337" s="47">
        <f t="shared" si="81"/>
        <v>4604.4031650306251</v>
      </c>
      <c r="BF337" s="135">
        <f t="shared" si="82"/>
        <v>9491.4950790306248</v>
      </c>
      <c r="BG337" s="139">
        <f t="shared" si="83"/>
        <v>7.9161760458971013</v>
      </c>
    </row>
    <row r="338" spans="1:59" ht="12.95" customHeight="1" x14ac:dyDescent="0.2">
      <c r="A338" s="32" t="s">
        <v>1614</v>
      </c>
      <c r="B338" s="33" t="s">
        <v>1867</v>
      </c>
      <c r="C338" s="43">
        <v>882</v>
      </c>
      <c r="D338" s="45" t="s">
        <v>326</v>
      </c>
      <c r="E338" s="33" t="s">
        <v>327</v>
      </c>
      <c r="F338" s="46" t="s">
        <v>146</v>
      </c>
      <c r="G338" s="33" t="s">
        <v>147</v>
      </c>
      <c r="H338" s="46" t="s">
        <v>200</v>
      </c>
      <c r="I338" s="46" t="s">
        <v>201</v>
      </c>
      <c r="J338" s="47">
        <v>1</v>
      </c>
      <c r="K338" s="47">
        <v>2</v>
      </c>
      <c r="L338" s="130">
        <v>1324.1384369999998</v>
      </c>
      <c r="M338" s="131">
        <v>0</v>
      </c>
      <c r="N338" s="132">
        <v>60</v>
      </c>
      <c r="O338" s="37"/>
      <c r="P338" s="133">
        <v>0</v>
      </c>
      <c r="Q338" s="134">
        <v>2445</v>
      </c>
      <c r="R338" s="131"/>
      <c r="S338" s="37">
        <v>536</v>
      </c>
      <c r="T338" s="135">
        <f t="shared" si="70"/>
        <v>4365.1384369999996</v>
      </c>
      <c r="U338" s="130">
        <v>1501.2299999999998</v>
      </c>
      <c r="V338" s="131">
        <v>0</v>
      </c>
      <c r="W338" s="136">
        <v>113.05</v>
      </c>
      <c r="X338" s="37">
        <v>41.52</v>
      </c>
      <c r="Y338" s="133">
        <v>0</v>
      </c>
      <c r="Z338" s="134">
        <v>0</v>
      </c>
      <c r="AA338" s="131"/>
      <c r="AB338" s="37">
        <v>2556.5154850110398</v>
      </c>
      <c r="AC338" s="135">
        <f t="shared" si="71"/>
        <v>4212.3154850110395</v>
      </c>
      <c r="AD338" s="47"/>
      <c r="AE338" s="47"/>
      <c r="AF338" s="130">
        <v>3436.51</v>
      </c>
      <c r="AG338" s="131">
        <v>0</v>
      </c>
      <c r="AH338" s="132">
        <v>0</v>
      </c>
      <c r="AI338" s="37">
        <v>851.9</v>
      </c>
      <c r="AJ338" s="133">
        <v>73.62</v>
      </c>
      <c r="AK338" s="137">
        <v>0</v>
      </c>
      <c r="AL338" s="131"/>
      <c r="AM338" s="37">
        <v>1388.76</v>
      </c>
      <c r="AN338" s="135">
        <f t="shared" si="72"/>
        <v>5750.79</v>
      </c>
      <c r="AO338" s="130">
        <v>0</v>
      </c>
      <c r="AP338" s="131">
        <v>0</v>
      </c>
      <c r="AQ338" s="132">
        <v>0</v>
      </c>
      <c r="AR338" s="37"/>
      <c r="AS338" s="133"/>
      <c r="AT338" s="138"/>
      <c r="AU338" s="131"/>
      <c r="AV338" s="37">
        <v>0</v>
      </c>
      <c r="AW338" s="135">
        <f t="shared" si="73"/>
        <v>0</v>
      </c>
      <c r="AX338" s="47">
        <f t="shared" si="74"/>
        <v>6261.8784369999994</v>
      </c>
      <c r="AY338" s="47">
        <f t="shared" si="75"/>
        <v>0</v>
      </c>
      <c r="AZ338" s="47">
        <f t="shared" si="76"/>
        <v>173.05</v>
      </c>
      <c r="BA338" s="47">
        <f t="shared" si="77"/>
        <v>893.42</v>
      </c>
      <c r="BB338" s="47">
        <f t="shared" si="78"/>
        <v>73.62</v>
      </c>
      <c r="BC338" s="47">
        <f t="shared" si="79"/>
        <v>2445</v>
      </c>
      <c r="BD338" s="47">
        <f t="shared" si="80"/>
        <v>0</v>
      </c>
      <c r="BE338" s="47">
        <f t="shared" si="81"/>
        <v>4481.2754850110396</v>
      </c>
      <c r="BF338" s="135">
        <f t="shared" si="82"/>
        <v>14328.243922011039</v>
      </c>
      <c r="BG338" s="139">
        <f t="shared" si="83"/>
        <v>16.245174514751746</v>
      </c>
    </row>
    <row r="339" spans="1:59" ht="12.95" customHeight="1" x14ac:dyDescent="0.2">
      <c r="A339" s="32" t="s">
        <v>1625</v>
      </c>
      <c r="B339" s="33" t="s">
        <v>1626</v>
      </c>
      <c r="C339" s="43">
        <v>1970</v>
      </c>
      <c r="D339" s="45" t="s">
        <v>820</v>
      </c>
      <c r="E339" s="33" t="s">
        <v>821</v>
      </c>
      <c r="F339" s="46" t="s">
        <v>146</v>
      </c>
      <c r="G339" s="33" t="s">
        <v>147</v>
      </c>
      <c r="H339" s="46" t="s">
        <v>221</v>
      </c>
      <c r="I339" s="46" t="s">
        <v>222</v>
      </c>
      <c r="J339" s="47">
        <v>2</v>
      </c>
      <c r="K339" s="47">
        <v>2</v>
      </c>
      <c r="L339" s="130">
        <v>5240.9011099999998</v>
      </c>
      <c r="M339" s="131">
        <v>0</v>
      </c>
      <c r="N339" s="132">
        <v>18248.669999999998</v>
      </c>
      <c r="O339" s="37"/>
      <c r="P339" s="133">
        <v>0</v>
      </c>
      <c r="Q339" s="134">
        <v>510</v>
      </c>
      <c r="R339" s="131"/>
      <c r="S339" s="37">
        <v>1977</v>
      </c>
      <c r="T339" s="135">
        <f t="shared" si="70"/>
        <v>25976.571109999997</v>
      </c>
      <c r="U339" s="130">
        <v>4700.3900000000003</v>
      </c>
      <c r="V339" s="131">
        <v>536.79999999999995</v>
      </c>
      <c r="W339" s="136">
        <v>3151.73</v>
      </c>
      <c r="X339" s="37">
        <v>436.1</v>
      </c>
      <c r="Y339" s="133">
        <v>0</v>
      </c>
      <c r="Z339" s="134">
        <v>0</v>
      </c>
      <c r="AA339" s="131"/>
      <c r="AB339" s="37">
        <v>3627.9674552474653</v>
      </c>
      <c r="AC339" s="135">
        <f t="shared" si="71"/>
        <v>12452.987455247465</v>
      </c>
      <c r="AD339" s="47"/>
      <c r="AE339" s="47"/>
      <c r="AF339" s="130">
        <v>1287.76</v>
      </c>
      <c r="AG339" s="131">
        <v>0</v>
      </c>
      <c r="AH339" s="132">
        <v>2111.31</v>
      </c>
      <c r="AI339" s="37"/>
      <c r="AJ339" s="133">
        <v>0</v>
      </c>
      <c r="AK339" s="137">
        <v>0</v>
      </c>
      <c r="AL339" s="131"/>
      <c r="AM339" s="37">
        <v>0</v>
      </c>
      <c r="AN339" s="135">
        <f t="shared" si="72"/>
        <v>3399.0699999999997</v>
      </c>
      <c r="AO339" s="130">
        <v>0</v>
      </c>
      <c r="AP339" s="131">
        <v>0</v>
      </c>
      <c r="AQ339" s="132">
        <v>0</v>
      </c>
      <c r="AR339" s="37"/>
      <c r="AS339" s="133"/>
      <c r="AT339" s="138"/>
      <c r="AU339" s="131"/>
      <c r="AV339" s="37">
        <v>0</v>
      </c>
      <c r="AW339" s="135">
        <f t="shared" si="73"/>
        <v>0</v>
      </c>
      <c r="AX339" s="47">
        <f t="shared" si="74"/>
        <v>11229.05111</v>
      </c>
      <c r="AY339" s="47">
        <f t="shared" si="75"/>
        <v>536.79999999999995</v>
      </c>
      <c r="AZ339" s="47">
        <f t="shared" si="76"/>
        <v>23511.71</v>
      </c>
      <c r="BA339" s="47">
        <f t="shared" si="77"/>
        <v>436.1</v>
      </c>
      <c r="BB339" s="47">
        <f t="shared" si="78"/>
        <v>0</v>
      </c>
      <c r="BC339" s="47">
        <f t="shared" si="79"/>
        <v>510</v>
      </c>
      <c r="BD339" s="47">
        <f t="shared" si="80"/>
        <v>0</v>
      </c>
      <c r="BE339" s="47">
        <f t="shared" si="81"/>
        <v>5604.9674552474653</v>
      </c>
      <c r="BF339" s="135">
        <f t="shared" si="82"/>
        <v>41828.628565247462</v>
      </c>
      <c r="BG339" s="139">
        <f t="shared" si="83"/>
        <v>21.232806378298203</v>
      </c>
    </row>
    <row r="340" spans="1:59" ht="12.95" customHeight="1" x14ac:dyDescent="0.2">
      <c r="A340" s="32" t="s">
        <v>1753</v>
      </c>
      <c r="B340" s="33" t="s">
        <v>1868</v>
      </c>
      <c r="C340" s="43">
        <v>12811</v>
      </c>
      <c r="D340" s="45" t="s">
        <v>1721</v>
      </c>
      <c r="E340" s="33" t="s">
        <v>1725</v>
      </c>
      <c r="F340" s="46" t="s">
        <v>146</v>
      </c>
      <c r="G340" s="33" t="s">
        <v>147</v>
      </c>
      <c r="H340" s="46" t="s">
        <v>148</v>
      </c>
      <c r="I340" s="46" t="s">
        <v>1755</v>
      </c>
      <c r="J340" s="47">
        <v>1</v>
      </c>
      <c r="K340" s="47">
        <v>2</v>
      </c>
      <c r="L340" s="130">
        <v>15948.095597000001</v>
      </c>
      <c r="M340" s="131">
        <v>0</v>
      </c>
      <c r="N340" s="132">
        <v>30446.9</v>
      </c>
      <c r="O340" s="37"/>
      <c r="P340" s="133">
        <v>2780</v>
      </c>
      <c r="Q340" s="134">
        <v>1480</v>
      </c>
      <c r="R340" s="131"/>
      <c r="S340" s="37">
        <v>24833.65</v>
      </c>
      <c r="T340" s="135">
        <f t="shared" si="70"/>
        <v>75488.645596999995</v>
      </c>
      <c r="U340" s="130">
        <v>15691.340000000002</v>
      </c>
      <c r="V340" s="131">
        <v>0</v>
      </c>
      <c r="W340" s="136">
        <v>4870.6200000000008</v>
      </c>
      <c r="X340" s="37">
        <v>1009.35</v>
      </c>
      <c r="Y340" s="133">
        <v>0</v>
      </c>
      <c r="Z340" s="134">
        <v>0</v>
      </c>
      <c r="AA340" s="131"/>
      <c r="AB340" s="37">
        <v>14156.8569138531</v>
      </c>
      <c r="AC340" s="135">
        <f t="shared" si="71"/>
        <v>35728.1669138531</v>
      </c>
      <c r="AD340" s="47"/>
      <c r="AE340" s="47"/>
      <c r="AF340" s="130">
        <v>24419.58</v>
      </c>
      <c r="AG340" s="131">
        <v>0</v>
      </c>
      <c r="AH340" s="132">
        <v>13500</v>
      </c>
      <c r="AI340" s="37">
        <v>461.44</v>
      </c>
      <c r="AJ340" s="133">
        <v>7339.72</v>
      </c>
      <c r="AK340" s="137">
        <v>0</v>
      </c>
      <c r="AL340" s="131"/>
      <c r="AM340" s="37">
        <v>8784.6</v>
      </c>
      <c r="AN340" s="135">
        <f t="shared" si="72"/>
        <v>54505.340000000004</v>
      </c>
      <c r="AO340" s="130">
        <v>0</v>
      </c>
      <c r="AP340" s="131">
        <v>0</v>
      </c>
      <c r="AQ340" s="132">
        <v>0</v>
      </c>
      <c r="AR340" s="37"/>
      <c r="AS340" s="133"/>
      <c r="AT340" s="138"/>
      <c r="AU340" s="131"/>
      <c r="AV340" s="37">
        <v>0</v>
      </c>
      <c r="AW340" s="135">
        <f t="shared" si="73"/>
        <v>0</v>
      </c>
      <c r="AX340" s="47">
        <f t="shared" si="74"/>
        <v>56059.015597000005</v>
      </c>
      <c r="AY340" s="47">
        <f t="shared" si="75"/>
        <v>0</v>
      </c>
      <c r="AZ340" s="47">
        <f t="shared" si="76"/>
        <v>48817.520000000004</v>
      </c>
      <c r="BA340" s="47">
        <f t="shared" si="77"/>
        <v>1470.79</v>
      </c>
      <c r="BB340" s="47">
        <f t="shared" si="78"/>
        <v>10119.720000000001</v>
      </c>
      <c r="BC340" s="47">
        <f t="shared" si="79"/>
        <v>1480</v>
      </c>
      <c r="BD340" s="47">
        <f t="shared" si="80"/>
        <v>0</v>
      </c>
      <c r="BE340" s="47">
        <f t="shared" si="81"/>
        <v>47775.106913853102</v>
      </c>
      <c r="BF340" s="135">
        <f t="shared" si="82"/>
        <v>165722.15251085311</v>
      </c>
      <c r="BG340" s="139">
        <f t="shared" si="83"/>
        <v>12.935926353200617</v>
      </c>
    </row>
    <row r="341" spans="1:59" ht="12.95" customHeight="1" x14ac:dyDescent="0.2">
      <c r="A341" s="32" t="s">
        <v>1801</v>
      </c>
      <c r="B341" s="33" t="s">
        <v>1802</v>
      </c>
      <c r="C341" s="43">
        <v>5577</v>
      </c>
      <c r="D341" s="45"/>
      <c r="E341" s="33"/>
      <c r="F341" s="46" t="s">
        <v>146</v>
      </c>
      <c r="G341" s="33" t="s">
        <v>147</v>
      </c>
      <c r="H341" s="46" t="s">
        <v>148</v>
      </c>
      <c r="I341" s="46" t="s">
        <v>149</v>
      </c>
      <c r="J341" s="47">
        <v>2</v>
      </c>
      <c r="K341" s="47">
        <v>1</v>
      </c>
      <c r="L341" s="130">
        <v>4611.5801649999994</v>
      </c>
      <c r="M341" s="131">
        <v>0</v>
      </c>
      <c r="N341" s="132">
        <v>19045</v>
      </c>
      <c r="O341" s="37">
        <v>20</v>
      </c>
      <c r="P341" s="133">
        <v>528</v>
      </c>
      <c r="Q341" s="134">
        <v>0</v>
      </c>
      <c r="R341" s="131"/>
      <c r="S341" s="37">
        <v>3828</v>
      </c>
      <c r="T341" s="135">
        <f t="shared" si="70"/>
        <v>28032.580164999999</v>
      </c>
      <c r="U341" s="130">
        <v>6821.27</v>
      </c>
      <c r="V341" s="131">
        <v>0</v>
      </c>
      <c r="W341" s="136">
        <v>3295.7200000000003</v>
      </c>
      <c r="X341" s="37">
        <v>660.21</v>
      </c>
      <c r="Y341" s="133">
        <v>0</v>
      </c>
      <c r="Z341" s="134">
        <v>0</v>
      </c>
      <c r="AA341" s="131"/>
      <c r="AB341" s="37">
        <v>7672.2631266779317</v>
      </c>
      <c r="AC341" s="135">
        <f t="shared" si="71"/>
        <v>18449.463126677932</v>
      </c>
      <c r="AD341" s="47"/>
      <c r="AE341" s="47"/>
      <c r="AF341" s="130">
        <v>2546</v>
      </c>
      <c r="AG341" s="131">
        <v>0</v>
      </c>
      <c r="AH341" s="132">
        <v>2525</v>
      </c>
      <c r="AI341" s="37"/>
      <c r="AJ341" s="133">
        <v>0</v>
      </c>
      <c r="AK341" s="137">
        <v>0</v>
      </c>
      <c r="AL341" s="131"/>
      <c r="AM341" s="37">
        <v>2525</v>
      </c>
      <c r="AN341" s="135">
        <f t="shared" si="72"/>
        <v>7596</v>
      </c>
      <c r="AO341" s="130">
        <v>0</v>
      </c>
      <c r="AP341" s="131">
        <v>0</v>
      </c>
      <c r="AQ341" s="132">
        <v>33058.120000000003</v>
      </c>
      <c r="AR341" s="37"/>
      <c r="AS341" s="133"/>
      <c r="AT341" s="138"/>
      <c r="AU341" s="131"/>
      <c r="AV341" s="37">
        <v>0</v>
      </c>
      <c r="AW341" s="135">
        <f t="shared" si="73"/>
        <v>33058.120000000003</v>
      </c>
      <c r="AX341" s="47">
        <f t="shared" si="74"/>
        <v>13978.850165</v>
      </c>
      <c r="AY341" s="47">
        <f t="shared" si="75"/>
        <v>0</v>
      </c>
      <c r="AZ341" s="47">
        <f t="shared" si="76"/>
        <v>57923.840000000004</v>
      </c>
      <c r="BA341" s="47">
        <f t="shared" si="77"/>
        <v>680.21</v>
      </c>
      <c r="BB341" s="47">
        <f t="shared" si="78"/>
        <v>528</v>
      </c>
      <c r="BC341" s="47">
        <f t="shared" si="79"/>
        <v>0</v>
      </c>
      <c r="BD341" s="47">
        <f t="shared" si="80"/>
        <v>0</v>
      </c>
      <c r="BE341" s="47">
        <f t="shared" si="81"/>
        <v>14025.263126677932</v>
      </c>
      <c r="BF341" s="135">
        <f t="shared" si="82"/>
        <v>87136.163291677949</v>
      </c>
      <c r="BG341" s="139">
        <f t="shared" si="83"/>
        <v>15.624199980577004</v>
      </c>
    </row>
    <row r="342" spans="1:59" ht="12.95" customHeight="1" x14ac:dyDescent="0.2">
      <c r="A342" s="32" t="s">
        <v>1821</v>
      </c>
      <c r="B342" s="33" t="s">
        <v>1869</v>
      </c>
      <c r="C342" s="43">
        <v>9147</v>
      </c>
      <c r="D342" s="45" t="s">
        <v>579</v>
      </c>
      <c r="E342" s="33" t="s">
        <v>580</v>
      </c>
      <c r="F342" s="46" t="s">
        <v>146</v>
      </c>
      <c r="G342" s="33" t="s">
        <v>147</v>
      </c>
      <c r="H342" s="46" t="s">
        <v>727</v>
      </c>
      <c r="I342" s="46" t="s">
        <v>728</v>
      </c>
      <c r="J342" s="47">
        <v>1</v>
      </c>
      <c r="K342" s="47">
        <v>2</v>
      </c>
      <c r="L342" s="130">
        <v>8929.2288579999986</v>
      </c>
      <c r="M342" s="131">
        <v>0</v>
      </c>
      <c r="N342" s="132">
        <v>16356.99</v>
      </c>
      <c r="O342" s="37">
        <v>60</v>
      </c>
      <c r="P342" s="133">
        <v>0</v>
      </c>
      <c r="Q342" s="134">
        <v>0</v>
      </c>
      <c r="R342" s="131"/>
      <c r="S342" s="37">
        <v>23617.510000000002</v>
      </c>
      <c r="T342" s="135">
        <f t="shared" si="70"/>
        <v>48963.728858000002</v>
      </c>
      <c r="U342" s="130">
        <v>10008.370000000001</v>
      </c>
      <c r="V342" s="131">
        <v>0</v>
      </c>
      <c r="W342" s="136">
        <v>0</v>
      </c>
      <c r="X342" s="37">
        <v>565.70000000000005</v>
      </c>
      <c r="Y342" s="133">
        <v>21.29</v>
      </c>
      <c r="Z342" s="134">
        <v>7.1</v>
      </c>
      <c r="AA342" s="131">
        <v>14.19</v>
      </c>
      <c r="AB342" s="37">
        <v>6510.8029863759366</v>
      </c>
      <c r="AC342" s="135">
        <f t="shared" si="71"/>
        <v>17127.452986375938</v>
      </c>
      <c r="AD342" s="47"/>
      <c r="AE342" s="47"/>
      <c r="AF342" s="130">
        <v>15966.05</v>
      </c>
      <c r="AG342" s="131">
        <v>0</v>
      </c>
      <c r="AH342" s="132">
        <v>0</v>
      </c>
      <c r="AI342" s="37">
        <v>876.9</v>
      </c>
      <c r="AJ342" s="133">
        <v>0</v>
      </c>
      <c r="AK342" s="137">
        <v>1534.08</v>
      </c>
      <c r="AL342" s="131">
        <v>1512</v>
      </c>
      <c r="AM342" s="37">
        <v>9840</v>
      </c>
      <c r="AN342" s="135">
        <f t="shared" si="72"/>
        <v>29729.03</v>
      </c>
      <c r="AO342" s="130">
        <v>0</v>
      </c>
      <c r="AP342" s="131">
        <v>0</v>
      </c>
      <c r="AQ342" s="132">
        <v>0</v>
      </c>
      <c r="AR342" s="37"/>
      <c r="AS342" s="133"/>
      <c r="AT342" s="138"/>
      <c r="AU342" s="131"/>
      <c r="AV342" s="37">
        <v>0</v>
      </c>
      <c r="AW342" s="135">
        <f t="shared" si="73"/>
        <v>0</v>
      </c>
      <c r="AX342" s="47">
        <f t="shared" si="74"/>
        <v>34903.648858</v>
      </c>
      <c r="AY342" s="47">
        <f t="shared" si="75"/>
        <v>0</v>
      </c>
      <c r="AZ342" s="47">
        <f t="shared" si="76"/>
        <v>16356.99</v>
      </c>
      <c r="BA342" s="47">
        <f t="shared" si="77"/>
        <v>1502.6</v>
      </c>
      <c r="BB342" s="47">
        <f t="shared" si="78"/>
        <v>21.29</v>
      </c>
      <c r="BC342" s="47">
        <f t="shared" si="79"/>
        <v>1541.1799999999998</v>
      </c>
      <c r="BD342" s="47">
        <f t="shared" si="80"/>
        <v>1526.19</v>
      </c>
      <c r="BE342" s="47">
        <f t="shared" si="81"/>
        <v>39968.312986375939</v>
      </c>
      <c r="BF342" s="135">
        <f t="shared" si="82"/>
        <v>95820.211844375939</v>
      </c>
      <c r="BG342" s="139">
        <f t="shared" si="83"/>
        <v>10.475588919249583</v>
      </c>
    </row>
    <row r="343" spans="1:59" ht="12.95" customHeight="1" x14ac:dyDescent="0.2">
      <c r="A343" s="32" t="s">
        <v>1685</v>
      </c>
      <c r="B343" s="33" t="s">
        <v>1686</v>
      </c>
      <c r="C343" s="43">
        <v>2659</v>
      </c>
      <c r="D343" s="45"/>
      <c r="E343" s="33"/>
      <c r="F343" s="46" t="s">
        <v>146</v>
      </c>
      <c r="G343" s="33" t="s">
        <v>147</v>
      </c>
      <c r="H343" s="46" t="s">
        <v>509</v>
      </c>
      <c r="I343" s="46" t="s">
        <v>510</v>
      </c>
      <c r="J343" s="47">
        <v>1</v>
      </c>
      <c r="K343" s="47">
        <v>1</v>
      </c>
      <c r="L343" s="130">
        <v>413.65481299999999</v>
      </c>
      <c r="M343" s="131">
        <v>0</v>
      </c>
      <c r="N343" s="132">
        <v>0</v>
      </c>
      <c r="O343" s="37"/>
      <c r="P343" s="133">
        <v>0</v>
      </c>
      <c r="Q343" s="134">
        <v>0</v>
      </c>
      <c r="R343" s="131"/>
      <c r="S343" s="37">
        <v>0</v>
      </c>
      <c r="T343" s="135">
        <f t="shared" si="70"/>
        <v>413.65481299999999</v>
      </c>
      <c r="U343" s="130">
        <v>1194.4099999999999</v>
      </c>
      <c r="V343" s="131">
        <v>0</v>
      </c>
      <c r="W343" s="136">
        <v>91.15</v>
      </c>
      <c r="X343" s="37"/>
      <c r="Y343" s="133">
        <v>0</v>
      </c>
      <c r="Z343" s="134">
        <v>0</v>
      </c>
      <c r="AA343" s="131"/>
      <c r="AB343" s="37">
        <v>6058.2185278340967</v>
      </c>
      <c r="AC343" s="135">
        <f t="shared" si="71"/>
        <v>7343.7785278340962</v>
      </c>
      <c r="AD343" s="47"/>
      <c r="AE343" s="47"/>
      <c r="AF343" s="130">
        <v>0</v>
      </c>
      <c r="AG343" s="131">
        <v>0</v>
      </c>
      <c r="AH343" s="132">
        <v>0</v>
      </c>
      <c r="AI343" s="37"/>
      <c r="AJ343" s="133">
        <v>0</v>
      </c>
      <c r="AK343" s="137">
        <v>0</v>
      </c>
      <c r="AL343" s="131"/>
      <c r="AM343" s="37">
        <v>3000</v>
      </c>
      <c r="AN343" s="135">
        <f t="shared" si="72"/>
        <v>3000</v>
      </c>
      <c r="AO343" s="130">
        <v>0</v>
      </c>
      <c r="AP343" s="131">
        <v>0</v>
      </c>
      <c r="AQ343" s="132">
        <v>0</v>
      </c>
      <c r="AR343" s="37"/>
      <c r="AS343" s="133"/>
      <c r="AT343" s="138"/>
      <c r="AU343" s="131"/>
      <c r="AV343" s="37">
        <v>0</v>
      </c>
      <c r="AW343" s="135">
        <f t="shared" si="73"/>
        <v>0</v>
      </c>
      <c r="AX343" s="47">
        <f t="shared" si="74"/>
        <v>1608.064813</v>
      </c>
      <c r="AY343" s="47">
        <f t="shared" si="75"/>
        <v>0</v>
      </c>
      <c r="AZ343" s="47">
        <f t="shared" si="76"/>
        <v>91.15</v>
      </c>
      <c r="BA343" s="47">
        <f t="shared" si="77"/>
        <v>0</v>
      </c>
      <c r="BB343" s="47">
        <f t="shared" si="78"/>
        <v>0</v>
      </c>
      <c r="BC343" s="47">
        <f t="shared" si="79"/>
        <v>0</v>
      </c>
      <c r="BD343" s="47">
        <f t="shared" si="80"/>
        <v>0</v>
      </c>
      <c r="BE343" s="47">
        <f t="shared" si="81"/>
        <v>9058.2185278340967</v>
      </c>
      <c r="BF343" s="135">
        <f t="shared" si="82"/>
        <v>10757.433340834097</v>
      </c>
      <c r="BG343" s="139">
        <f t="shared" si="83"/>
        <v>4.0456688006145534</v>
      </c>
    </row>
    <row r="344" spans="1:59" ht="12.95" customHeight="1" x14ac:dyDescent="0.2">
      <c r="A344" s="32" t="s">
        <v>787</v>
      </c>
      <c r="B344" s="33" t="s">
        <v>788</v>
      </c>
      <c r="C344" s="43">
        <v>18242</v>
      </c>
      <c r="D344" s="45" t="s">
        <v>279</v>
      </c>
      <c r="E344" s="33" t="s">
        <v>280</v>
      </c>
      <c r="F344" s="46" t="s">
        <v>128</v>
      </c>
      <c r="G344" s="33" t="s">
        <v>129</v>
      </c>
      <c r="H344" s="46" t="s">
        <v>281</v>
      </c>
      <c r="I344" s="46" t="s">
        <v>282</v>
      </c>
      <c r="J344" s="47">
        <v>1</v>
      </c>
      <c r="K344" s="47">
        <v>2</v>
      </c>
      <c r="L344" s="130">
        <v>9875.758941</v>
      </c>
      <c r="M344" s="131">
        <v>900</v>
      </c>
      <c r="N344" s="132"/>
      <c r="O344" s="37">
        <v>938</v>
      </c>
      <c r="P344" s="133">
        <v>9353</v>
      </c>
      <c r="Q344" s="134">
        <v>7402.35</v>
      </c>
      <c r="R344" s="131">
        <v>3921</v>
      </c>
      <c r="S344" s="37">
        <v>27796.84</v>
      </c>
      <c r="T344" s="135">
        <f t="shared" si="70"/>
        <v>60186.948940999995</v>
      </c>
      <c r="U344" s="130">
        <v>11198.41</v>
      </c>
      <c r="V344" s="131">
        <v>213.5</v>
      </c>
      <c r="W344" s="136"/>
      <c r="X344" s="37">
        <v>539.61</v>
      </c>
      <c r="Y344" s="133">
        <v>227.15</v>
      </c>
      <c r="Z344" s="134">
        <v>1008.74</v>
      </c>
      <c r="AA344" s="131">
        <v>404.07</v>
      </c>
      <c r="AB344" s="37">
        <v>9745.7409782150535</v>
      </c>
      <c r="AC344" s="135">
        <f t="shared" si="71"/>
        <v>23337.220978215053</v>
      </c>
      <c r="AD344" s="47"/>
      <c r="AE344" s="47"/>
      <c r="AF344" s="130">
        <v>34284.400000000001</v>
      </c>
      <c r="AG344" s="131">
        <v>2879.34</v>
      </c>
      <c r="AH344" s="132"/>
      <c r="AI344" s="37">
        <v>9312.09</v>
      </c>
      <c r="AJ344" s="133">
        <v>8048.97</v>
      </c>
      <c r="AK344" s="137">
        <v>11000</v>
      </c>
      <c r="AL344" s="131">
        <v>11698.5</v>
      </c>
      <c r="AM344" s="37">
        <v>28226.119999999995</v>
      </c>
      <c r="AN344" s="135">
        <f t="shared" si="72"/>
        <v>105449.42</v>
      </c>
      <c r="AO344" s="130">
        <v>12925.06</v>
      </c>
      <c r="AP344" s="131">
        <v>0</v>
      </c>
      <c r="AQ344" s="132"/>
      <c r="AR344" s="37"/>
      <c r="AS344" s="133"/>
      <c r="AT344" s="138"/>
      <c r="AU344" s="131"/>
      <c r="AV344" s="37">
        <v>0</v>
      </c>
      <c r="AW344" s="135">
        <f t="shared" si="73"/>
        <v>12925.06</v>
      </c>
      <c r="AX344" s="47">
        <f t="shared" si="74"/>
        <v>68283.628941000003</v>
      </c>
      <c r="AY344" s="47">
        <f t="shared" si="75"/>
        <v>3992.84</v>
      </c>
      <c r="AZ344" s="47">
        <f t="shared" si="76"/>
        <v>0</v>
      </c>
      <c r="BA344" s="47">
        <f t="shared" si="77"/>
        <v>10789.7</v>
      </c>
      <c r="BB344" s="47">
        <f t="shared" si="78"/>
        <v>17629.12</v>
      </c>
      <c r="BC344" s="47">
        <f t="shared" si="79"/>
        <v>19411.09</v>
      </c>
      <c r="BD344" s="47">
        <f t="shared" si="80"/>
        <v>16023.57</v>
      </c>
      <c r="BE344" s="47">
        <f t="shared" si="81"/>
        <v>65768.700978215056</v>
      </c>
      <c r="BF344" s="135">
        <f t="shared" si="82"/>
        <v>201898.64991921504</v>
      </c>
      <c r="BG344" s="139">
        <f t="shared" si="83"/>
        <v>11.067791356167911</v>
      </c>
    </row>
    <row r="345" spans="1:59" ht="12.95" customHeight="1" x14ac:dyDescent="0.2">
      <c r="A345" s="32" t="s">
        <v>1739</v>
      </c>
      <c r="B345" s="33" t="s">
        <v>1740</v>
      </c>
      <c r="C345" s="43">
        <v>26854</v>
      </c>
      <c r="D345" s="45" t="s">
        <v>279</v>
      </c>
      <c r="E345" s="33" t="s">
        <v>280</v>
      </c>
      <c r="F345" s="46" t="s">
        <v>128</v>
      </c>
      <c r="G345" s="33" t="s">
        <v>129</v>
      </c>
      <c r="H345" s="46" t="s">
        <v>281</v>
      </c>
      <c r="I345" s="46" t="s">
        <v>282</v>
      </c>
      <c r="J345" s="47">
        <v>1</v>
      </c>
      <c r="K345" s="47">
        <v>2</v>
      </c>
      <c r="L345" s="130">
        <v>31263.342623</v>
      </c>
      <c r="M345" s="131">
        <v>2399.4</v>
      </c>
      <c r="N345" s="132"/>
      <c r="O345" s="37">
        <v>2917</v>
      </c>
      <c r="P345" s="133">
        <v>15207.025</v>
      </c>
      <c r="Q345" s="134">
        <v>23664</v>
      </c>
      <c r="R345" s="131">
        <v>9519</v>
      </c>
      <c r="S345" s="37">
        <v>92819</v>
      </c>
      <c r="T345" s="135">
        <f t="shared" si="70"/>
        <v>177788.76762299999</v>
      </c>
      <c r="U345" s="130">
        <v>13750.949999999999</v>
      </c>
      <c r="V345" s="131">
        <v>321.64999999999998</v>
      </c>
      <c r="W345" s="136"/>
      <c r="X345" s="37">
        <v>1233.33</v>
      </c>
      <c r="Y345" s="133">
        <v>2355.59</v>
      </c>
      <c r="Z345" s="134">
        <v>2241.21</v>
      </c>
      <c r="AA345" s="131">
        <v>1171.1500000000001</v>
      </c>
      <c r="AB345" s="37">
        <v>22845.622492142254</v>
      </c>
      <c r="AC345" s="135">
        <f t="shared" si="71"/>
        <v>43919.502492142252</v>
      </c>
      <c r="AD345" s="47"/>
      <c r="AE345" s="47"/>
      <c r="AF345" s="130">
        <v>49934.979999999996</v>
      </c>
      <c r="AG345" s="131">
        <v>4801.3</v>
      </c>
      <c r="AH345" s="132"/>
      <c r="AI345" s="37">
        <v>8052.58</v>
      </c>
      <c r="AJ345" s="133">
        <v>21787.84</v>
      </c>
      <c r="AK345" s="137">
        <v>14846.49</v>
      </c>
      <c r="AL345" s="131">
        <v>16374.74</v>
      </c>
      <c r="AM345" s="37">
        <v>32049.880000000005</v>
      </c>
      <c r="AN345" s="135">
        <f t="shared" si="72"/>
        <v>147847.81</v>
      </c>
      <c r="AO345" s="130">
        <v>0</v>
      </c>
      <c r="AP345" s="131">
        <v>0</v>
      </c>
      <c r="AQ345" s="132"/>
      <c r="AR345" s="37"/>
      <c r="AS345" s="133"/>
      <c r="AT345" s="138"/>
      <c r="AU345" s="131"/>
      <c r="AV345" s="37">
        <v>0</v>
      </c>
      <c r="AW345" s="135">
        <f t="shared" si="73"/>
        <v>0</v>
      </c>
      <c r="AX345" s="47">
        <f t="shared" si="74"/>
        <v>94949.272622999997</v>
      </c>
      <c r="AY345" s="47">
        <f t="shared" si="75"/>
        <v>7522.35</v>
      </c>
      <c r="AZ345" s="47">
        <f t="shared" si="76"/>
        <v>0</v>
      </c>
      <c r="BA345" s="47">
        <f t="shared" si="77"/>
        <v>12202.91</v>
      </c>
      <c r="BB345" s="47">
        <f t="shared" si="78"/>
        <v>39350.455000000002</v>
      </c>
      <c r="BC345" s="47">
        <f t="shared" si="79"/>
        <v>40751.699999999997</v>
      </c>
      <c r="BD345" s="47">
        <f t="shared" si="80"/>
        <v>27064.89</v>
      </c>
      <c r="BE345" s="47">
        <f t="shared" si="81"/>
        <v>147714.50249214226</v>
      </c>
      <c r="BF345" s="135">
        <f t="shared" si="82"/>
        <v>369556.08011514228</v>
      </c>
      <c r="BG345" s="139">
        <f t="shared" si="83"/>
        <v>13.761677221834448</v>
      </c>
    </row>
    <row r="346" spans="1:59" ht="12.95" customHeight="1" x14ac:dyDescent="0.2">
      <c r="A346" s="32" t="s">
        <v>1535</v>
      </c>
      <c r="B346" s="33" t="s">
        <v>1870</v>
      </c>
      <c r="C346" s="43">
        <v>8658</v>
      </c>
      <c r="D346" s="45" t="s">
        <v>1512</v>
      </c>
      <c r="E346" s="33" t="s">
        <v>1513</v>
      </c>
      <c r="F346" s="46" t="s">
        <v>128</v>
      </c>
      <c r="G346" s="33" t="s">
        <v>129</v>
      </c>
      <c r="H346" s="46" t="s">
        <v>130</v>
      </c>
      <c r="I346" s="46" t="s">
        <v>131</v>
      </c>
      <c r="J346" s="47">
        <v>2</v>
      </c>
      <c r="K346" s="47">
        <v>2</v>
      </c>
      <c r="L346" s="130">
        <v>9351.4743949999993</v>
      </c>
      <c r="M346" s="131">
        <v>665</v>
      </c>
      <c r="N346" s="132"/>
      <c r="O346" s="37">
        <v>195</v>
      </c>
      <c r="P346" s="133">
        <v>1377</v>
      </c>
      <c r="Q346" s="134">
        <v>1580</v>
      </c>
      <c r="R346" s="131">
        <v>190</v>
      </c>
      <c r="S346" s="37">
        <v>19516</v>
      </c>
      <c r="T346" s="135">
        <f t="shared" si="70"/>
        <v>32874.474394999997</v>
      </c>
      <c r="U346" s="130">
        <v>11462.11</v>
      </c>
      <c r="V346" s="131">
        <v>52.75</v>
      </c>
      <c r="W346" s="136"/>
      <c r="X346" s="37">
        <v>196.8</v>
      </c>
      <c r="Y346" s="133">
        <v>1870.15</v>
      </c>
      <c r="Z346" s="134">
        <v>278.14999999999998</v>
      </c>
      <c r="AA346" s="131">
        <v>38.950000000000003</v>
      </c>
      <c r="AB346" s="37">
        <v>9801.3678658962308</v>
      </c>
      <c r="AC346" s="135">
        <f t="shared" si="71"/>
        <v>23700.277865896231</v>
      </c>
      <c r="AD346" s="47"/>
      <c r="AE346" s="47"/>
      <c r="AF346" s="130">
        <v>10000</v>
      </c>
      <c r="AG346" s="131">
        <v>0</v>
      </c>
      <c r="AH346" s="132"/>
      <c r="AI346" s="37"/>
      <c r="AJ346" s="133">
        <v>5000</v>
      </c>
      <c r="AK346" s="137">
        <v>0</v>
      </c>
      <c r="AL346" s="131"/>
      <c r="AM346" s="37">
        <v>3500</v>
      </c>
      <c r="AN346" s="135">
        <f t="shared" si="72"/>
        <v>18500</v>
      </c>
      <c r="AO346" s="130">
        <v>0</v>
      </c>
      <c r="AP346" s="131">
        <v>0</v>
      </c>
      <c r="AQ346" s="132"/>
      <c r="AR346" s="37"/>
      <c r="AS346" s="133"/>
      <c r="AT346" s="138"/>
      <c r="AU346" s="131"/>
      <c r="AV346" s="37">
        <v>0</v>
      </c>
      <c r="AW346" s="135">
        <f t="shared" si="73"/>
        <v>0</v>
      </c>
      <c r="AX346" s="47">
        <f t="shared" si="74"/>
        <v>30813.584394999998</v>
      </c>
      <c r="AY346" s="47">
        <f t="shared" si="75"/>
        <v>717.75</v>
      </c>
      <c r="AZ346" s="47">
        <f t="shared" si="76"/>
        <v>0</v>
      </c>
      <c r="BA346" s="47">
        <f t="shared" si="77"/>
        <v>391.8</v>
      </c>
      <c r="BB346" s="47">
        <f t="shared" si="78"/>
        <v>8247.15</v>
      </c>
      <c r="BC346" s="47">
        <f t="shared" si="79"/>
        <v>1858.15</v>
      </c>
      <c r="BD346" s="47">
        <f t="shared" si="80"/>
        <v>228.95</v>
      </c>
      <c r="BE346" s="47">
        <f t="shared" si="81"/>
        <v>32817.367865896231</v>
      </c>
      <c r="BF346" s="135">
        <f t="shared" si="82"/>
        <v>75074.752260896232</v>
      </c>
      <c r="BG346" s="139">
        <f t="shared" si="83"/>
        <v>8.6711425572760721</v>
      </c>
    </row>
    <row r="347" spans="1:59" ht="12.95" customHeight="1" x14ac:dyDescent="0.2">
      <c r="A347" s="32" t="s">
        <v>84</v>
      </c>
      <c r="B347" s="33" t="s">
        <v>85</v>
      </c>
      <c r="C347" s="43">
        <v>13938</v>
      </c>
      <c r="D347" s="45" t="s">
        <v>88</v>
      </c>
      <c r="E347" s="33" t="s">
        <v>89</v>
      </c>
      <c r="F347" s="46" t="s">
        <v>90</v>
      </c>
      <c r="G347" s="33" t="s">
        <v>91</v>
      </c>
      <c r="H347" s="46" t="s">
        <v>92</v>
      </c>
      <c r="I347" s="46" t="s">
        <v>93</v>
      </c>
      <c r="J347" s="47">
        <v>1</v>
      </c>
      <c r="K347" s="47">
        <v>2</v>
      </c>
      <c r="L347" s="130">
        <v>12206.354834</v>
      </c>
      <c r="M347" s="131">
        <v>52.45</v>
      </c>
      <c r="N347" s="132"/>
      <c r="O347" s="37">
        <v>640</v>
      </c>
      <c r="P347" s="133">
        <v>4423.2240000000002</v>
      </c>
      <c r="Q347" s="134">
        <v>2455</v>
      </c>
      <c r="R347" s="131">
        <v>516</v>
      </c>
      <c r="S347" s="37">
        <v>16442</v>
      </c>
      <c r="T347" s="135">
        <f t="shared" si="70"/>
        <v>36735.028833999997</v>
      </c>
      <c r="U347" s="130">
        <v>18224.330000000002</v>
      </c>
      <c r="V347" s="131">
        <v>734.82</v>
      </c>
      <c r="W347" s="136"/>
      <c r="X347" s="37"/>
      <c r="Y347" s="133">
        <v>4515.74</v>
      </c>
      <c r="Z347" s="134">
        <v>6675.03</v>
      </c>
      <c r="AA347" s="131">
        <v>1071.58</v>
      </c>
      <c r="AB347" s="37">
        <v>13795.732657616951</v>
      </c>
      <c r="AC347" s="135">
        <f t="shared" si="71"/>
        <v>45017.232657616951</v>
      </c>
      <c r="AD347" s="47"/>
      <c r="AE347" s="47"/>
      <c r="AF347" s="130">
        <v>27157.85</v>
      </c>
      <c r="AG347" s="131">
        <v>1716.66</v>
      </c>
      <c r="AH347" s="132"/>
      <c r="AI347" s="37">
        <v>3294.44</v>
      </c>
      <c r="AJ347" s="133">
        <v>14730.85</v>
      </c>
      <c r="AK347" s="137">
        <v>4114</v>
      </c>
      <c r="AL347" s="131">
        <v>7305</v>
      </c>
      <c r="AM347" s="37">
        <v>11478.06</v>
      </c>
      <c r="AN347" s="135">
        <f t="shared" si="72"/>
        <v>69796.86</v>
      </c>
      <c r="AO347" s="130">
        <v>0</v>
      </c>
      <c r="AP347" s="131">
        <v>0</v>
      </c>
      <c r="AQ347" s="132"/>
      <c r="AR347" s="37"/>
      <c r="AS347" s="133"/>
      <c r="AT347" s="138"/>
      <c r="AU347" s="131"/>
      <c r="AV347" s="37">
        <v>0</v>
      </c>
      <c r="AW347" s="135">
        <f t="shared" si="73"/>
        <v>0</v>
      </c>
      <c r="AX347" s="47">
        <f t="shared" si="74"/>
        <v>57588.534833999998</v>
      </c>
      <c r="AY347" s="47">
        <f t="shared" si="75"/>
        <v>2503.9300000000003</v>
      </c>
      <c r="AZ347" s="47">
        <f t="shared" si="76"/>
        <v>0</v>
      </c>
      <c r="BA347" s="47">
        <f t="shared" si="77"/>
        <v>3934.44</v>
      </c>
      <c r="BB347" s="47">
        <f t="shared" si="78"/>
        <v>23669.813999999998</v>
      </c>
      <c r="BC347" s="47">
        <f t="shared" si="79"/>
        <v>13244.029999999999</v>
      </c>
      <c r="BD347" s="47">
        <f t="shared" si="80"/>
        <v>8892.58</v>
      </c>
      <c r="BE347" s="47">
        <f t="shared" si="81"/>
        <v>41715.792657616948</v>
      </c>
      <c r="BF347" s="135">
        <f t="shared" si="82"/>
        <v>151549.12149161694</v>
      </c>
      <c r="BG347" s="139">
        <f t="shared" si="83"/>
        <v>10.873089502914116</v>
      </c>
    </row>
    <row r="348" spans="1:59" ht="12.95" customHeight="1" x14ac:dyDescent="0.2">
      <c r="A348" s="32" t="s">
        <v>210</v>
      </c>
      <c r="B348" s="33" t="s">
        <v>211</v>
      </c>
      <c r="C348" s="43">
        <v>31459</v>
      </c>
      <c r="D348" s="49" t="s">
        <v>198</v>
      </c>
      <c r="E348" s="33" t="s">
        <v>199</v>
      </c>
      <c r="F348" s="46" t="s">
        <v>204</v>
      </c>
      <c r="G348" s="33" t="s">
        <v>205</v>
      </c>
      <c r="H348" s="46" t="s">
        <v>213</v>
      </c>
      <c r="I348" s="46" t="s">
        <v>214</v>
      </c>
      <c r="J348" s="47">
        <v>1</v>
      </c>
      <c r="K348" s="47">
        <v>2</v>
      </c>
      <c r="L348" s="130">
        <v>14861.506394999999</v>
      </c>
      <c r="M348" s="131">
        <v>2815</v>
      </c>
      <c r="N348" s="132"/>
      <c r="O348" s="37">
        <v>9008.42</v>
      </c>
      <c r="P348" s="133">
        <v>5914.75</v>
      </c>
      <c r="Q348" s="134">
        <v>15478.9</v>
      </c>
      <c r="R348" s="131">
        <v>6799</v>
      </c>
      <c r="S348" s="37">
        <v>73853.45</v>
      </c>
      <c r="T348" s="135">
        <f t="shared" si="70"/>
        <v>128731.02639499999</v>
      </c>
      <c r="U348" s="130">
        <v>19688.419999999998</v>
      </c>
      <c r="V348" s="131">
        <v>779.26</v>
      </c>
      <c r="W348" s="136"/>
      <c r="X348" s="37">
        <v>1049.71</v>
      </c>
      <c r="Y348" s="133">
        <v>0</v>
      </c>
      <c r="Z348" s="134">
        <v>4355.53</v>
      </c>
      <c r="AA348" s="131">
        <v>7342.91</v>
      </c>
      <c r="AB348" s="37">
        <v>34784.07815557679</v>
      </c>
      <c r="AC348" s="135">
        <f t="shared" si="71"/>
        <v>67999.908155576792</v>
      </c>
      <c r="AD348" s="47"/>
      <c r="AE348" s="47"/>
      <c r="AF348" s="130">
        <v>140590.22</v>
      </c>
      <c r="AG348" s="131">
        <v>22488.03</v>
      </c>
      <c r="AH348" s="132"/>
      <c r="AI348" s="37">
        <v>14912.88</v>
      </c>
      <c r="AJ348" s="133">
        <v>37488.720000000001</v>
      </c>
      <c r="AK348" s="137">
        <v>28694.44</v>
      </c>
      <c r="AL348" s="131">
        <v>22275.15</v>
      </c>
      <c r="AM348" s="37">
        <v>122356.32999999999</v>
      </c>
      <c r="AN348" s="135">
        <f t="shared" si="72"/>
        <v>388805.77</v>
      </c>
      <c r="AO348" s="130">
        <v>0</v>
      </c>
      <c r="AP348" s="131">
        <v>0</v>
      </c>
      <c r="AQ348" s="132"/>
      <c r="AR348" s="37"/>
      <c r="AS348" s="133"/>
      <c r="AT348" s="138"/>
      <c r="AU348" s="131"/>
      <c r="AV348" s="37">
        <v>0</v>
      </c>
      <c r="AW348" s="135">
        <f t="shared" si="73"/>
        <v>0</v>
      </c>
      <c r="AX348" s="47">
        <f t="shared" si="74"/>
        <v>175140.14639499999</v>
      </c>
      <c r="AY348" s="47">
        <f t="shared" si="75"/>
        <v>26082.29</v>
      </c>
      <c r="AZ348" s="47">
        <f t="shared" si="76"/>
        <v>0</v>
      </c>
      <c r="BA348" s="47">
        <f t="shared" si="77"/>
        <v>24971.010000000002</v>
      </c>
      <c r="BB348" s="47">
        <f t="shared" si="78"/>
        <v>43403.47</v>
      </c>
      <c r="BC348" s="47">
        <f t="shared" si="79"/>
        <v>48528.869999999995</v>
      </c>
      <c r="BD348" s="47">
        <f t="shared" si="80"/>
        <v>36417.06</v>
      </c>
      <c r="BE348" s="47">
        <f t="shared" si="81"/>
        <v>230993.85815557677</v>
      </c>
      <c r="BF348" s="135">
        <f t="shared" si="82"/>
        <v>585536.70455057675</v>
      </c>
      <c r="BG348" s="139">
        <f t="shared" si="83"/>
        <v>18.612692855798873</v>
      </c>
    </row>
    <row r="349" spans="1:59" ht="12.95" customHeight="1" x14ac:dyDescent="0.2">
      <c r="A349" s="32" t="s">
        <v>1176</v>
      </c>
      <c r="B349" s="33" t="s">
        <v>1177</v>
      </c>
      <c r="C349" s="43">
        <v>27456</v>
      </c>
      <c r="D349" s="45" t="s">
        <v>198</v>
      </c>
      <c r="E349" s="33" t="s">
        <v>199</v>
      </c>
      <c r="F349" s="46" t="s">
        <v>204</v>
      </c>
      <c r="G349" s="33" t="s">
        <v>205</v>
      </c>
      <c r="H349" s="46" t="s">
        <v>213</v>
      </c>
      <c r="I349" s="46" t="s">
        <v>214</v>
      </c>
      <c r="J349" s="47">
        <v>1</v>
      </c>
      <c r="K349" s="47">
        <v>2</v>
      </c>
      <c r="L349" s="130">
        <v>28696.562242999997</v>
      </c>
      <c r="M349" s="131">
        <v>1109.2</v>
      </c>
      <c r="N349" s="132"/>
      <c r="O349" s="37">
        <v>5304.94</v>
      </c>
      <c r="P349" s="133">
        <v>8346</v>
      </c>
      <c r="Q349" s="134">
        <v>10612</v>
      </c>
      <c r="R349" s="131">
        <v>7874</v>
      </c>
      <c r="S349" s="37">
        <v>105881.86</v>
      </c>
      <c r="T349" s="135">
        <f t="shared" si="70"/>
        <v>167824.56224299999</v>
      </c>
      <c r="U349" s="130">
        <v>25864.91</v>
      </c>
      <c r="V349" s="131">
        <v>652.54</v>
      </c>
      <c r="W349" s="136"/>
      <c r="X349" s="37">
        <v>2591.5500000000002</v>
      </c>
      <c r="Y349" s="133">
        <v>5171.03</v>
      </c>
      <c r="Z349" s="134">
        <v>2973.63</v>
      </c>
      <c r="AA349" s="131">
        <v>5140.55</v>
      </c>
      <c r="AB349" s="37">
        <v>37956.258372627257</v>
      </c>
      <c r="AC349" s="135">
        <f t="shared" si="71"/>
        <v>80350.468372627249</v>
      </c>
      <c r="AD349" s="47"/>
      <c r="AE349" s="47"/>
      <c r="AF349" s="130">
        <v>122566.18</v>
      </c>
      <c r="AG349" s="131">
        <v>19605</v>
      </c>
      <c r="AH349" s="132"/>
      <c r="AI349" s="37">
        <v>12443.03</v>
      </c>
      <c r="AJ349" s="133">
        <v>32718.47</v>
      </c>
      <c r="AK349" s="137">
        <v>20196</v>
      </c>
      <c r="AL349" s="131">
        <v>19137.3</v>
      </c>
      <c r="AM349" s="37">
        <v>104271.79</v>
      </c>
      <c r="AN349" s="135">
        <f t="shared" si="72"/>
        <v>330937.76999999996</v>
      </c>
      <c r="AO349" s="130">
        <v>0</v>
      </c>
      <c r="AP349" s="131">
        <v>0</v>
      </c>
      <c r="AQ349" s="132"/>
      <c r="AR349" s="37"/>
      <c r="AS349" s="133"/>
      <c r="AT349" s="138"/>
      <c r="AU349" s="131"/>
      <c r="AV349" s="37">
        <v>0</v>
      </c>
      <c r="AW349" s="135">
        <f t="shared" si="73"/>
        <v>0</v>
      </c>
      <c r="AX349" s="47">
        <f t="shared" si="74"/>
        <v>177127.65224299999</v>
      </c>
      <c r="AY349" s="47">
        <f t="shared" si="75"/>
        <v>21366.74</v>
      </c>
      <c r="AZ349" s="47">
        <f t="shared" si="76"/>
        <v>0</v>
      </c>
      <c r="BA349" s="47">
        <f t="shared" si="77"/>
        <v>20339.52</v>
      </c>
      <c r="BB349" s="47">
        <f t="shared" si="78"/>
        <v>46235.5</v>
      </c>
      <c r="BC349" s="47">
        <f t="shared" si="79"/>
        <v>33781.630000000005</v>
      </c>
      <c r="BD349" s="47">
        <f t="shared" si="80"/>
        <v>32151.85</v>
      </c>
      <c r="BE349" s="47">
        <f t="shared" si="81"/>
        <v>248109.90837262722</v>
      </c>
      <c r="BF349" s="135">
        <f t="shared" si="82"/>
        <v>579112.8006156272</v>
      </c>
      <c r="BG349" s="139">
        <f t="shared" si="83"/>
        <v>21.092395127317424</v>
      </c>
    </row>
    <row r="350" spans="1:59" ht="12.95" customHeight="1" x14ac:dyDescent="0.2">
      <c r="A350" s="32" t="s">
        <v>247</v>
      </c>
      <c r="B350" s="33" t="s">
        <v>1871</v>
      </c>
      <c r="C350" s="43">
        <v>2561</v>
      </c>
      <c r="D350" s="45" t="s">
        <v>251</v>
      </c>
      <c r="E350" s="33" t="s">
        <v>252</v>
      </c>
      <c r="F350" s="46" t="s">
        <v>146</v>
      </c>
      <c r="G350" s="33" t="s">
        <v>147</v>
      </c>
      <c r="H350" s="46" t="s">
        <v>200</v>
      </c>
      <c r="I350" s="46" t="s">
        <v>201</v>
      </c>
      <c r="J350" s="47">
        <v>1</v>
      </c>
      <c r="K350" s="47">
        <v>2</v>
      </c>
      <c r="L350" s="130">
        <v>5776.7236309999998</v>
      </c>
      <c r="M350" s="131">
        <v>0</v>
      </c>
      <c r="N350" s="132">
        <v>20</v>
      </c>
      <c r="O350" s="37"/>
      <c r="P350" s="133">
        <v>0</v>
      </c>
      <c r="Q350" s="134">
        <v>100</v>
      </c>
      <c r="R350" s="131"/>
      <c r="S350" s="37">
        <v>27272.9</v>
      </c>
      <c r="T350" s="135">
        <f t="shared" si="70"/>
        <v>33169.623631000002</v>
      </c>
      <c r="U350" s="130">
        <v>1550.54</v>
      </c>
      <c r="V350" s="131">
        <v>0</v>
      </c>
      <c r="W350" s="136">
        <v>436.09999999999997</v>
      </c>
      <c r="X350" s="37">
        <v>33.700000000000003</v>
      </c>
      <c r="Y350" s="133">
        <v>0</v>
      </c>
      <c r="Z350" s="134">
        <v>0</v>
      </c>
      <c r="AA350" s="131"/>
      <c r="AB350" s="37">
        <v>9898.6056611098575</v>
      </c>
      <c r="AC350" s="135">
        <f t="shared" si="71"/>
        <v>11918.945661109858</v>
      </c>
      <c r="AD350" s="47"/>
      <c r="AE350" s="47"/>
      <c r="AF350" s="130">
        <v>4000</v>
      </c>
      <c r="AG350" s="131">
        <v>0</v>
      </c>
      <c r="AH350" s="132">
        <v>6000</v>
      </c>
      <c r="AI350" s="37"/>
      <c r="AJ350" s="133">
        <v>0</v>
      </c>
      <c r="AK350" s="137">
        <v>0</v>
      </c>
      <c r="AL350" s="131"/>
      <c r="AM350" s="37">
        <v>4000</v>
      </c>
      <c r="AN350" s="135">
        <f t="shared" si="72"/>
        <v>14000</v>
      </c>
      <c r="AO350" s="130">
        <v>0</v>
      </c>
      <c r="AP350" s="131">
        <v>0</v>
      </c>
      <c r="AQ350" s="132">
        <v>0</v>
      </c>
      <c r="AR350" s="37"/>
      <c r="AS350" s="133"/>
      <c r="AT350" s="138"/>
      <c r="AU350" s="131"/>
      <c r="AV350" s="37">
        <v>0</v>
      </c>
      <c r="AW350" s="135">
        <f t="shared" si="73"/>
        <v>0</v>
      </c>
      <c r="AX350" s="47">
        <f t="shared" si="74"/>
        <v>11327.263631</v>
      </c>
      <c r="AY350" s="47">
        <f t="shared" si="75"/>
        <v>0</v>
      </c>
      <c r="AZ350" s="47">
        <f t="shared" si="76"/>
        <v>6456.1</v>
      </c>
      <c r="BA350" s="47">
        <f t="shared" si="77"/>
        <v>33.700000000000003</v>
      </c>
      <c r="BB350" s="47">
        <f t="shared" si="78"/>
        <v>0</v>
      </c>
      <c r="BC350" s="47">
        <f t="shared" si="79"/>
        <v>100</v>
      </c>
      <c r="BD350" s="47">
        <f t="shared" si="80"/>
        <v>0</v>
      </c>
      <c r="BE350" s="47">
        <f t="shared" si="81"/>
        <v>41171.505661109855</v>
      </c>
      <c r="BF350" s="135">
        <f t="shared" si="82"/>
        <v>59088.569292109853</v>
      </c>
      <c r="BG350" s="139">
        <f t="shared" si="83"/>
        <v>23.072459700160035</v>
      </c>
    </row>
    <row r="351" spans="1:59" ht="12.95" customHeight="1" x14ac:dyDescent="0.2">
      <c r="A351" s="32" t="s">
        <v>667</v>
      </c>
      <c r="B351" s="33" t="s">
        <v>1872</v>
      </c>
      <c r="C351" s="43">
        <v>4326</v>
      </c>
      <c r="D351" s="45" t="s">
        <v>251</v>
      </c>
      <c r="E351" s="33" t="s">
        <v>252</v>
      </c>
      <c r="F351" s="46" t="s">
        <v>204</v>
      </c>
      <c r="G351" s="33" t="s">
        <v>205</v>
      </c>
      <c r="H351" s="46" t="s">
        <v>206</v>
      </c>
      <c r="I351" s="46" t="s">
        <v>207</v>
      </c>
      <c r="J351" s="47">
        <v>1</v>
      </c>
      <c r="K351" s="47">
        <v>2</v>
      </c>
      <c r="L351" s="130">
        <v>7672.1890730000005</v>
      </c>
      <c r="M351" s="131">
        <v>0</v>
      </c>
      <c r="N351" s="132"/>
      <c r="O351" s="37">
        <v>470</v>
      </c>
      <c r="P351" s="133">
        <v>100</v>
      </c>
      <c r="Q351" s="134">
        <v>41060.21</v>
      </c>
      <c r="R351" s="131">
        <v>3741.97</v>
      </c>
      <c r="S351" s="37">
        <v>14979.2</v>
      </c>
      <c r="T351" s="135">
        <f t="shared" si="70"/>
        <v>68023.569073000006</v>
      </c>
      <c r="U351" s="130">
        <v>16647.43</v>
      </c>
      <c r="V351" s="131">
        <v>158.80000000000001</v>
      </c>
      <c r="W351" s="136"/>
      <c r="X351" s="37">
        <v>260.2</v>
      </c>
      <c r="Y351" s="133">
        <v>196.2</v>
      </c>
      <c r="Z351" s="134">
        <v>120.85</v>
      </c>
      <c r="AA351" s="131">
        <v>141</v>
      </c>
      <c r="AB351" s="37">
        <v>9571.3784752090723</v>
      </c>
      <c r="AC351" s="135">
        <f t="shared" si="71"/>
        <v>27095.858475209072</v>
      </c>
      <c r="AD351" s="47"/>
      <c r="AE351" s="47"/>
      <c r="AF351" s="130">
        <v>23100</v>
      </c>
      <c r="AG351" s="131">
        <v>0</v>
      </c>
      <c r="AH351" s="132"/>
      <c r="AI351" s="37">
        <v>1500</v>
      </c>
      <c r="AJ351" s="133">
        <v>0</v>
      </c>
      <c r="AK351" s="137">
        <v>0</v>
      </c>
      <c r="AL351" s="131">
        <v>1500</v>
      </c>
      <c r="AM351" s="37">
        <v>8000</v>
      </c>
      <c r="AN351" s="135">
        <f t="shared" si="72"/>
        <v>34100</v>
      </c>
      <c r="AO351" s="130">
        <v>0</v>
      </c>
      <c r="AP351" s="131">
        <v>0</v>
      </c>
      <c r="AQ351" s="132"/>
      <c r="AR351" s="37"/>
      <c r="AS351" s="133"/>
      <c r="AT351" s="138"/>
      <c r="AU351" s="131"/>
      <c r="AV351" s="37">
        <v>0</v>
      </c>
      <c r="AW351" s="135">
        <f t="shared" si="73"/>
        <v>0</v>
      </c>
      <c r="AX351" s="47">
        <f t="shared" si="74"/>
        <v>47419.619073000002</v>
      </c>
      <c r="AY351" s="47">
        <f t="shared" si="75"/>
        <v>158.80000000000001</v>
      </c>
      <c r="AZ351" s="47">
        <f t="shared" si="76"/>
        <v>0</v>
      </c>
      <c r="BA351" s="47">
        <f t="shared" si="77"/>
        <v>2230.1999999999998</v>
      </c>
      <c r="BB351" s="47">
        <f t="shared" si="78"/>
        <v>296.2</v>
      </c>
      <c r="BC351" s="47">
        <f t="shared" si="79"/>
        <v>41181.06</v>
      </c>
      <c r="BD351" s="47">
        <f t="shared" si="80"/>
        <v>5382.9699999999993</v>
      </c>
      <c r="BE351" s="47">
        <f t="shared" si="81"/>
        <v>32550.578475209073</v>
      </c>
      <c r="BF351" s="135">
        <f t="shared" si="82"/>
        <v>129219.42754820906</v>
      </c>
      <c r="BG351" s="139">
        <f t="shared" si="83"/>
        <v>29.870417833612819</v>
      </c>
    </row>
    <row r="352" spans="1:59" ht="12.95" customHeight="1" x14ac:dyDescent="0.2">
      <c r="A352" s="32" t="s">
        <v>807</v>
      </c>
      <c r="B352" s="33" t="s">
        <v>1873</v>
      </c>
      <c r="C352" s="43">
        <v>2134</v>
      </c>
      <c r="D352" s="45" t="s">
        <v>811</v>
      </c>
      <c r="E352" s="33" t="s">
        <v>812</v>
      </c>
      <c r="F352" s="46" t="s">
        <v>80</v>
      </c>
      <c r="G352" s="33" t="s">
        <v>81</v>
      </c>
      <c r="H352" s="46" t="s">
        <v>482</v>
      </c>
      <c r="I352" s="46" t="s">
        <v>483</v>
      </c>
      <c r="J352" s="47">
        <v>1</v>
      </c>
      <c r="K352" s="47">
        <v>2</v>
      </c>
      <c r="L352" s="130">
        <v>782.362033</v>
      </c>
      <c r="M352" s="131">
        <v>1485.4</v>
      </c>
      <c r="N352" s="132"/>
      <c r="O352" s="37">
        <v>55</v>
      </c>
      <c r="P352" s="133">
        <v>20</v>
      </c>
      <c r="Q352" s="134">
        <v>0</v>
      </c>
      <c r="R352" s="131">
        <v>300</v>
      </c>
      <c r="S352" s="37">
        <v>992</v>
      </c>
      <c r="T352" s="135">
        <f t="shared" si="70"/>
        <v>3634.762033</v>
      </c>
      <c r="U352" s="130">
        <v>593.1</v>
      </c>
      <c r="V352" s="131">
        <v>403.2</v>
      </c>
      <c r="W352" s="136"/>
      <c r="X352" s="37">
        <v>228.75</v>
      </c>
      <c r="Y352" s="133">
        <v>388.85</v>
      </c>
      <c r="Z352" s="134">
        <v>334.65</v>
      </c>
      <c r="AA352" s="131">
        <v>342.6</v>
      </c>
      <c r="AB352" s="37">
        <v>589.11005301616274</v>
      </c>
      <c r="AC352" s="135">
        <f t="shared" si="71"/>
        <v>2880.2600530161626</v>
      </c>
      <c r="AD352" s="47"/>
      <c r="AE352" s="47"/>
      <c r="AF352" s="130">
        <v>0</v>
      </c>
      <c r="AG352" s="131">
        <v>3000</v>
      </c>
      <c r="AH352" s="132"/>
      <c r="AI352" s="37"/>
      <c r="AJ352" s="133">
        <v>500</v>
      </c>
      <c r="AK352" s="137">
        <v>0</v>
      </c>
      <c r="AL352" s="131"/>
      <c r="AM352" s="37">
        <v>0</v>
      </c>
      <c r="AN352" s="135">
        <f t="shared" si="72"/>
        <v>3500</v>
      </c>
      <c r="AO352" s="130">
        <v>0</v>
      </c>
      <c r="AP352" s="131">
        <v>0</v>
      </c>
      <c r="AQ352" s="132"/>
      <c r="AR352" s="37"/>
      <c r="AS352" s="133"/>
      <c r="AT352" s="138"/>
      <c r="AU352" s="131"/>
      <c r="AV352" s="37">
        <v>0</v>
      </c>
      <c r="AW352" s="135">
        <f t="shared" si="73"/>
        <v>0</v>
      </c>
      <c r="AX352" s="47">
        <f t="shared" si="74"/>
        <v>1375.462033</v>
      </c>
      <c r="AY352" s="47">
        <f t="shared" si="75"/>
        <v>4888.6000000000004</v>
      </c>
      <c r="AZ352" s="47">
        <f t="shared" si="76"/>
        <v>0</v>
      </c>
      <c r="BA352" s="47">
        <f t="shared" si="77"/>
        <v>283.75</v>
      </c>
      <c r="BB352" s="47">
        <f t="shared" si="78"/>
        <v>908.85</v>
      </c>
      <c r="BC352" s="47">
        <f t="shared" si="79"/>
        <v>334.65</v>
      </c>
      <c r="BD352" s="47">
        <f t="shared" si="80"/>
        <v>642.6</v>
      </c>
      <c r="BE352" s="47">
        <f t="shared" si="81"/>
        <v>1581.1100530161627</v>
      </c>
      <c r="BF352" s="135">
        <f t="shared" si="82"/>
        <v>10015.022086016163</v>
      </c>
      <c r="BG352" s="139">
        <f t="shared" si="83"/>
        <v>4.6930750168773017</v>
      </c>
    </row>
    <row r="353" spans="1:59" ht="12.95" customHeight="1" x14ac:dyDescent="0.2">
      <c r="A353" s="32" t="s">
        <v>1329</v>
      </c>
      <c r="B353" s="33" t="s">
        <v>1330</v>
      </c>
      <c r="C353" s="43">
        <v>11001</v>
      </c>
      <c r="D353" s="45" t="s">
        <v>88</v>
      </c>
      <c r="E353" s="33" t="s">
        <v>89</v>
      </c>
      <c r="F353" s="46" t="s">
        <v>90</v>
      </c>
      <c r="G353" s="33" t="s">
        <v>91</v>
      </c>
      <c r="H353" s="46" t="s">
        <v>92</v>
      </c>
      <c r="I353" s="46" t="s">
        <v>93</v>
      </c>
      <c r="J353" s="47">
        <v>1</v>
      </c>
      <c r="K353" s="47">
        <v>2</v>
      </c>
      <c r="L353" s="130">
        <v>8203.1352860000006</v>
      </c>
      <c r="M353" s="131">
        <v>1380</v>
      </c>
      <c r="N353" s="132"/>
      <c r="O353" s="37">
        <v>926.55</v>
      </c>
      <c r="P353" s="133">
        <v>6622.6369999999997</v>
      </c>
      <c r="Q353" s="134">
        <v>4956</v>
      </c>
      <c r="R353" s="131">
        <v>4909</v>
      </c>
      <c r="S353" s="37">
        <v>38842.120000000003</v>
      </c>
      <c r="T353" s="135">
        <f t="shared" si="70"/>
        <v>65839.442286000005</v>
      </c>
      <c r="U353" s="130">
        <v>10729.29</v>
      </c>
      <c r="V353" s="131">
        <v>254.45</v>
      </c>
      <c r="W353" s="136"/>
      <c r="X353" s="37">
        <v>300.3</v>
      </c>
      <c r="Y353" s="133">
        <v>1866.6000000000001</v>
      </c>
      <c r="Z353" s="134">
        <v>933.2</v>
      </c>
      <c r="AA353" s="131">
        <v>199.06</v>
      </c>
      <c r="AB353" s="37">
        <v>9303.7467181428583</v>
      </c>
      <c r="AC353" s="135">
        <f t="shared" si="71"/>
        <v>23586.64671814286</v>
      </c>
      <c r="AD353" s="47"/>
      <c r="AE353" s="47"/>
      <c r="AF353" s="130">
        <v>21545.86</v>
      </c>
      <c r="AG353" s="131">
        <v>1716.66</v>
      </c>
      <c r="AH353" s="132"/>
      <c r="AI353" s="37">
        <v>2694.81</v>
      </c>
      <c r="AJ353" s="133">
        <v>11626.78</v>
      </c>
      <c r="AK353" s="137">
        <v>3366</v>
      </c>
      <c r="AL353" s="131">
        <v>6087.5</v>
      </c>
      <c r="AM353" s="37">
        <v>9931.68</v>
      </c>
      <c r="AN353" s="135">
        <f t="shared" si="72"/>
        <v>56969.29</v>
      </c>
      <c r="AO353" s="130">
        <v>0</v>
      </c>
      <c r="AP353" s="131">
        <v>0</v>
      </c>
      <c r="AQ353" s="132"/>
      <c r="AR353" s="37"/>
      <c r="AS353" s="133"/>
      <c r="AT353" s="138"/>
      <c r="AU353" s="131"/>
      <c r="AV353" s="37">
        <v>0</v>
      </c>
      <c r="AW353" s="135">
        <f t="shared" si="73"/>
        <v>0</v>
      </c>
      <c r="AX353" s="47">
        <f t="shared" si="74"/>
        <v>40478.285285999998</v>
      </c>
      <c r="AY353" s="47">
        <f t="shared" si="75"/>
        <v>3351.11</v>
      </c>
      <c r="AZ353" s="47">
        <f t="shared" si="76"/>
        <v>0</v>
      </c>
      <c r="BA353" s="47">
        <f t="shared" si="77"/>
        <v>3921.66</v>
      </c>
      <c r="BB353" s="47">
        <f t="shared" si="78"/>
        <v>20116.017</v>
      </c>
      <c r="BC353" s="47">
        <f t="shared" si="79"/>
        <v>9255.2000000000007</v>
      </c>
      <c r="BD353" s="47">
        <f t="shared" si="80"/>
        <v>11195.560000000001</v>
      </c>
      <c r="BE353" s="47">
        <f t="shared" si="81"/>
        <v>58077.546718142861</v>
      </c>
      <c r="BF353" s="135">
        <f t="shared" si="82"/>
        <v>146395.37900414286</v>
      </c>
      <c r="BG353" s="139">
        <f t="shared" si="83"/>
        <v>13.307461049372135</v>
      </c>
    </row>
    <row r="354" spans="1:59" ht="12.95" customHeight="1" x14ac:dyDescent="0.2">
      <c r="A354" s="32" t="s">
        <v>1391</v>
      </c>
      <c r="B354" s="33" t="s">
        <v>1392</v>
      </c>
      <c r="C354" s="43">
        <v>10950</v>
      </c>
      <c r="D354" s="45" t="s">
        <v>184</v>
      </c>
      <c r="E354" s="33" t="s">
        <v>185</v>
      </c>
      <c r="F354" s="46" t="s">
        <v>90</v>
      </c>
      <c r="G354" s="33" t="s">
        <v>91</v>
      </c>
      <c r="H354" s="46" t="s">
        <v>186</v>
      </c>
      <c r="I354" s="46" t="s">
        <v>187</v>
      </c>
      <c r="J354" s="47">
        <v>1</v>
      </c>
      <c r="K354" s="47">
        <v>2</v>
      </c>
      <c r="L354" s="130">
        <v>6750.6037170000009</v>
      </c>
      <c r="M354" s="131">
        <v>2598.13</v>
      </c>
      <c r="N354" s="132"/>
      <c r="O354" s="37">
        <v>818</v>
      </c>
      <c r="P354" s="133">
        <v>7391</v>
      </c>
      <c r="Q354" s="134">
        <v>400</v>
      </c>
      <c r="R354" s="131">
        <v>155</v>
      </c>
      <c r="S354" s="37">
        <v>17238.059999999998</v>
      </c>
      <c r="T354" s="135">
        <f t="shared" si="70"/>
        <v>35350.793717</v>
      </c>
      <c r="U354" s="130">
        <v>9994.07</v>
      </c>
      <c r="V354" s="131">
        <v>379.65</v>
      </c>
      <c r="W354" s="136"/>
      <c r="X354" s="37">
        <v>795.35</v>
      </c>
      <c r="Y354" s="133">
        <v>6685.22</v>
      </c>
      <c r="Z354" s="134">
        <v>384.95</v>
      </c>
      <c r="AA354" s="131">
        <v>438.1</v>
      </c>
      <c r="AB354" s="37">
        <v>5534.6629472764171</v>
      </c>
      <c r="AC354" s="135">
        <f t="shared" si="71"/>
        <v>24212.002947276418</v>
      </c>
      <c r="AD354" s="47"/>
      <c r="AE354" s="47"/>
      <c r="AF354" s="130">
        <v>13500</v>
      </c>
      <c r="AG354" s="131">
        <v>2000</v>
      </c>
      <c r="AH354" s="132"/>
      <c r="AI354" s="37">
        <v>5000</v>
      </c>
      <c r="AJ354" s="133">
        <v>5000</v>
      </c>
      <c r="AK354" s="137">
        <v>500</v>
      </c>
      <c r="AL354" s="131">
        <v>5000</v>
      </c>
      <c r="AM354" s="37">
        <v>4500</v>
      </c>
      <c r="AN354" s="135">
        <f t="shared" si="72"/>
        <v>35500</v>
      </c>
      <c r="AO354" s="130">
        <v>0</v>
      </c>
      <c r="AP354" s="131">
        <v>0</v>
      </c>
      <c r="AQ354" s="132"/>
      <c r="AR354" s="37"/>
      <c r="AS354" s="133"/>
      <c r="AT354" s="138"/>
      <c r="AU354" s="131"/>
      <c r="AV354" s="37">
        <v>0</v>
      </c>
      <c r="AW354" s="135">
        <f t="shared" si="73"/>
        <v>0</v>
      </c>
      <c r="AX354" s="47">
        <f t="shared" si="74"/>
        <v>30244.673717000001</v>
      </c>
      <c r="AY354" s="47">
        <f t="shared" si="75"/>
        <v>4977.7800000000007</v>
      </c>
      <c r="AZ354" s="47">
        <f t="shared" si="76"/>
        <v>0</v>
      </c>
      <c r="BA354" s="47">
        <f t="shared" si="77"/>
        <v>6613.35</v>
      </c>
      <c r="BB354" s="47">
        <f t="shared" si="78"/>
        <v>19076.22</v>
      </c>
      <c r="BC354" s="47">
        <f t="shared" si="79"/>
        <v>1284.95</v>
      </c>
      <c r="BD354" s="47">
        <f t="shared" si="80"/>
        <v>5593.1</v>
      </c>
      <c r="BE354" s="47">
        <f t="shared" si="81"/>
        <v>27272.722947276416</v>
      </c>
      <c r="BF354" s="135">
        <f t="shared" si="82"/>
        <v>95062.796664276422</v>
      </c>
      <c r="BG354" s="139">
        <f t="shared" si="83"/>
        <v>8.6815339419430515</v>
      </c>
    </row>
    <row r="355" spans="1:59" ht="12.95" customHeight="1" x14ac:dyDescent="0.2">
      <c r="A355" s="32" t="s">
        <v>422</v>
      </c>
      <c r="B355" s="33" t="s">
        <v>423</v>
      </c>
      <c r="C355" s="43">
        <v>12121</v>
      </c>
      <c r="D355" s="45" t="s">
        <v>279</v>
      </c>
      <c r="E355" s="33" t="s">
        <v>280</v>
      </c>
      <c r="F355" s="46" t="s">
        <v>128</v>
      </c>
      <c r="G355" s="33" t="s">
        <v>129</v>
      </c>
      <c r="H355" s="46" t="s">
        <v>281</v>
      </c>
      <c r="I355" s="46" t="s">
        <v>282</v>
      </c>
      <c r="J355" s="47">
        <v>1</v>
      </c>
      <c r="K355" s="47">
        <v>2</v>
      </c>
      <c r="L355" s="130">
        <v>6749.175279</v>
      </c>
      <c r="M355" s="131">
        <v>3543.66</v>
      </c>
      <c r="N355" s="132"/>
      <c r="O355" s="37">
        <v>5349</v>
      </c>
      <c r="P355" s="133">
        <v>7105.5</v>
      </c>
      <c r="Q355" s="134">
        <v>13787</v>
      </c>
      <c r="R355" s="131">
        <v>28920</v>
      </c>
      <c r="S355" s="37">
        <v>26327.4</v>
      </c>
      <c r="T355" s="135">
        <f t="shared" si="70"/>
        <v>91781.735279</v>
      </c>
      <c r="U355" s="130">
        <v>6320.14</v>
      </c>
      <c r="V355" s="131">
        <v>5610.68</v>
      </c>
      <c r="W355" s="136"/>
      <c r="X355" s="37">
        <v>194.94</v>
      </c>
      <c r="Y355" s="133">
        <v>2601.81</v>
      </c>
      <c r="Z355" s="134">
        <v>4550.1499999999996</v>
      </c>
      <c r="AA355" s="131">
        <v>608.57000000000005</v>
      </c>
      <c r="AB355" s="37">
        <v>7322.7578520580546</v>
      </c>
      <c r="AC355" s="135">
        <f t="shared" si="71"/>
        <v>27209.047852058055</v>
      </c>
      <c r="AD355" s="47"/>
      <c r="AE355" s="47"/>
      <c r="AF355" s="130">
        <v>16206.48</v>
      </c>
      <c r="AG355" s="131">
        <v>8956.41</v>
      </c>
      <c r="AH355" s="132"/>
      <c r="AI355" s="37">
        <v>1804.6</v>
      </c>
      <c r="AJ355" s="133">
        <v>11451.5</v>
      </c>
      <c r="AK355" s="137">
        <v>7100</v>
      </c>
      <c r="AL355" s="131">
        <v>12018.7</v>
      </c>
      <c r="AM355" s="37">
        <v>15254.52</v>
      </c>
      <c r="AN355" s="135">
        <f t="shared" si="72"/>
        <v>72792.210000000006</v>
      </c>
      <c r="AO355" s="130">
        <v>0</v>
      </c>
      <c r="AP355" s="131">
        <v>0</v>
      </c>
      <c r="AQ355" s="132"/>
      <c r="AR355" s="37"/>
      <c r="AS355" s="133"/>
      <c r="AT355" s="138"/>
      <c r="AU355" s="131"/>
      <c r="AV355" s="37">
        <v>0</v>
      </c>
      <c r="AW355" s="135">
        <f t="shared" si="73"/>
        <v>0</v>
      </c>
      <c r="AX355" s="47">
        <f t="shared" si="74"/>
        <v>29275.795278999998</v>
      </c>
      <c r="AY355" s="47">
        <f t="shared" si="75"/>
        <v>18110.75</v>
      </c>
      <c r="AZ355" s="47">
        <f t="shared" si="76"/>
        <v>0</v>
      </c>
      <c r="BA355" s="47">
        <f t="shared" si="77"/>
        <v>7348.5399999999991</v>
      </c>
      <c r="BB355" s="47">
        <f t="shared" si="78"/>
        <v>21158.809999999998</v>
      </c>
      <c r="BC355" s="47">
        <f t="shared" si="79"/>
        <v>25437.15</v>
      </c>
      <c r="BD355" s="47">
        <f t="shared" si="80"/>
        <v>41547.270000000004</v>
      </c>
      <c r="BE355" s="47">
        <f t="shared" si="81"/>
        <v>48904.677852058056</v>
      </c>
      <c r="BF355" s="135">
        <f t="shared" si="82"/>
        <v>191782.99313105803</v>
      </c>
      <c r="BG355" s="139">
        <f t="shared" si="83"/>
        <v>15.822373824854223</v>
      </c>
    </row>
    <row r="356" spans="1:59" ht="12.95" customHeight="1" x14ac:dyDescent="0.2">
      <c r="A356" s="32" t="s">
        <v>1422</v>
      </c>
      <c r="B356" s="33" t="s">
        <v>1423</v>
      </c>
      <c r="C356" s="43">
        <v>12806</v>
      </c>
      <c r="D356" s="45" t="s">
        <v>279</v>
      </c>
      <c r="E356" s="33" t="s">
        <v>280</v>
      </c>
      <c r="F356" s="46" t="s">
        <v>128</v>
      </c>
      <c r="G356" s="33" t="s">
        <v>129</v>
      </c>
      <c r="H356" s="46" t="s">
        <v>281</v>
      </c>
      <c r="I356" s="46" t="s">
        <v>282</v>
      </c>
      <c r="J356" s="47">
        <v>1</v>
      </c>
      <c r="K356" s="47">
        <v>2</v>
      </c>
      <c r="L356" s="130">
        <v>6225.8957620000001</v>
      </c>
      <c r="M356" s="131">
        <v>245</v>
      </c>
      <c r="N356" s="132"/>
      <c r="O356" s="37">
        <v>2274</v>
      </c>
      <c r="P356" s="133">
        <v>2991.5</v>
      </c>
      <c r="Q356" s="134">
        <v>9668.5499999999993</v>
      </c>
      <c r="R356" s="131">
        <v>4724</v>
      </c>
      <c r="S356" s="37">
        <v>23926.760000000002</v>
      </c>
      <c r="T356" s="135">
        <f t="shared" si="70"/>
        <v>50055.705761999998</v>
      </c>
      <c r="U356" s="130">
        <v>4827.41</v>
      </c>
      <c r="V356" s="131">
        <v>644.79999999999995</v>
      </c>
      <c r="W356" s="136"/>
      <c r="X356" s="37">
        <v>593.75</v>
      </c>
      <c r="Y356" s="133">
        <v>750.78</v>
      </c>
      <c r="Z356" s="134">
        <v>1385.26</v>
      </c>
      <c r="AA356" s="131">
        <v>462.55</v>
      </c>
      <c r="AB356" s="37">
        <v>4886.7709493000784</v>
      </c>
      <c r="AC356" s="135">
        <f t="shared" si="71"/>
        <v>13551.320949300078</v>
      </c>
      <c r="AD356" s="47"/>
      <c r="AE356" s="47"/>
      <c r="AF356" s="130">
        <v>19419.8</v>
      </c>
      <c r="AG356" s="131">
        <v>2233.2399999999998</v>
      </c>
      <c r="AH356" s="132"/>
      <c r="AI356" s="37">
        <v>4701.71</v>
      </c>
      <c r="AJ356" s="133">
        <v>8498.42</v>
      </c>
      <c r="AK356" s="137">
        <v>14787</v>
      </c>
      <c r="AL356" s="131">
        <v>8795.9699999999993</v>
      </c>
      <c r="AM356" s="37">
        <v>19689.86</v>
      </c>
      <c r="AN356" s="135">
        <f t="shared" si="72"/>
        <v>78126</v>
      </c>
      <c r="AO356" s="130">
        <v>0</v>
      </c>
      <c r="AP356" s="131">
        <v>0</v>
      </c>
      <c r="AQ356" s="132"/>
      <c r="AR356" s="37"/>
      <c r="AS356" s="133"/>
      <c r="AT356" s="138"/>
      <c r="AU356" s="131"/>
      <c r="AV356" s="37">
        <v>0</v>
      </c>
      <c r="AW356" s="135">
        <f t="shared" si="73"/>
        <v>0</v>
      </c>
      <c r="AX356" s="47">
        <f t="shared" si="74"/>
        <v>30473.105761999999</v>
      </c>
      <c r="AY356" s="47">
        <f t="shared" si="75"/>
        <v>3123.04</v>
      </c>
      <c r="AZ356" s="47">
        <f t="shared" si="76"/>
        <v>0</v>
      </c>
      <c r="BA356" s="47">
        <f t="shared" si="77"/>
        <v>7569.46</v>
      </c>
      <c r="BB356" s="47">
        <f t="shared" si="78"/>
        <v>12240.7</v>
      </c>
      <c r="BC356" s="47">
        <f t="shared" si="79"/>
        <v>25840.809999999998</v>
      </c>
      <c r="BD356" s="47">
        <f t="shared" si="80"/>
        <v>13982.52</v>
      </c>
      <c r="BE356" s="47">
        <f t="shared" si="81"/>
        <v>48503.390949300083</v>
      </c>
      <c r="BF356" s="135">
        <f t="shared" si="82"/>
        <v>141733.02671130007</v>
      </c>
      <c r="BG356" s="139">
        <f t="shared" si="83"/>
        <v>11.067704725230367</v>
      </c>
    </row>
    <row r="357" spans="1:59" ht="12.95" customHeight="1" x14ac:dyDescent="0.2">
      <c r="A357" s="32" t="s">
        <v>275</v>
      </c>
      <c r="B357" s="33" t="s">
        <v>276</v>
      </c>
      <c r="C357" s="43">
        <v>15607</v>
      </c>
      <c r="D357" s="45" t="s">
        <v>279</v>
      </c>
      <c r="E357" s="33" t="s">
        <v>280</v>
      </c>
      <c r="F357" s="46" t="s">
        <v>128</v>
      </c>
      <c r="G357" s="33" t="s">
        <v>129</v>
      </c>
      <c r="H357" s="46" t="s">
        <v>281</v>
      </c>
      <c r="I357" s="46" t="s">
        <v>282</v>
      </c>
      <c r="J357" s="47">
        <v>1</v>
      </c>
      <c r="K357" s="47">
        <v>2</v>
      </c>
      <c r="L357" s="130">
        <v>8188.2243760000001</v>
      </c>
      <c r="M357" s="131">
        <v>75</v>
      </c>
      <c r="N357" s="132"/>
      <c r="O357" s="37">
        <v>555</v>
      </c>
      <c r="P357" s="133">
        <v>4589.8500000000004</v>
      </c>
      <c r="Q357" s="134">
        <v>9861</v>
      </c>
      <c r="R357" s="131">
        <v>3470.4</v>
      </c>
      <c r="S357" s="37">
        <v>34874.800000000003</v>
      </c>
      <c r="T357" s="135">
        <f t="shared" si="70"/>
        <v>61614.274376000001</v>
      </c>
      <c r="U357" s="130">
        <v>5810.22</v>
      </c>
      <c r="V357" s="131">
        <v>632</v>
      </c>
      <c r="W357" s="136"/>
      <c r="X357" s="37">
        <v>222.4</v>
      </c>
      <c r="Y357" s="133">
        <v>4866.59</v>
      </c>
      <c r="Z357" s="134">
        <v>2079.09</v>
      </c>
      <c r="AA357" s="131">
        <v>229.65</v>
      </c>
      <c r="AB357" s="37">
        <v>25483.952483491426</v>
      </c>
      <c r="AC357" s="135">
        <f t="shared" si="71"/>
        <v>39323.902483491423</v>
      </c>
      <c r="AD357" s="47"/>
      <c r="AE357" s="47"/>
      <c r="AF357" s="130">
        <v>27625.75</v>
      </c>
      <c r="AG357" s="131">
        <v>2471.91</v>
      </c>
      <c r="AH357" s="132"/>
      <c r="AI357" s="37">
        <v>5152.92</v>
      </c>
      <c r="AJ357" s="133">
        <v>12602.99</v>
      </c>
      <c r="AK357" s="137">
        <v>7000</v>
      </c>
      <c r="AL357" s="131">
        <v>9023.25</v>
      </c>
      <c r="AM357" s="37">
        <v>30881.96</v>
      </c>
      <c r="AN357" s="135">
        <f t="shared" si="72"/>
        <v>94758.78</v>
      </c>
      <c r="AO357" s="130">
        <v>809188.59</v>
      </c>
      <c r="AP357" s="131">
        <v>0</v>
      </c>
      <c r="AQ357" s="132"/>
      <c r="AR357" s="37"/>
      <c r="AS357" s="133"/>
      <c r="AT357" s="138"/>
      <c r="AU357" s="131"/>
      <c r="AV357" s="37">
        <v>0</v>
      </c>
      <c r="AW357" s="135">
        <f t="shared" si="73"/>
        <v>809188.59</v>
      </c>
      <c r="AX357" s="47">
        <f t="shared" si="74"/>
        <v>850812.78437599994</v>
      </c>
      <c r="AY357" s="47">
        <f t="shared" si="75"/>
        <v>3178.91</v>
      </c>
      <c r="AZ357" s="47">
        <f t="shared" si="76"/>
        <v>0</v>
      </c>
      <c r="BA357" s="47">
        <f t="shared" si="77"/>
        <v>5930.32</v>
      </c>
      <c r="BB357" s="47">
        <f t="shared" si="78"/>
        <v>22059.43</v>
      </c>
      <c r="BC357" s="47">
        <f t="shared" si="79"/>
        <v>18940.09</v>
      </c>
      <c r="BD357" s="47">
        <f t="shared" si="80"/>
        <v>12723.3</v>
      </c>
      <c r="BE357" s="47">
        <f t="shared" si="81"/>
        <v>91240.712483491428</v>
      </c>
      <c r="BF357" s="135">
        <f t="shared" si="82"/>
        <v>1004885.5468594914</v>
      </c>
      <c r="BG357" s="139">
        <f t="shared" si="83"/>
        <v>64.386848648650698</v>
      </c>
    </row>
    <row r="358" spans="1:59" ht="12.95" customHeight="1" x14ac:dyDescent="0.2">
      <c r="A358" s="32" t="s">
        <v>1486</v>
      </c>
      <c r="B358" s="33" t="s">
        <v>1487</v>
      </c>
      <c r="C358" s="43">
        <v>9109</v>
      </c>
      <c r="D358" s="45" t="s">
        <v>537</v>
      </c>
      <c r="E358" s="33" t="s">
        <v>538</v>
      </c>
      <c r="F358" s="46" t="s">
        <v>114</v>
      </c>
      <c r="G358" s="33" t="s">
        <v>115</v>
      </c>
      <c r="H358" s="46" t="s">
        <v>539</v>
      </c>
      <c r="I358" s="46" t="s">
        <v>540</v>
      </c>
      <c r="J358" s="47">
        <v>1</v>
      </c>
      <c r="K358" s="47">
        <v>2</v>
      </c>
      <c r="L358" s="130">
        <v>3718.9026579999995</v>
      </c>
      <c r="M358" s="131">
        <v>1092.4000000000001</v>
      </c>
      <c r="N358" s="132"/>
      <c r="O358" s="37">
        <v>480</v>
      </c>
      <c r="P358" s="133">
        <v>2765.25</v>
      </c>
      <c r="Q358" s="134">
        <v>4815</v>
      </c>
      <c r="R358" s="131">
        <v>80</v>
      </c>
      <c r="S358" s="37">
        <v>9576</v>
      </c>
      <c r="T358" s="135">
        <f t="shared" si="70"/>
        <v>22527.552658000001</v>
      </c>
      <c r="U358" s="130">
        <v>8484.43</v>
      </c>
      <c r="V358" s="131">
        <v>5531.45</v>
      </c>
      <c r="W358" s="136"/>
      <c r="X358" s="37">
        <v>145.85</v>
      </c>
      <c r="Y358" s="133">
        <v>4312.67</v>
      </c>
      <c r="Z358" s="134">
        <v>1883.09</v>
      </c>
      <c r="AA358" s="131">
        <v>526.91</v>
      </c>
      <c r="AB358" s="37">
        <v>2917.0554651263474</v>
      </c>
      <c r="AC358" s="135">
        <f t="shared" si="71"/>
        <v>23801.45546512635</v>
      </c>
      <c r="AD358" s="47"/>
      <c r="AE358" s="47"/>
      <c r="AF358" s="130">
        <v>13350</v>
      </c>
      <c r="AG358" s="131">
        <v>900</v>
      </c>
      <c r="AH358" s="132"/>
      <c r="AI358" s="37">
        <v>500</v>
      </c>
      <c r="AJ358" s="133">
        <v>5660</v>
      </c>
      <c r="AK358" s="137">
        <v>2760</v>
      </c>
      <c r="AL358" s="131">
        <v>2398.36</v>
      </c>
      <c r="AM358" s="37">
        <v>6118.58</v>
      </c>
      <c r="AN358" s="135">
        <f t="shared" si="72"/>
        <v>31686.940000000002</v>
      </c>
      <c r="AO358" s="130">
        <v>0</v>
      </c>
      <c r="AP358" s="131">
        <v>0</v>
      </c>
      <c r="AQ358" s="132"/>
      <c r="AR358" s="37"/>
      <c r="AS358" s="133"/>
      <c r="AT358" s="138"/>
      <c r="AU358" s="131"/>
      <c r="AV358" s="37">
        <v>0</v>
      </c>
      <c r="AW358" s="135">
        <f t="shared" si="73"/>
        <v>0</v>
      </c>
      <c r="AX358" s="47">
        <f t="shared" si="74"/>
        <v>25553.332657999999</v>
      </c>
      <c r="AY358" s="47">
        <f t="shared" si="75"/>
        <v>7523.85</v>
      </c>
      <c r="AZ358" s="47">
        <f t="shared" si="76"/>
        <v>0</v>
      </c>
      <c r="BA358" s="47">
        <f t="shared" si="77"/>
        <v>1125.8499999999999</v>
      </c>
      <c r="BB358" s="47">
        <f t="shared" si="78"/>
        <v>12737.92</v>
      </c>
      <c r="BC358" s="47">
        <f t="shared" si="79"/>
        <v>9458.09</v>
      </c>
      <c r="BD358" s="47">
        <f t="shared" si="80"/>
        <v>3005.27</v>
      </c>
      <c r="BE358" s="47">
        <f t="shared" si="81"/>
        <v>18611.635465126346</v>
      </c>
      <c r="BF358" s="135">
        <f t="shared" si="82"/>
        <v>78015.948123126334</v>
      </c>
      <c r="BG358" s="139">
        <f t="shared" si="83"/>
        <v>8.5647105196098732</v>
      </c>
    </row>
    <row r="359" spans="1:59" ht="12.95" customHeight="1" x14ac:dyDescent="0.2">
      <c r="A359" s="32" t="s">
        <v>575</v>
      </c>
      <c r="B359" s="33" t="s">
        <v>576</v>
      </c>
      <c r="C359" s="43">
        <v>17752</v>
      </c>
      <c r="D359" s="45" t="s">
        <v>579</v>
      </c>
      <c r="E359" s="33" t="s">
        <v>580</v>
      </c>
      <c r="F359" s="46" t="s">
        <v>136</v>
      </c>
      <c r="G359" s="33" t="s">
        <v>137</v>
      </c>
      <c r="H359" s="46" t="s">
        <v>581</v>
      </c>
      <c r="I359" s="46" t="s">
        <v>582</v>
      </c>
      <c r="J359" s="47">
        <v>1</v>
      </c>
      <c r="K359" s="47">
        <v>2</v>
      </c>
      <c r="L359" s="130">
        <v>5911.1262559999996</v>
      </c>
      <c r="M359" s="131">
        <v>3848.44</v>
      </c>
      <c r="N359" s="132"/>
      <c r="O359" s="37">
        <v>1942.92</v>
      </c>
      <c r="P359" s="133">
        <v>8751.5499999999993</v>
      </c>
      <c r="Q359" s="134">
        <v>4520</v>
      </c>
      <c r="R359" s="131">
        <v>8523</v>
      </c>
      <c r="S359" s="37">
        <v>15696</v>
      </c>
      <c r="T359" s="135">
        <f t="shared" si="70"/>
        <v>49193.036255999999</v>
      </c>
      <c r="U359" s="130">
        <v>8395.64</v>
      </c>
      <c r="V359" s="131">
        <v>97.72</v>
      </c>
      <c r="W359" s="136"/>
      <c r="X359" s="37">
        <v>1649.19</v>
      </c>
      <c r="Y359" s="133">
        <v>1792.18</v>
      </c>
      <c r="Z359" s="134">
        <v>35.94</v>
      </c>
      <c r="AA359" s="131">
        <v>510.16</v>
      </c>
      <c r="AB359" s="37">
        <v>8898.7698104193059</v>
      </c>
      <c r="AC359" s="135">
        <f t="shared" si="71"/>
        <v>21379.599810419306</v>
      </c>
      <c r="AD359" s="47"/>
      <c r="AE359" s="47"/>
      <c r="AF359" s="130">
        <v>31894.6</v>
      </c>
      <c r="AG359" s="131">
        <v>0</v>
      </c>
      <c r="AH359" s="132"/>
      <c r="AI359" s="37">
        <v>1753.8</v>
      </c>
      <c r="AJ359" s="133">
        <v>5262.08</v>
      </c>
      <c r="AK359" s="137">
        <v>3070.16</v>
      </c>
      <c r="AL359" s="131">
        <v>3026</v>
      </c>
      <c r="AM359" s="37">
        <v>19684</v>
      </c>
      <c r="AN359" s="135">
        <f t="shared" si="72"/>
        <v>64690.64</v>
      </c>
      <c r="AO359" s="130">
        <v>365.26</v>
      </c>
      <c r="AP359" s="131">
        <v>0</v>
      </c>
      <c r="AQ359" s="132"/>
      <c r="AR359" s="37">
        <v>365.26</v>
      </c>
      <c r="AS359" s="133"/>
      <c r="AT359" s="138"/>
      <c r="AU359" s="131"/>
      <c r="AV359" s="37">
        <v>0</v>
      </c>
      <c r="AW359" s="135">
        <f t="shared" si="73"/>
        <v>730.52</v>
      </c>
      <c r="AX359" s="47">
        <f t="shared" si="74"/>
        <v>46566.626255999996</v>
      </c>
      <c r="AY359" s="47">
        <f t="shared" si="75"/>
        <v>3946.16</v>
      </c>
      <c r="AZ359" s="47">
        <f t="shared" si="76"/>
        <v>0</v>
      </c>
      <c r="BA359" s="47">
        <f t="shared" si="77"/>
        <v>5711.17</v>
      </c>
      <c r="BB359" s="47">
        <f t="shared" si="78"/>
        <v>15805.81</v>
      </c>
      <c r="BC359" s="47">
        <f t="shared" si="79"/>
        <v>7626.0999999999995</v>
      </c>
      <c r="BD359" s="47">
        <f t="shared" si="80"/>
        <v>12059.16</v>
      </c>
      <c r="BE359" s="47">
        <f t="shared" si="81"/>
        <v>44278.769810419304</v>
      </c>
      <c r="BF359" s="135">
        <f t="shared" si="82"/>
        <v>135993.79606641931</v>
      </c>
      <c r="BG359" s="139">
        <f t="shared" si="83"/>
        <v>7.6607591294738233</v>
      </c>
    </row>
    <row r="360" spans="1:59" ht="12.95" customHeight="1" x14ac:dyDescent="0.2">
      <c r="A360" s="32" t="s">
        <v>1098</v>
      </c>
      <c r="B360" s="33" t="s">
        <v>1874</v>
      </c>
      <c r="C360" s="43">
        <v>4067</v>
      </c>
      <c r="D360" s="45" t="s">
        <v>774</v>
      </c>
      <c r="E360" s="33" t="s">
        <v>778</v>
      </c>
      <c r="F360" s="46" t="s">
        <v>80</v>
      </c>
      <c r="G360" s="33" t="s">
        <v>81</v>
      </c>
      <c r="H360" s="46" t="s">
        <v>488</v>
      </c>
      <c r="I360" s="46" t="s">
        <v>489</v>
      </c>
      <c r="J360" s="47">
        <v>2</v>
      </c>
      <c r="K360" s="47">
        <v>2</v>
      </c>
      <c r="L360" s="130">
        <v>1777.0222720000002</v>
      </c>
      <c r="M360" s="131">
        <v>0</v>
      </c>
      <c r="N360" s="132"/>
      <c r="O360" s="37">
        <v>90</v>
      </c>
      <c r="P360" s="133">
        <v>506</v>
      </c>
      <c r="Q360" s="134">
        <v>2290</v>
      </c>
      <c r="R360" s="131">
        <v>790</v>
      </c>
      <c r="S360" s="37">
        <v>12939</v>
      </c>
      <c r="T360" s="135">
        <f t="shared" si="70"/>
        <v>18392.022272000002</v>
      </c>
      <c r="U360" s="130">
        <v>1263.69</v>
      </c>
      <c r="V360" s="131">
        <v>178.35</v>
      </c>
      <c r="W360" s="136"/>
      <c r="X360" s="37">
        <v>178.2</v>
      </c>
      <c r="Y360" s="133">
        <v>208</v>
      </c>
      <c r="Z360" s="134">
        <v>1667.85</v>
      </c>
      <c r="AA360" s="131">
        <v>91.1</v>
      </c>
      <c r="AB360" s="37">
        <v>2907.6106972902626</v>
      </c>
      <c r="AC360" s="135">
        <f t="shared" si="71"/>
        <v>6494.8006972902622</v>
      </c>
      <c r="AD360" s="47"/>
      <c r="AE360" s="47"/>
      <c r="AF360" s="130">
        <v>4710</v>
      </c>
      <c r="AG360" s="131">
        <v>0</v>
      </c>
      <c r="AH360" s="132"/>
      <c r="AI360" s="37"/>
      <c r="AJ360" s="133">
        <v>0</v>
      </c>
      <c r="AK360" s="137">
        <v>7398</v>
      </c>
      <c r="AL360" s="131"/>
      <c r="AM360" s="37">
        <v>4007</v>
      </c>
      <c r="AN360" s="135">
        <f t="shared" si="72"/>
        <v>16115</v>
      </c>
      <c r="AO360" s="130">
        <v>0</v>
      </c>
      <c r="AP360" s="131">
        <v>0</v>
      </c>
      <c r="AQ360" s="132"/>
      <c r="AR360" s="37"/>
      <c r="AS360" s="133"/>
      <c r="AT360" s="138"/>
      <c r="AU360" s="131"/>
      <c r="AV360" s="37">
        <v>0</v>
      </c>
      <c r="AW360" s="135">
        <f t="shared" si="73"/>
        <v>0</v>
      </c>
      <c r="AX360" s="47">
        <f t="shared" si="74"/>
        <v>7750.7122720000007</v>
      </c>
      <c r="AY360" s="47">
        <f t="shared" si="75"/>
        <v>178.35</v>
      </c>
      <c r="AZ360" s="47">
        <f t="shared" si="76"/>
        <v>0</v>
      </c>
      <c r="BA360" s="47">
        <f t="shared" si="77"/>
        <v>268.2</v>
      </c>
      <c r="BB360" s="47">
        <f t="shared" si="78"/>
        <v>714</v>
      </c>
      <c r="BC360" s="47">
        <f t="shared" si="79"/>
        <v>11355.85</v>
      </c>
      <c r="BD360" s="47">
        <f t="shared" si="80"/>
        <v>881.1</v>
      </c>
      <c r="BE360" s="47">
        <f t="shared" si="81"/>
        <v>19853.610697290263</v>
      </c>
      <c r="BF360" s="135">
        <f t="shared" si="82"/>
        <v>41001.822969290268</v>
      </c>
      <c r="BG360" s="139">
        <f t="shared" si="83"/>
        <v>10.081589124487403</v>
      </c>
    </row>
    <row r="361" spans="1:59" ht="12.95" customHeight="1" x14ac:dyDescent="0.2">
      <c r="A361" s="32" t="s">
        <v>1058</v>
      </c>
      <c r="B361" s="33" t="s">
        <v>1059</v>
      </c>
      <c r="C361" s="43">
        <v>5851</v>
      </c>
      <c r="D361" s="45" t="s">
        <v>257</v>
      </c>
      <c r="E361" s="33" t="s">
        <v>258</v>
      </c>
      <c r="F361" s="46" t="s">
        <v>146</v>
      </c>
      <c r="G361" s="33" t="s">
        <v>147</v>
      </c>
      <c r="H361" s="46" t="s">
        <v>509</v>
      </c>
      <c r="I361" s="46" t="s">
        <v>510</v>
      </c>
      <c r="J361" s="47">
        <v>1</v>
      </c>
      <c r="K361" s="47">
        <v>2</v>
      </c>
      <c r="L361" s="130">
        <v>19759.203144999999</v>
      </c>
      <c r="M361" s="131">
        <v>0</v>
      </c>
      <c r="N361" s="132">
        <v>5645</v>
      </c>
      <c r="O361" s="37">
        <v>350</v>
      </c>
      <c r="P361" s="133">
        <v>0</v>
      </c>
      <c r="Q361" s="134">
        <v>2615</v>
      </c>
      <c r="R361" s="131">
        <v>980</v>
      </c>
      <c r="S361" s="37">
        <v>48833.84</v>
      </c>
      <c r="T361" s="135">
        <f t="shared" si="70"/>
        <v>78183.043145000003</v>
      </c>
      <c r="U361" s="130">
        <v>7223.2300000000005</v>
      </c>
      <c r="V361" s="131">
        <v>0</v>
      </c>
      <c r="W361" s="136">
        <v>1775.54</v>
      </c>
      <c r="X361" s="37">
        <v>2038.43</v>
      </c>
      <c r="Y361" s="133">
        <v>0</v>
      </c>
      <c r="Z361" s="134">
        <v>0</v>
      </c>
      <c r="AA361" s="131"/>
      <c r="AB361" s="37">
        <v>13075.934138671988</v>
      </c>
      <c r="AC361" s="135">
        <f t="shared" si="71"/>
        <v>24113.134138671987</v>
      </c>
      <c r="AD361" s="47"/>
      <c r="AE361" s="47"/>
      <c r="AF361" s="130">
        <v>32716.27</v>
      </c>
      <c r="AG361" s="131">
        <v>0</v>
      </c>
      <c r="AH361" s="132">
        <v>0</v>
      </c>
      <c r="AI361" s="37">
        <v>2613.64</v>
      </c>
      <c r="AJ361" s="133">
        <v>0</v>
      </c>
      <c r="AK361" s="137">
        <v>0</v>
      </c>
      <c r="AL361" s="131"/>
      <c r="AM361" s="37">
        <v>12119.48</v>
      </c>
      <c r="AN361" s="135">
        <f t="shared" si="72"/>
        <v>47449.39</v>
      </c>
      <c r="AO361" s="130">
        <v>0</v>
      </c>
      <c r="AP361" s="131">
        <v>0</v>
      </c>
      <c r="AQ361" s="132">
        <v>0</v>
      </c>
      <c r="AR361" s="37"/>
      <c r="AS361" s="133"/>
      <c r="AT361" s="138"/>
      <c r="AU361" s="131"/>
      <c r="AV361" s="37">
        <v>0</v>
      </c>
      <c r="AW361" s="135">
        <f t="shared" si="73"/>
        <v>0</v>
      </c>
      <c r="AX361" s="47">
        <f t="shared" si="74"/>
        <v>59698.703144999999</v>
      </c>
      <c r="AY361" s="47">
        <f t="shared" si="75"/>
        <v>0</v>
      </c>
      <c r="AZ361" s="47">
        <f t="shared" si="76"/>
        <v>7420.54</v>
      </c>
      <c r="BA361" s="47">
        <f t="shared" si="77"/>
        <v>5002.07</v>
      </c>
      <c r="BB361" s="47">
        <f t="shared" si="78"/>
        <v>0</v>
      </c>
      <c r="BC361" s="47">
        <f t="shared" si="79"/>
        <v>2615</v>
      </c>
      <c r="BD361" s="47">
        <f t="shared" si="80"/>
        <v>980</v>
      </c>
      <c r="BE361" s="47">
        <f t="shared" si="81"/>
        <v>74029.254138671982</v>
      </c>
      <c r="BF361" s="135">
        <f t="shared" si="82"/>
        <v>149745.56728367199</v>
      </c>
      <c r="BG361" s="139">
        <f t="shared" si="83"/>
        <v>25.593157970205432</v>
      </c>
    </row>
    <row r="362" spans="1:59" ht="12.95" customHeight="1" x14ac:dyDescent="0.2">
      <c r="A362" s="32" t="s">
        <v>158</v>
      </c>
      <c r="B362" s="33" t="s">
        <v>159</v>
      </c>
      <c r="C362" s="43">
        <v>631</v>
      </c>
      <c r="D362" s="45"/>
      <c r="E362" s="33"/>
      <c r="F362" s="46" t="s">
        <v>146</v>
      </c>
      <c r="G362" s="33" t="s">
        <v>147</v>
      </c>
      <c r="H362" s="46" t="s">
        <v>162</v>
      </c>
      <c r="I362" s="46" t="s">
        <v>163</v>
      </c>
      <c r="J362" s="47">
        <v>2</v>
      </c>
      <c r="K362" s="47">
        <v>1</v>
      </c>
      <c r="L362" s="130">
        <v>372.31689200000005</v>
      </c>
      <c r="M362" s="131">
        <v>0</v>
      </c>
      <c r="N362" s="132">
        <v>0</v>
      </c>
      <c r="O362" s="37">
        <v>670</v>
      </c>
      <c r="P362" s="133">
        <v>0</v>
      </c>
      <c r="Q362" s="134">
        <v>0</v>
      </c>
      <c r="R362" s="131"/>
      <c r="S362" s="37">
        <v>648</v>
      </c>
      <c r="T362" s="135">
        <f t="shared" si="70"/>
        <v>1690.3168920000001</v>
      </c>
      <c r="U362" s="130">
        <v>267.89999999999998</v>
      </c>
      <c r="V362" s="131">
        <v>0</v>
      </c>
      <c r="W362" s="136">
        <v>52.55</v>
      </c>
      <c r="X362" s="37">
        <v>23.65</v>
      </c>
      <c r="Y362" s="133">
        <v>0</v>
      </c>
      <c r="Z362" s="134">
        <v>0</v>
      </c>
      <c r="AA362" s="131"/>
      <c r="AB362" s="37">
        <v>132.54614313358363</v>
      </c>
      <c r="AC362" s="135">
        <f t="shared" si="71"/>
        <v>476.64614313358356</v>
      </c>
      <c r="AD362" s="47"/>
      <c r="AE362" s="47"/>
      <c r="AF362" s="130">
        <v>0</v>
      </c>
      <c r="AG362" s="131">
        <v>0</v>
      </c>
      <c r="AH362" s="132">
        <v>0</v>
      </c>
      <c r="AI362" s="37"/>
      <c r="AJ362" s="133">
        <v>0</v>
      </c>
      <c r="AK362" s="137">
        <v>0</v>
      </c>
      <c r="AL362" s="131"/>
      <c r="AM362" s="37">
        <v>0</v>
      </c>
      <c r="AN362" s="135">
        <f t="shared" si="72"/>
        <v>0</v>
      </c>
      <c r="AO362" s="130">
        <v>0</v>
      </c>
      <c r="AP362" s="131">
        <v>0</v>
      </c>
      <c r="AQ362" s="132">
        <v>0</v>
      </c>
      <c r="AR362" s="37"/>
      <c r="AS362" s="133"/>
      <c r="AT362" s="138"/>
      <c r="AU362" s="131"/>
      <c r="AV362" s="37">
        <v>0</v>
      </c>
      <c r="AW362" s="135">
        <f t="shared" si="73"/>
        <v>0</v>
      </c>
      <c r="AX362" s="47">
        <f t="shared" si="74"/>
        <v>640.21689200000003</v>
      </c>
      <c r="AY362" s="47">
        <f t="shared" si="75"/>
        <v>0</v>
      </c>
      <c r="AZ362" s="47">
        <f t="shared" si="76"/>
        <v>52.55</v>
      </c>
      <c r="BA362" s="47">
        <f t="shared" si="77"/>
        <v>693.65</v>
      </c>
      <c r="BB362" s="47">
        <f t="shared" si="78"/>
        <v>0</v>
      </c>
      <c r="BC362" s="47">
        <f t="shared" si="79"/>
        <v>0</v>
      </c>
      <c r="BD362" s="47">
        <f t="shared" si="80"/>
        <v>0</v>
      </c>
      <c r="BE362" s="47">
        <f t="shared" si="81"/>
        <v>780.54614313358366</v>
      </c>
      <c r="BF362" s="135">
        <f t="shared" si="82"/>
        <v>2166.9630351335836</v>
      </c>
      <c r="BG362" s="139">
        <f t="shared" si="83"/>
        <v>3.4341727973590865</v>
      </c>
    </row>
    <row r="363" spans="1:59" ht="12.95" customHeight="1" x14ac:dyDescent="0.2">
      <c r="A363" s="32" t="s">
        <v>1657</v>
      </c>
      <c r="B363" s="33" t="s">
        <v>1658</v>
      </c>
      <c r="C363" s="43">
        <v>40496</v>
      </c>
      <c r="D363" s="45" t="s">
        <v>352</v>
      </c>
      <c r="E363" s="33" t="s">
        <v>353</v>
      </c>
      <c r="F363" s="46" t="s">
        <v>98</v>
      </c>
      <c r="G363" s="33" t="s">
        <v>99</v>
      </c>
      <c r="H363" s="46" t="s">
        <v>354</v>
      </c>
      <c r="I363" s="46" t="s">
        <v>355</v>
      </c>
      <c r="J363" s="47">
        <v>1</v>
      </c>
      <c r="K363" s="47">
        <v>2</v>
      </c>
      <c r="L363" s="130">
        <v>22236.391663999999</v>
      </c>
      <c r="M363" s="131">
        <v>4756.3100000000004</v>
      </c>
      <c r="N363" s="132"/>
      <c r="O363" s="37">
        <v>1085</v>
      </c>
      <c r="P363" s="133">
        <v>315.29000000000002</v>
      </c>
      <c r="Q363" s="134">
        <v>12359.24</v>
      </c>
      <c r="R363" s="131">
        <v>7329.11</v>
      </c>
      <c r="S363" s="37">
        <v>60454.35</v>
      </c>
      <c r="T363" s="135">
        <f t="shared" si="70"/>
        <v>108535.691664</v>
      </c>
      <c r="U363" s="130">
        <v>16112.960000000001</v>
      </c>
      <c r="V363" s="131">
        <v>1420.36</v>
      </c>
      <c r="W363" s="136"/>
      <c r="X363" s="37">
        <v>916.09</v>
      </c>
      <c r="Y363" s="133">
        <v>2199.06</v>
      </c>
      <c r="Z363" s="134">
        <v>2529.41</v>
      </c>
      <c r="AA363" s="131">
        <v>1763.17</v>
      </c>
      <c r="AB363" s="37">
        <v>13164.147901630568</v>
      </c>
      <c r="AC363" s="135">
        <f t="shared" si="71"/>
        <v>38105.19790163057</v>
      </c>
      <c r="AD363" s="47"/>
      <c r="AE363" s="47"/>
      <c r="AF363" s="130">
        <v>52398.06</v>
      </c>
      <c r="AG363" s="131">
        <v>7931.34</v>
      </c>
      <c r="AH363" s="132"/>
      <c r="AI363" s="37">
        <v>3616.17</v>
      </c>
      <c r="AJ363" s="133">
        <v>5765.06</v>
      </c>
      <c r="AK363" s="137">
        <v>5495</v>
      </c>
      <c r="AL363" s="131">
        <v>7401</v>
      </c>
      <c r="AM363" s="37">
        <v>55461.24</v>
      </c>
      <c r="AN363" s="135">
        <f t="shared" si="72"/>
        <v>138067.87</v>
      </c>
      <c r="AO363" s="130">
        <v>0</v>
      </c>
      <c r="AP363" s="131">
        <v>0</v>
      </c>
      <c r="AQ363" s="132"/>
      <c r="AR363" s="37"/>
      <c r="AS363" s="133"/>
      <c r="AT363" s="138"/>
      <c r="AU363" s="131"/>
      <c r="AV363" s="37">
        <v>0</v>
      </c>
      <c r="AW363" s="135">
        <f t="shared" si="73"/>
        <v>0</v>
      </c>
      <c r="AX363" s="47">
        <f t="shared" si="74"/>
        <v>90747.411663999999</v>
      </c>
      <c r="AY363" s="47">
        <f t="shared" si="75"/>
        <v>14108.01</v>
      </c>
      <c r="AZ363" s="47">
        <f t="shared" si="76"/>
        <v>0</v>
      </c>
      <c r="BA363" s="47">
        <f t="shared" si="77"/>
        <v>5617.26</v>
      </c>
      <c r="BB363" s="47">
        <f t="shared" si="78"/>
        <v>8279.41</v>
      </c>
      <c r="BC363" s="47">
        <f t="shared" si="79"/>
        <v>20383.650000000001</v>
      </c>
      <c r="BD363" s="47">
        <f t="shared" si="80"/>
        <v>16493.28</v>
      </c>
      <c r="BE363" s="47">
        <f t="shared" si="81"/>
        <v>129079.73790163055</v>
      </c>
      <c r="BF363" s="135">
        <f t="shared" si="82"/>
        <v>284708.75956563058</v>
      </c>
      <c r="BG363" s="139">
        <f t="shared" si="83"/>
        <v>7.0305402895503404</v>
      </c>
    </row>
    <row r="364" spans="1:59" ht="12.95" customHeight="1" x14ac:dyDescent="0.2">
      <c r="A364" s="32" t="s">
        <v>629</v>
      </c>
      <c r="B364" s="33" t="s">
        <v>630</v>
      </c>
      <c r="C364" s="43">
        <v>34245</v>
      </c>
      <c r="D364" s="45" t="s">
        <v>352</v>
      </c>
      <c r="E364" s="33" t="s">
        <v>353</v>
      </c>
      <c r="F364" s="46" t="s">
        <v>98</v>
      </c>
      <c r="G364" s="33" t="s">
        <v>99</v>
      </c>
      <c r="H364" s="46" t="s">
        <v>354</v>
      </c>
      <c r="I364" s="46" t="s">
        <v>355</v>
      </c>
      <c r="J364" s="47">
        <v>1</v>
      </c>
      <c r="K364" s="47">
        <v>2</v>
      </c>
      <c r="L364" s="130">
        <v>19651.580428000001</v>
      </c>
      <c r="M364" s="131">
        <v>1240</v>
      </c>
      <c r="N364" s="132"/>
      <c r="O364" s="37">
        <v>920</v>
      </c>
      <c r="P364" s="133">
        <v>1515</v>
      </c>
      <c r="Q364" s="134">
        <v>4808</v>
      </c>
      <c r="R364" s="131">
        <v>6597</v>
      </c>
      <c r="S364" s="37">
        <v>59012</v>
      </c>
      <c r="T364" s="135">
        <f t="shared" si="70"/>
        <v>93743.580428000001</v>
      </c>
      <c r="U364" s="130">
        <v>12143.6</v>
      </c>
      <c r="V364" s="131">
        <v>1007.07</v>
      </c>
      <c r="W364" s="136"/>
      <c r="X364" s="37">
        <v>633.97</v>
      </c>
      <c r="Y364" s="133">
        <v>2562.7399999999998</v>
      </c>
      <c r="Z364" s="134">
        <v>1131.76</v>
      </c>
      <c r="AA364" s="131">
        <v>773.1</v>
      </c>
      <c r="AB364" s="37">
        <v>16413.122213039322</v>
      </c>
      <c r="AC364" s="135">
        <f t="shared" si="71"/>
        <v>34665.36221303932</v>
      </c>
      <c r="AD364" s="47"/>
      <c r="AE364" s="47"/>
      <c r="AF364" s="130">
        <v>45208.57</v>
      </c>
      <c r="AG364" s="131">
        <v>6843.09</v>
      </c>
      <c r="AH364" s="132"/>
      <c r="AI364" s="37">
        <v>3153.07</v>
      </c>
      <c r="AJ364" s="133">
        <v>4875.16</v>
      </c>
      <c r="AK364" s="137">
        <v>4792</v>
      </c>
      <c r="AL364" s="131">
        <v>6438.04</v>
      </c>
      <c r="AM364" s="37">
        <v>48149.5</v>
      </c>
      <c r="AN364" s="135">
        <f t="shared" si="72"/>
        <v>119459.43</v>
      </c>
      <c r="AO364" s="130">
        <v>0</v>
      </c>
      <c r="AP364" s="131">
        <v>0</v>
      </c>
      <c r="AQ364" s="132"/>
      <c r="AR364" s="37"/>
      <c r="AS364" s="133"/>
      <c r="AT364" s="138"/>
      <c r="AU364" s="131"/>
      <c r="AV364" s="37">
        <v>0</v>
      </c>
      <c r="AW364" s="135">
        <f t="shared" si="73"/>
        <v>0</v>
      </c>
      <c r="AX364" s="47">
        <f t="shared" si="74"/>
        <v>77003.750427999999</v>
      </c>
      <c r="AY364" s="47">
        <f t="shared" si="75"/>
        <v>9090.16</v>
      </c>
      <c r="AZ364" s="47">
        <f t="shared" si="76"/>
        <v>0</v>
      </c>
      <c r="BA364" s="47">
        <f t="shared" si="77"/>
        <v>4707.04</v>
      </c>
      <c r="BB364" s="47">
        <f t="shared" si="78"/>
        <v>8952.9</v>
      </c>
      <c r="BC364" s="47">
        <f t="shared" si="79"/>
        <v>10731.76</v>
      </c>
      <c r="BD364" s="47">
        <f t="shared" si="80"/>
        <v>13808.14</v>
      </c>
      <c r="BE364" s="47">
        <f t="shared" si="81"/>
        <v>123574.62221303931</v>
      </c>
      <c r="BF364" s="135">
        <f t="shared" si="82"/>
        <v>247868.37264103931</v>
      </c>
      <c r="BG364" s="139">
        <f t="shared" si="83"/>
        <v>7.2380894332322763</v>
      </c>
    </row>
    <row r="365" spans="1:59" ht="12.95" customHeight="1" x14ac:dyDescent="0.2">
      <c r="A365" s="32" t="s">
        <v>1202</v>
      </c>
      <c r="B365" s="33" t="s">
        <v>1875</v>
      </c>
      <c r="C365" s="43">
        <v>15868</v>
      </c>
      <c r="D365" s="45" t="s">
        <v>352</v>
      </c>
      <c r="E365" s="33" t="s">
        <v>353</v>
      </c>
      <c r="F365" s="46" t="s">
        <v>98</v>
      </c>
      <c r="G365" s="33" t="s">
        <v>99</v>
      </c>
      <c r="H365" s="46" t="s">
        <v>354</v>
      </c>
      <c r="I365" s="46" t="s">
        <v>355</v>
      </c>
      <c r="J365" s="47">
        <v>1</v>
      </c>
      <c r="K365" s="47">
        <v>2</v>
      </c>
      <c r="L365" s="130">
        <v>29471.551345000003</v>
      </c>
      <c r="M365" s="131">
        <v>8840.68</v>
      </c>
      <c r="N365" s="132"/>
      <c r="O365" s="37">
        <v>3724.9</v>
      </c>
      <c r="P365" s="133">
        <v>9297.2999999999993</v>
      </c>
      <c r="Q365" s="134">
        <v>1870</v>
      </c>
      <c r="R365" s="131">
        <v>8128.65</v>
      </c>
      <c r="S365" s="37">
        <v>76772.739999999991</v>
      </c>
      <c r="T365" s="135">
        <f t="shared" si="70"/>
        <v>138105.821345</v>
      </c>
      <c r="U365" s="130">
        <v>39162.31</v>
      </c>
      <c r="V365" s="131">
        <v>4771.45</v>
      </c>
      <c r="W365" s="136"/>
      <c r="X365" s="37">
        <v>797.69</v>
      </c>
      <c r="Y365" s="133">
        <v>808.69</v>
      </c>
      <c r="Z365" s="134">
        <v>387.21</v>
      </c>
      <c r="AA365" s="131">
        <v>1007.01</v>
      </c>
      <c r="AB365" s="37">
        <v>11699.637237834439</v>
      </c>
      <c r="AC365" s="135">
        <f t="shared" si="71"/>
        <v>58633.997237834439</v>
      </c>
      <c r="AD365" s="47"/>
      <c r="AE365" s="47"/>
      <c r="AF365" s="130">
        <v>20165.23</v>
      </c>
      <c r="AG365" s="131">
        <v>3052.35</v>
      </c>
      <c r="AH365" s="132"/>
      <c r="AI365" s="37">
        <v>1419.02</v>
      </c>
      <c r="AJ365" s="133">
        <v>2258.9899999999998</v>
      </c>
      <c r="AK365" s="137">
        <v>2156</v>
      </c>
      <c r="AL365" s="131">
        <v>2916.38</v>
      </c>
      <c r="AM365" s="37">
        <v>21748.28</v>
      </c>
      <c r="AN365" s="135">
        <f t="shared" si="72"/>
        <v>53716.25</v>
      </c>
      <c r="AO365" s="130">
        <v>0</v>
      </c>
      <c r="AP365" s="131">
        <v>0</v>
      </c>
      <c r="AQ365" s="132"/>
      <c r="AR365" s="37"/>
      <c r="AS365" s="133"/>
      <c r="AT365" s="138"/>
      <c r="AU365" s="131"/>
      <c r="AV365" s="37">
        <v>73156</v>
      </c>
      <c r="AW365" s="135">
        <f t="shared" si="73"/>
        <v>73156</v>
      </c>
      <c r="AX365" s="47">
        <f t="shared" si="74"/>
        <v>88799.091344999993</v>
      </c>
      <c r="AY365" s="47">
        <f t="shared" si="75"/>
        <v>16664.48</v>
      </c>
      <c r="AZ365" s="47">
        <f t="shared" si="76"/>
        <v>0</v>
      </c>
      <c r="BA365" s="47">
        <f t="shared" si="77"/>
        <v>5941.6100000000006</v>
      </c>
      <c r="BB365" s="47">
        <f t="shared" si="78"/>
        <v>12364.98</v>
      </c>
      <c r="BC365" s="47">
        <f t="shared" si="79"/>
        <v>4413.21</v>
      </c>
      <c r="BD365" s="47">
        <f t="shared" si="80"/>
        <v>12052.04</v>
      </c>
      <c r="BE365" s="47">
        <f t="shared" si="81"/>
        <v>183376.65723783441</v>
      </c>
      <c r="BF365" s="135">
        <f t="shared" si="82"/>
        <v>323612.06858283444</v>
      </c>
      <c r="BG365" s="139">
        <f t="shared" si="83"/>
        <v>20.394004826243663</v>
      </c>
    </row>
    <row r="366" spans="1:59" ht="12.95" customHeight="1" x14ac:dyDescent="0.2">
      <c r="A366" s="32" t="s">
        <v>1197</v>
      </c>
      <c r="B366" s="33" t="s">
        <v>1198</v>
      </c>
      <c r="C366" s="43">
        <v>22954</v>
      </c>
      <c r="D366" s="45" t="s">
        <v>352</v>
      </c>
      <c r="E366" s="33" t="s">
        <v>353</v>
      </c>
      <c r="F366" s="46" t="s">
        <v>98</v>
      </c>
      <c r="G366" s="33" t="s">
        <v>99</v>
      </c>
      <c r="H366" s="46" t="s">
        <v>354</v>
      </c>
      <c r="I366" s="46" t="s">
        <v>355</v>
      </c>
      <c r="J366" s="47">
        <v>1</v>
      </c>
      <c r="K366" s="47">
        <v>2</v>
      </c>
      <c r="L366" s="130">
        <v>11521.687785</v>
      </c>
      <c r="M366" s="131">
        <v>0</v>
      </c>
      <c r="N366" s="132"/>
      <c r="O366" s="37">
        <v>1103.92</v>
      </c>
      <c r="P366" s="133">
        <v>350</v>
      </c>
      <c r="Q366" s="134">
        <v>1810</v>
      </c>
      <c r="R366" s="131">
        <v>2035</v>
      </c>
      <c r="S366" s="37">
        <v>25665.95</v>
      </c>
      <c r="T366" s="135">
        <f t="shared" si="70"/>
        <v>42486.557784999997</v>
      </c>
      <c r="U366" s="130">
        <v>17207.63</v>
      </c>
      <c r="V366" s="131">
        <v>1375.99</v>
      </c>
      <c r="W366" s="136"/>
      <c r="X366" s="37">
        <v>690.15</v>
      </c>
      <c r="Y366" s="133">
        <v>721.97</v>
      </c>
      <c r="Z366" s="134">
        <v>282.5</v>
      </c>
      <c r="AA366" s="131">
        <v>629.69000000000005</v>
      </c>
      <c r="AB366" s="37">
        <v>10452.518440537347</v>
      </c>
      <c r="AC366" s="135">
        <f t="shared" si="71"/>
        <v>31360.448440537351</v>
      </c>
      <c r="AD366" s="47"/>
      <c r="AE366" s="47"/>
      <c r="AF366" s="130">
        <v>29354.69</v>
      </c>
      <c r="AG366" s="131">
        <v>4443.33</v>
      </c>
      <c r="AH366" s="132"/>
      <c r="AI366" s="37">
        <v>2036.32</v>
      </c>
      <c r="AJ366" s="133">
        <v>3267.76</v>
      </c>
      <c r="AK366" s="137">
        <v>3095</v>
      </c>
      <c r="AL366" s="131">
        <v>4126.95</v>
      </c>
      <c r="AM366" s="37">
        <v>32175.82</v>
      </c>
      <c r="AN366" s="135">
        <f t="shared" si="72"/>
        <v>78499.87</v>
      </c>
      <c r="AO366" s="130">
        <v>-65.349999999999994</v>
      </c>
      <c r="AP366" s="131">
        <v>0</v>
      </c>
      <c r="AQ366" s="132"/>
      <c r="AR366" s="37"/>
      <c r="AS366" s="133"/>
      <c r="AT366" s="138"/>
      <c r="AU366" s="131"/>
      <c r="AV366" s="37">
        <v>0</v>
      </c>
      <c r="AW366" s="135">
        <f t="shared" si="73"/>
        <v>-65.349999999999994</v>
      </c>
      <c r="AX366" s="47">
        <f t="shared" si="74"/>
        <v>58018.657784999996</v>
      </c>
      <c r="AY366" s="47">
        <f t="shared" si="75"/>
        <v>5819.32</v>
      </c>
      <c r="AZ366" s="47">
        <f t="shared" si="76"/>
        <v>0</v>
      </c>
      <c r="BA366" s="47">
        <f t="shared" si="77"/>
        <v>3830.3900000000003</v>
      </c>
      <c r="BB366" s="47">
        <f t="shared" si="78"/>
        <v>4339.7300000000005</v>
      </c>
      <c r="BC366" s="47">
        <f t="shared" si="79"/>
        <v>5187.5</v>
      </c>
      <c r="BD366" s="47">
        <f t="shared" si="80"/>
        <v>6791.6399999999994</v>
      </c>
      <c r="BE366" s="47">
        <f t="shared" si="81"/>
        <v>68294.288440537348</v>
      </c>
      <c r="BF366" s="135">
        <f t="shared" si="82"/>
        <v>152281.52622553735</v>
      </c>
      <c r="BG366" s="139">
        <f t="shared" si="83"/>
        <v>6.6342043315124748</v>
      </c>
    </row>
    <row r="367" spans="1:59" ht="12.95" customHeight="1" x14ac:dyDescent="0.2">
      <c r="A367" s="32" t="s">
        <v>814</v>
      </c>
      <c r="B367" s="33" t="s">
        <v>1876</v>
      </c>
      <c r="C367" s="43">
        <v>3633</v>
      </c>
      <c r="D367" s="45" t="s">
        <v>811</v>
      </c>
      <c r="E367" s="33" t="s">
        <v>812</v>
      </c>
      <c r="F367" s="46" t="s">
        <v>146</v>
      </c>
      <c r="G367" s="33" t="s">
        <v>147</v>
      </c>
      <c r="H367" s="46" t="s">
        <v>785</v>
      </c>
      <c r="I367" s="46" t="s">
        <v>786</v>
      </c>
      <c r="J367" s="47">
        <v>1</v>
      </c>
      <c r="K367" s="47">
        <v>2</v>
      </c>
      <c r="L367" s="130">
        <v>3909.9001750000002</v>
      </c>
      <c r="M367" s="131">
        <v>0</v>
      </c>
      <c r="N367" s="132">
        <v>37783.85</v>
      </c>
      <c r="O367" s="37"/>
      <c r="P367" s="133">
        <v>0</v>
      </c>
      <c r="Q367" s="134">
        <v>2125</v>
      </c>
      <c r="R367" s="131"/>
      <c r="S367" s="37">
        <v>4388.0599999999995</v>
      </c>
      <c r="T367" s="135">
        <f t="shared" si="70"/>
        <v>48206.810174999999</v>
      </c>
      <c r="U367" s="130">
        <v>4468.59</v>
      </c>
      <c r="V367" s="131">
        <v>0</v>
      </c>
      <c r="W367" s="136">
        <v>1319.85</v>
      </c>
      <c r="X367" s="37">
        <v>295.45</v>
      </c>
      <c r="Y367" s="133">
        <v>0</v>
      </c>
      <c r="Z367" s="134">
        <v>462.43</v>
      </c>
      <c r="AA367" s="131"/>
      <c r="AB367" s="37">
        <v>1517.5900000000001</v>
      </c>
      <c r="AC367" s="135">
        <f t="shared" si="71"/>
        <v>8063.9100000000008</v>
      </c>
      <c r="AD367" s="47"/>
      <c r="AE367" s="47"/>
      <c r="AF367" s="130">
        <v>800</v>
      </c>
      <c r="AG367" s="131">
        <v>0</v>
      </c>
      <c r="AH367" s="132">
        <v>2000</v>
      </c>
      <c r="AI367" s="37"/>
      <c r="AJ367" s="133">
        <v>0</v>
      </c>
      <c r="AK367" s="137">
        <v>1500</v>
      </c>
      <c r="AL367" s="131"/>
      <c r="AM367" s="37">
        <v>250</v>
      </c>
      <c r="AN367" s="135">
        <f t="shared" si="72"/>
        <v>4550</v>
      </c>
      <c r="AO367" s="130">
        <v>0</v>
      </c>
      <c r="AP367" s="131">
        <v>0</v>
      </c>
      <c r="AQ367" s="132">
        <v>0</v>
      </c>
      <c r="AR367" s="37"/>
      <c r="AS367" s="133"/>
      <c r="AT367" s="138"/>
      <c r="AU367" s="131"/>
      <c r="AV367" s="37">
        <v>0</v>
      </c>
      <c r="AW367" s="135">
        <f t="shared" si="73"/>
        <v>0</v>
      </c>
      <c r="AX367" s="47">
        <f t="shared" si="74"/>
        <v>9178.4901750000008</v>
      </c>
      <c r="AY367" s="47">
        <f t="shared" si="75"/>
        <v>0</v>
      </c>
      <c r="AZ367" s="47">
        <f t="shared" si="76"/>
        <v>41103.699999999997</v>
      </c>
      <c r="BA367" s="47">
        <f t="shared" si="77"/>
        <v>295.45</v>
      </c>
      <c r="BB367" s="47">
        <f t="shared" si="78"/>
        <v>0</v>
      </c>
      <c r="BC367" s="47">
        <f t="shared" si="79"/>
        <v>4087.43</v>
      </c>
      <c r="BD367" s="47">
        <f t="shared" si="80"/>
        <v>0</v>
      </c>
      <c r="BE367" s="47">
        <f t="shared" si="81"/>
        <v>6155.65</v>
      </c>
      <c r="BF367" s="135">
        <f t="shared" si="82"/>
        <v>60820.720174999995</v>
      </c>
      <c r="BG367" s="139">
        <f t="shared" si="83"/>
        <v>16.74118364299477</v>
      </c>
    </row>
    <row r="368" spans="1:59" ht="12.95" customHeight="1" x14ac:dyDescent="0.2">
      <c r="A368" s="32" t="s">
        <v>1717</v>
      </c>
      <c r="B368" s="33" t="s">
        <v>1718</v>
      </c>
      <c r="C368" s="43">
        <v>3354</v>
      </c>
      <c r="D368" s="45" t="s">
        <v>184</v>
      </c>
      <c r="E368" s="33" t="s">
        <v>185</v>
      </c>
      <c r="F368" s="46" t="s">
        <v>90</v>
      </c>
      <c r="G368" s="33" t="s">
        <v>91</v>
      </c>
      <c r="H368" s="46" t="s">
        <v>186</v>
      </c>
      <c r="I368" s="46" t="s">
        <v>187</v>
      </c>
      <c r="J368" s="47">
        <v>1</v>
      </c>
      <c r="K368" s="47">
        <v>2</v>
      </c>
      <c r="L368" s="130">
        <v>3900.7149449999997</v>
      </c>
      <c r="M368" s="131">
        <v>3724.1</v>
      </c>
      <c r="N368" s="132"/>
      <c r="O368" s="37">
        <v>280</v>
      </c>
      <c r="P368" s="133">
        <v>0</v>
      </c>
      <c r="Q368" s="134">
        <v>680</v>
      </c>
      <c r="R368" s="131">
        <v>130</v>
      </c>
      <c r="S368" s="37">
        <v>2625</v>
      </c>
      <c r="T368" s="135">
        <f t="shared" si="70"/>
        <v>11339.814945</v>
      </c>
      <c r="U368" s="130">
        <v>2648.3599999999997</v>
      </c>
      <c r="V368" s="131">
        <v>635.66999999999996</v>
      </c>
      <c r="W368" s="136"/>
      <c r="X368" s="37">
        <v>20.2</v>
      </c>
      <c r="Y368" s="133">
        <v>42.2</v>
      </c>
      <c r="Z368" s="134">
        <v>361.59</v>
      </c>
      <c r="AA368" s="131">
        <v>1616.26</v>
      </c>
      <c r="AB368" s="37">
        <v>4145.1968206426782</v>
      </c>
      <c r="AC368" s="135">
        <f t="shared" si="71"/>
        <v>9469.4768206426779</v>
      </c>
      <c r="AD368" s="47"/>
      <c r="AE368" s="47"/>
      <c r="AF368" s="130">
        <v>1200</v>
      </c>
      <c r="AG368" s="131">
        <v>900</v>
      </c>
      <c r="AH368" s="132"/>
      <c r="AI368" s="37"/>
      <c r="AJ368" s="133">
        <v>0</v>
      </c>
      <c r="AK368" s="137">
        <v>0</v>
      </c>
      <c r="AL368" s="131">
        <v>1242.0999999999999</v>
      </c>
      <c r="AM368" s="37">
        <v>250</v>
      </c>
      <c r="AN368" s="135">
        <f t="shared" si="72"/>
        <v>3592.1</v>
      </c>
      <c r="AO368" s="130">
        <v>0</v>
      </c>
      <c r="AP368" s="131">
        <v>0</v>
      </c>
      <c r="AQ368" s="132"/>
      <c r="AR368" s="37"/>
      <c r="AS368" s="133">
        <v>0</v>
      </c>
      <c r="AT368" s="138"/>
      <c r="AU368" s="131"/>
      <c r="AV368" s="37">
        <v>0</v>
      </c>
      <c r="AW368" s="135">
        <f t="shared" si="73"/>
        <v>0</v>
      </c>
      <c r="AX368" s="47">
        <f t="shared" si="74"/>
        <v>7749.0749449999994</v>
      </c>
      <c r="AY368" s="47">
        <f t="shared" si="75"/>
        <v>5259.7699999999995</v>
      </c>
      <c r="AZ368" s="47">
        <f t="shared" si="76"/>
        <v>0</v>
      </c>
      <c r="BA368" s="47">
        <f t="shared" si="77"/>
        <v>300.2</v>
      </c>
      <c r="BB368" s="47">
        <f t="shared" si="78"/>
        <v>42.2</v>
      </c>
      <c r="BC368" s="47">
        <f t="shared" si="79"/>
        <v>1041.5899999999999</v>
      </c>
      <c r="BD368" s="47">
        <f t="shared" si="80"/>
        <v>2988.3599999999997</v>
      </c>
      <c r="BE368" s="47">
        <f t="shared" si="81"/>
        <v>7020.1968206426782</v>
      </c>
      <c r="BF368" s="135">
        <f t="shared" si="82"/>
        <v>24401.391765642678</v>
      </c>
      <c r="BG368" s="139">
        <f t="shared" si="83"/>
        <v>7.2753106039483235</v>
      </c>
    </row>
    <row r="369" spans="1:59" ht="12.95" customHeight="1" x14ac:dyDescent="0.2">
      <c r="A369" s="32" t="s">
        <v>994</v>
      </c>
      <c r="B369" s="33" t="s">
        <v>995</v>
      </c>
      <c r="C369" s="43">
        <v>13968</v>
      </c>
      <c r="D369" s="45"/>
      <c r="E369" s="33"/>
      <c r="F369" s="46" t="s">
        <v>136</v>
      </c>
      <c r="G369" s="33" t="s">
        <v>137</v>
      </c>
      <c r="H369" s="46" t="s">
        <v>793</v>
      </c>
      <c r="I369" s="46" t="s">
        <v>794</v>
      </c>
      <c r="J369" s="47">
        <v>1</v>
      </c>
      <c r="K369" s="47">
        <v>1</v>
      </c>
      <c r="L369" s="130">
        <v>9892.7946230000016</v>
      </c>
      <c r="M369" s="131">
        <v>6918.18</v>
      </c>
      <c r="N369" s="132"/>
      <c r="O369" s="37">
        <v>1645</v>
      </c>
      <c r="P369" s="133">
        <v>2743</v>
      </c>
      <c r="Q369" s="134">
        <v>2515</v>
      </c>
      <c r="R369" s="131">
        <v>4545.6000000000004</v>
      </c>
      <c r="S369" s="37">
        <v>18813.419999999998</v>
      </c>
      <c r="T369" s="135">
        <f t="shared" si="70"/>
        <v>47072.994622999999</v>
      </c>
      <c r="U369" s="130">
        <v>23134.239999999998</v>
      </c>
      <c r="V369" s="131">
        <v>8148.85</v>
      </c>
      <c r="W369" s="136"/>
      <c r="X369" s="37">
        <v>2349.14</v>
      </c>
      <c r="Y369" s="133">
        <v>1514.87</v>
      </c>
      <c r="Z369" s="134">
        <v>1267.93</v>
      </c>
      <c r="AA369" s="131">
        <v>1047.1099999999999</v>
      </c>
      <c r="AB369" s="37">
        <v>9835.6820369501111</v>
      </c>
      <c r="AC369" s="135">
        <f t="shared" si="71"/>
        <v>47297.822036950107</v>
      </c>
      <c r="AD369" s="47"/>
      <c r="AE369" s="47"/>
      <c r="AF369" s="130">
        <v>33324.800000000003</v>
      </c>
      <c r="AG369" s="131">
        <v>6061.2</v>
      </c>
      <c r="AH369" s="132"/>
      <c r="AI369" s="37">
        <v>2400</v>
      </c>
      <c r="AJ369" s="133">
        <v>3352.8</v>
      </c>
      <c r="AK369" s="137">
        <v>0</v>
      </c>
      <c r="AL369" s="131"/>
      <c r="AM369" s="37">
        <v>8500</v>
      </c>
      <c r="AN369" s="135">
        <f t="shared" si="72"/>
        <v>53638.8</v>
      </c>
      <c r="AO369" s="130">
        <v>0</v>
      </c>
      <c r="AP369" s="131">
        <v>0</v>
      </c>
      <c r="AQ369" s="132"/>
      <c r="AR369" s="37"/>
      <c r="AS369" s="133"/>
      <c r="AT369" s="138"/>
      <c r="AU369" s="131"/>
      <c r="AV369" s="37">
        <v>0</v>
      </c>
      <c r="AW369" s="135">
        <f t="shared" si="73"/>
        <v>0</v>
      </c>
      <c r="AX369" s="47">
        <f t="shared" si="74"/>
        <v>66351.834623000002</v>
      </c>
      <c r="AY369" s="47">
        <f t="shared" si="75"/>
        <v>21128.23</v>
      </c>
      <c r="AZ369" s="47">
        <f t="shared" si="76"/>
        <v>0</v>
      </c>
      <c r="BA369" s="47">
        <f t="shared" si="77"/>
        <v>6394.1399999999994</v>
      </c>
      <c r="BB369" s="47">
        <f t="shared" si="78"/>
        <v>7610.67</v>
      </c>
      <c r="BC369" s="47">
        <f t="shared" si="79"/>
        <v>3782.9300000000003</v>
      </c>
      <c r="BD369" s="47">
        <f t="shared" si="80"/>
        <v>5592.71</v>
      </c>
      <c r="BE369" s="47">
        <f t="shared" si="81"/>
        <v>37149.102036950106</v>
      </c>
      <c r="BF369" s="135">
        <f t="shared" si="82"/>
        <v>148009.61665995012</v>
      </c>
      <c r="BG369" s="139">
        <f t="shared" si="83"/>
        <v>10.596335671531365</v>
      </c>
    </row>
    <row r="370" spans="1:59" ht="12.95" customHeight="1" x14ac:dyDescent="0.2">
      <c r="A370" s="32" t="s">
        <v>381</v>
      </c>
      <c r="B370" s="33" t="s">
        <v>382</v>
      </c>
      <c r="C370" s="43">
        <v>17043</v>
      </c>
      <c r="D370" s="45" t="s">
        <v>257</v>
      </c>
      <c r="E370" s="33" t="s">
        <v>258</v>
      </c>
      <c r="F370" s="46" t="s">
        <v>128</v>
      </c>
      <c r="G370" s="33" t="s">
        <v>129</v>
      </c>
      <c r="H370" s="46" t="s">
        <v>373</v>
      </c>
      <c r="I370" s="46" t="s">
        <v>374</v>
      </c>
      <c r="J370" s="47">
        <v>1</v>
      </c>
      <c r="K370" s="47">
        <v>2</v>
      </c>
      <c r="L370" s="130">
        <v>14733.281035</v>
      </c>
      <c r="M370" s="131">
        <v>1975</v>
      </c>
      <c r="N370" s="132"/>
      <c r="O370" s="37">
        <v>3273.5</v>
      </c>
      <c r="P370" s="133">
        <v>6681.5</v>
      </c>
      <c r="Q370" s="134">
        <v>3031.2</v>
      </c>
      <c r="R370" s="131">
        <v>2745</v>
      </c>
      <c r="S370" s="37">
        <v>60029.020000000004</v>
      </c>
      <c r="T370" s="135">
        <f t="shared" si="70"/>
        <v>92468.501035000008</v>
      </c>
      <c r="U370" s="130">
        <v>8525.25</v>
      </c>
      <c r="V370" s="131">
        <v>218.25</v>
      </c>
      <c r="W370" s="136"/>
      <c r="X370" s="37">
        <v>5568.62</v>
      </c>
      <c r="Y370" s="133">
        <v>425.57</v>
      </c>
      <c r="Z370" s="134">
        <v>1084.9000000000001</v>
      </c>
      <c r="AA370" s="131">
        <v>401.71</v>
      </c>
      <c r="AB370" s="37">
        <v>6370.2372876450972</v>
      </c>
      <c r="AC370" s="135">
        <f t="shared" si="71"/>
        <v>22594.537287645093</v>
      </c>
      <c r="AD370" s="47"/>
      <c r="AE370" s="47"/>
      <c r="AF370" s="130">
        <v>95032.24</v>
      </c>
      <c r="AG370" s="131">
        <v>0</v>
      </c>
      <c r="AH370" s="132"/>
      <c r="AI370" s="37">
        <v>7371.96</v>
      </c>
      <c r="AJ370" s="133">
        <v>0</v>
      </c>
      <c r="AK370" s="137">
        <v>0</v>
      </c>
      <c r="AL370" s="131"/>
      <c r="AM370" s="37">
        <v>33469.4</v>
      </c>
      <c r="AN370" s="135">
        <f t="shared" si="72"/>
        <v>135873.60000000001</v>
      </c>
      <c r="AO370" s="130">
        <v>0</v>
      </c>
      <c r="AP370" s="131">
        <v>125000</v>
      </c>
      <c r="AQ370" s="132"/>
      <c r="AR370" s="37"/>
      <c r="AS370" s="133"/>
      <c r="AT370" s="138"/>
      <c r="AU370" s="131"/>
      <c r="AV370" s="37">
        <v>0</v>
      </c>
      <c r="AW370" s="135">
        <f t="shared" si="73"/>
        <v>125000</v>
      </c>
      <c r="AX370" s="47">
        <f t="shared" si="74"/>
        <v>118290.77103500001</v>
      </c>
      <c r="AY370" s="47">
        <f t="shared" si="75"/>
        <v>127193.25</v>
      </c>
      <c r="AZ370" s="47">
        <f t="shared" si="76"/>
        <v>0</v>
      </c>
      <c r="BA370" s="47">
        <f t="shared" si="77"/>
        <v>16214.079999999998</v>
      </c>
      <c r="BB370" s="47">
        <f t="shared" si="78"/>
        <v>7107.07</v>
      </c>
      <c r="BC370" s="47">
        <f t="shared" si="79"/>
        <v>4116.1000000000004</v>
      </c>
      <c r="BD370" s="47">
        <f t="shared" si="80"/>
        <v>3146.71</v>
      </c>
      <c r="BE370" s="47">
        <f t="shared" si="81"/>
        <v>99868.657287645095</v>
      </c>
      <c r="BF370" s="135">
        <f t="shared" si="82"/>
        <v>375936.6383226451</v>
      </c>
      <c r="BG370" s="139">
        <f t="shared" si="83"/>
        <v>22.058125818379693</v>
      </c>
    </row>
    <row r="371" spans="1:59" ht="12.95" customHeight="1" x14ac:dyDescent="0.2">
      <c r="A371" s="32" t="s">
        <v>593</v>
      </c>
      <c r="B371" s="33" t="s">
        <v>594</v>
      </c>
      <c r="C371" s="43">
        <v>20109</v>
      </c>
      <c r="D371" s="45" t="s">
        <v>257</v>
      </c>
      <c r="E371" s="33" t="s">
        <v>258</v>
      </c>
      <c r="F371" s="46" t="s">
        <v>128</v>
      </c>
      <c r="G371" s="33" t="s">
        <v>129</v>
      </c>
      <c r="H371" s="46" t="s">
        <v>377</v>
      </c>
      <c r="I371" s="46" t="s">
        <v>378</v>
      </c>
      <c r="J371" s="47">
        <v>1</v>
      </c>
      <c r="K371" s="47">
        <v>2</v>
      </c>
      <c r="L371" s="130">
        <v>33930.511725999997</v>
      </c>
      <c r="M371" s="131">
        <v>82826.34</v>
      </c>
      <c r="N371" s="132"/>
      <c r="O371" s="37">
        <v>2376.9699999999998</v>
      </c>
      <c r="P371" s="133">
        <v>8421</v>
      </c>
      <c r="Q371" s="134">
        <v>6096</v>
      </c>
      <c r="R371" s="131">
        <v>15922</v>
      </c>
      <c r="S371" s="37">
        <v>100942.29000000001</v>
      </c>
      <c r="T371" s="135">
        <f t="shared" si="70"/>
        <v>250515.111726</v>
      </c>
      <c r="U371" s="130">
        <v>13858.279999999999</v>
      </c>
      <c r="V371" s="131">
        <v>358.88</v>
      </c>
      <c r="W371" s="136"/>
      <c r="X371" s="37">
        <v>6167.05</v>
      </c>
      <c r="Y371" s="133">
        <v>461.5</v>
      </c>
      <c r="Z371" s="134">
        <v>539.78</v>
      </c>
      <c r="AA371" s="131">
        <v>916.95</v>
      </c>
      <c r="AB371" s="37">
        <v>11289.38937997904</v>
      </c>
      <c r="AC371" s="135">
        <f t="shared" si="71"/>
        <v>33591.829379979041</v>
      </c>
      <c r="AD371" s="47"/>
      <c r="AE371" s="47"/>
      <c r="AF371" s="130">
        <v>109385.26</v>
      </c>
      <c r="AG371" s="131">
        <v>0</v>
      </c>
      <c r="AH371" s="132"/>
      <c r="AI371" s="37">
        <v>8678.32</v>
      </c>
      <c r="AJ371" s="133">
        <v>0</v>
      </c>
      <c r="AK371" s="137">
        <v>0</v>
      </c>
      <c r="AL371" s="131"/>
      <c r="AM371" s="37">
        <v>40938.44</v>
      </c>
      <c r="AN371" s="135">
        <f t="shared" si="72"/>
        <v>159002.01999999999</v>
      </c>
      <c r="AO371" s="130">
        <v>0</v>
      </c>
      <c r="AP371" s="131">
        <v>0</v>
      </c>
      <c r="AQ371" s="132"/>
      <c r="AR371" s="37"/>
      <c r="AS371" s="133"/>
      <c r="AT371" s="138"/>
      <c r="AU371" s="131"/>
      <c r="AV371" s="37">
        <v>0</v>
      </c>
      <c r="AW371" s="135">
        <f t="shared" si="73"/>
        <v>0</v>
      </c>
      <c r="AX371" s="47">
        <f t="shared" si="74"/>
        <v>157174.05172599998</v>
      </c>
      <c r="AY371" s="47">
        <f t="shared" si="75"/>
        <v>83185.22</v>
      </c>
      <c r="AZ371" s="47">
        <f t="shared" si="76"/>
        <v>0</v>
      </c>
      <c r="BA371" s="47">
        <f t="shared" si="77"/>
        <v>17222.34</v>
      </c>
      <c r="BB371" s="47">
        <f t="shared" si="78"/>
        <v>8882.5</v>
      </c>
      <c r="BC371" s="47">
        <f t="shared" si="79"/>
        <v>6635.78</v>
      </c>
      <c r="BD371" s="47">
        <f t="shared" si="80"/>
        <v>16838.95</v>
      </c>
      <c r="BE371" s="47">
        <f t="shared" si="81"/>
        <v>153170.11937997903</v>
      </c>
      <c r="BF371" s="135">
        <f t="shared" si="82"/>
        <v>443108.96110597905</v>
      </c>
      <c r="BG371" s="139">
        <f t="shared" si="83"/>
        <v>22.035355368540408</v>
      </c>
    </row>
    <row r="372" spans="1:59" ht="12.95" customHeight="1" x14ac:dyDescent="0.2">
      <c r="A372" s="32" t="s">
        <v>614</v>
      </c>
      <c r="B372" s="33" t="s">
        <v>615</v>
      </c>
      <c r="C372" s="43">
        <v>14479</v>
      </c>
      <c r="D372" s="45" t="s">
        <v>257</v>
      </c>
      <c r="E372" s="33" t="s">
        <v>258</v>
      </c>
      <c r="F372" s="46" t="s">
        <v>128</v>
      </c>
      <c r="G372" s="33" t="s">
        <v>129</v>
      </c>
      <c r="H372" s="46" t="s">
        <v>259</v>
      </c>
      <c r="I372" s="46" t="s">
        <v>260</v>
      </c>
      <c r="J372" s="47">
        <v>1</v>
      </c>
      <c r="K372" s="47">
        <v>2</v>
      </c>
      <c r="L372" s="130">
        <v>11218.946397</v>
      </c>
      <c r="M372" s="131">
        <v>2127</v>
      </c>
      <c r="N372" s="132"/>
      <c r="O372" s="37">
        <v>2202</v>
      </c>
      <c r="P372" s="133">
        <v>7339.1959999999999</v>
      </c>
      <c r="Q372" s="134">
        <v>1835</v>
      </c>
      <c r="R372" s="131">
        <v>5945</v>
      </c>
      <c r="S372" s="37">
        <v>39038.5</v>
      </c>
      <c r="T372" s="135">
        <f t="shared" si="70"/>
        <v>69705.642397000003</v>
      </c>
      <c r="U372" s="130">
        <v>13169.990000000002</v>
      </c>
      <c r="V372" s="131">
        <v>308.14999999999998</v>
      </c>
      <c r="W372" s="136"/>
      <c r="X372" s="37">
        <v>4657.3999999999996</v>
      </c>
      <c r="Y372" s="133">
        <v>434.58</v>
      </c>
      <c r="Z372" s="134">
        <v>459.6</v>
      </c>
      <c r="AA372" s="131">
        <v>300.70999999999998</v>
      </c>
      <c r="AB372" s="37">
        <v>13949.566596341601</v>
      </c>
      <c r="AC372" s="135">
        <f t="shared" si="71"/>
        <v>33279.996596341603</v>
      </c>
      <c r="AD372" s="47"/>
      <c r="AE372" s="47"/>
      <c r="AF372" s="130">
        <v>81401.84</v>
      </c>
      <c r="AG372" s="131">
        <v>0</v>
      </c>
      <c r="AH372" s="132"/>
      <c r="AI372" s="37">
        <v>6465.84</v>
      </c>
      <c r="AJ372" s="133">
        <v>0</v>
      </c>
      <c r="AK372" s="137">
        <v>0</v>
      </c>
      <c r="AL372" s="131"/>
      <c r="AM372" s="37">
        <v>31848.800000000003</v>
      </c>
      <c r="AN372" s="135">
        <f t="shared" si="72"/>
        <v>119716.48</v>
      </c>
      <c r="AO372" s="130">
        <v>0</v>
      </c>
      <c r="AP372" s="131">
        <v>0</v>
      </c>
      <c r="AQ372" s="132"/>
      <c r="AR372" s="37"/>
      <c r="AS372" s="133"/>
      <c r="AT372" s="138"/>
      <c r="AU372" s="131"/>
      <c r="AV372" s="37">
        <v>0</v>
      </c>
      <c r="AW372" s="135">
        <f t="shared" si="73"/>
        <v>0</v>
      </c>
      <c r="AX372" s="47">
        <f t="shared" si="74"/>
        <v>105790.77639699999</v>
      </c>
      <c r="AY372" s="47">
        <f t="shared" si="75"/>
        <v>2435.15</v>
      </c>
      <c r="AZ372" s="47">
        <f t="shared" si="76"/>
        <v>0</v>
      </c>
      <c r="BA372" s="47">
        <f t="shared" si="77"/>
        <v>13325.24</v>
      </c>
      <c r="BB372" s="47">
        <f t="shared" si="78"/>
        <v>7773.7759999999998</v>
      </c>
      <c r="BC372" s="47">
        <f t="shared" si="79"/>
        <v>2294.6</v>
      </c>
      <c r="BD372" s="47">
        <f t="shared" si="80"/>
        <v>6245.71</v>
      </c>
      <c r="BE372" s="47">
        <f t="shared" si="81"/>
        <v>84836.866596341599</v>
      </c>
      <c r="BF372" s="135">
        <f t="shared" si="82"/>
        <v>222702.11899334157</v>
      </c>
      <c r="BG372" s="139">
        <f t="shared" si="83"/>
        <v>15.381042820176916</v>
      </c>
    </row>
    <row r="373" spans="1:59" ht="12.95" customHeight="1" x14ac:dyDescent="0.2">
      <c r="A373" s="32" t="s">
        <v>939</v>
      </c>
      <c r="B373" s="33" t="s">
        <v>940</v>
      </c>
      <c r="C373" s="43">
        <v>12745</v>
      </c>
      <c r="D373" s="45" t="s">
        <v>257</v>
      </c>
      <c r="E373" s="33" t="s">
        <v>258</v>
      </c>
      <c r="F373" s="46" t="s">
        <v>128</v>
      </c>
      <c r="G373" s="33" t="s">
        <v>129</v>
      </c>
      <c r="H373" s="46" t="s">
        <v>377</v>
      </c>
      <c r="I373" s="46" t="s">
        <v>378</v>
      </c>
      <c r="J373" s="47">
        <v>1</v>
      </c>
      <c r="K373" s="47">
        <v>2</v>
      </c>
      <c r="L373" s="130">
        <v>8847.7474160000002</v>
      </c>
      <c r="M373" s="131">
        <v>1720</v>
      </c>
      <c r="N373" s="132"/>
      <c r="O373" s="37">
        <v>1641</v>
      </c>
      <c r="P373" s="133">
        <v>2707</v>
      </c>
      <c r="Q373" s="134">
        <v>1581</v>
      </c>
      <c r="R373" s="131">
        <v>3819</v>
      </c>
      <c r="S373" s="37">
        <v>141379.5</v>
      </c>
      <c r="T373" s="135">
        <f t="shared" si="70"/>
        <v>161695.247416</v>
      </c>
      <c r="U373" s="130">
        <v>6082.35</v>
      </c>
      <c r="V373" s="131">
        <v>152.96</v>
      </c>
      <c r="W373" s="136"/>
      <c r="X373" s="37">
        <v>4204.2</v>
      </c>
      <c r="Y373" s="133">
        <v>200.25</v>
      </c>
      <c r="Z373" s="134">
        <v>220.9</v>
      </c>
      <c r="AA373" s="131">
        <v>305.91000000000003</v>
      </c>
      <c r="AB373" s="37">
        <v>26066.176653885719</v>
      </c>
      <c r="AC373" s="135">
        <f t="shared" si="71"/>
        <v>37232.746653885719</v>
      </c>
      <c r="AD373" s="47"/>
      <c r="AE373" s="47"/>
      <c r="AF373" s="130">
        <v>70159.89</v>
      </c>
      <c r="AG373" s="131">
        <v>0</v>
      </c>
      <c r="AH373" s="132"/>
      <c r="AI373" s="37">
        <v>5483.36</v>
      </c>
      <c r="AJ373" s="133">
        <v>0</v>
      </c>
      <c r="AK373" s="137">
        <v>0</v>
      </c>
      <c r="AL373" s="131"/>
      <c r="AM373" s="37">
        <v>23675.199999999997</v>
      </c>
      <c r="AN373" s="135">
        <f t="shared" si="72"/>
        <v>99318.45</v>
      </c>
      <c r="AO373" s="130">
        <v>0</v>
      </c>
      <c r="AP373" s="131">
        <v>0</v>
      </c>
      <c r="AQ373" s="132"/>
      <c r="AR373" s="37"/>
      <c r="AS373" s="133" t="s">
        <v>941</v>
      </c>
      <c r="AT373" s="138"/>
      <c r="AU373" s="131"/>
      <c r="AV373" s="37">
        <v>0</v>
      </c>
      <c r="AW373" s="135">
        <f t="shared" si="73"/>
        <v>0</v>
      </c>
      <c r="AX373" s="47">
        <f t="shared" si="74"/>
        <v>85089.987416000004</v>
      </c>
      <c r="AY373" s="47">
        <f t="shared" si="75"/>
        <v>1872.96</v>
      </c>
      <c r="AZ373" s="47">
        <f t="shared" si="76"/>
        <v>0</v>
      </c>
      <c r="BA373" s="47">
        <f t="shared" si="77"/>
        <v>11328.56</v>
      </c>
      <c r="BB373" s="47">
        <f t="shared" si="78"/>
        <v>2907.25</v>
      </c>
      <c r="BC373" s="47">
        <f t="shared" si="79"/>
        <v>1801.9</v>
      </c>
      <c r="BD373" s="47">
        <f t="shared" si="80"/>
        <v>4124.91</v>
      </c>
      <c r="BE373" s="47">
        <f t="shared" si="81"/>
        <v>191120.8766538857</v>
      </c>
      <c r="BF373" s="135">
        <f t="shared" si="82"/>
        <v>298246.44406988571</v>
      </c>
      <c r="BG373" s="139">
        <f t="shared" si="83"/>
        <v>23.401054850520651</v>
      </c>
    </row>
    <row r="374" spans="1:59" ht="12.95" customHeight="1" x14ac:dyDescent="0.2">
      <c r="A374" s="32" t="s">
        <v>1039</v>
      </c>
      <c r="B374" s="33" t="s">
        <v>1040</v>
      </c>
      <c r="C374" s="43">
        <v>54962</v>
      </c>
      <c r="D374" s="45" t="s">
        <v>257</v>
      </c>
      <c r="E374" s="33" t="s">
        <v>258</v>
      </c>
      <c r="F374" s="46" t="s">
        <v>128</v>
      </c>
      <c r="G374" s="33" t="s">
        <v>129</v>
      </c>
      <c r="H374" s="46" t="s">
        <v>1042</v>
      </c>
      <c r="I374" s="46" t="s">
        <v>1043</v>
      </c>
      <c r="J374" s="47">
        <v>1</v>
      </c>
      <c r="K374" s="47">
        <v>2</v>
      </c>
      <c r="L374" s="130">
        <v>29303.508876</v>
      </c>
      <c r="M374" s="131">
        <v>5456</v>
      </c>
      <c r="N374" s="132"/>
      <c r="O374" s="37">
        <v>8080</v>
      </c>
      <c r="P374" s="133">
        <v>26585.4</v>
      </c>
      <c r="Q374" s="134">
        <v>16710.34</v>
      </c>
      <c r="R374" s="131">
        <v>12344.54</v>
      </c>
      <c r="S374" s="37">
        <v>134682</v>
      </c>
      <c r="T374" s="135">
        <f t="shared" si="70"/>
        <v>233161.78887600001</v>
      </c>
      <c r="U374" s="130">
        <v>40135.81</v>
      </c>
      <c r="V374" s="131">
        <v>541.13</v>
      </c>
      <c r="W374" s="136"/>
      <c r="X374" s="37">
        <v>17211.82</v>
      </c>
      <c r="Y374" s="133">
        <v>1321.34</v>
      </c>
      <c r="Z374" s="134">
        <v>7282.1</v>
      </c>
      <c r="AA374" s="131">
        <v>1228.47</v>
      </c>
      <c r="AB374" s="37">
        <v>27650.027139289501</v>
      </c>
      <c r="AC374" s="135">
        <f t="shared" si="71"/>
        <v>95370.697139289492</v>
      </c>
      <c r="AD374" s="47"/>
      <c r="AE374" s="47"/>
      <c r="AF374" s="130">
        <v>307883.89</v>
      </c>
      <c r="AG374" s="131">
        <v>0</v>
      </c>
      <c r="AH374" s="132"/>
      <c r="AI374" s="37">
        <v>24433</v>
      </c>
      <c r="AJ374" s="133">
        <v>0</v>
      </c>
      <c r="AK374" s="137">
        <v>0</v>
      </c>
      <c r="AL374" s="131"/>
      <c r="AM374" s="37">
        <v>113091.52000000002</v>
      </c>
      <c r="AN374" s="135">
        <f t="shared" si="72"/>
        <v>445408.41000000003</v>
      </c>
      <c r="AO374" s="130">
        <v>0</v>
      </c>
      <c r="AP374" s="131">
        <v>0</v>
      </c>
      <c r="AQ374" s="132"/>
      <c r="AR374" s="37"/>
      <c r="AS374" s="133"/>
      <c r="AT374" s="138"/>
      <c r="AU374" s="131"/>
      <c r="AV374" s="37">
        <v>0</v>
      </c>
      <c r="AW374" s="135">
        <f t="shared" si="73"/>
        <v>0</v>
      </c>
      <c r="AX374" s="47">
        <f t="shared" si="74"/>
        <v>377323.20887600002</v>
      </c>
      <c r="AY374" s="47">
        <f t="shared" si="75"/>
        <v>5997.13</v>
      </c>
      <c r="AZ374" s="47">
        <f t="shared" si="76"/>
        <v>0</v>
      </c>
      <c r="BA374" s="47">
        <f t="shared" si="77"/>
        <v>49724.82</v>
      </c>
      <c r="BB374" s="47">
        <f t="shared" si="78"/>
        <v>27906.74</v>
      </c>
      <c r="BC374" s="47">
        <f t="shared" si="79"/>
        <v>23992.440000000002</v>
      </c>
      <c r="BD374" s="47">
        <f t="shared" si="80"/>
        <v>13573.01</v>
      </c>
      <c r="BE374" s="47">
        <f t="shared" si="81"/>
        <v>275423.54713928956</v>
      </c>
      <c r="BF374" s="135">
        <f t="shared" si="82"/>
        <v>773940.89601528959</v>
      </c>
      <c r="BG374" s="139">
        <f t="shared" si="83"/>
        <v>14.081381609389934</v>
      </c>
    </row>
    <row r="375" spans="1:59" ht="12.95" customHeight="1" x14ac:dyDescent="0.2">
      <c r="A375" s="32" t="s">
        <v>1061</v>
      </c>
      <c r="B375" s="33" t="s">
        <v>1062</v>
      </c>
      <c r="C375" s="43">
        <v>11802</v>
      </c>
      <c r="D375" s="45" t="s">
        <v>257</v>
      </c>
      <c r="E375" s="33" t="s">
        <v>258</v>
      </c>
      <c r="F375" s="46" t="s">
        <v>128</v>
      </c>
      <c r="G375" s="33" t="s">
        <v>129</v>
      </c>
      <c r="H375" s="46" t="s">
        <v>259</v>
      </c>
      <c r="I375" s="46" t="s">
        <v>260</v>
      </c>
      <c r="J375" s="47">
        <v>1</v>
      </c>
      <c r="K375" s="47">
        <v>2</v>
      </c>
      <c r="L375" s="130">
        <v>13035.631343000001</v>
      </c>
      <c r="M375" s="131">
        <v>3830</v>
      </c>
      <c r="N375" s="132"/>
      <c r="O375" s="37">
        <v>2755.06</v>
      </c>
      <c r="P375" s="133">
        <v>1548.98</v>
      </c>
      <c r="Q375" s="134">
        <v>11155</v>
      </c>
      <c r="R375" s="131">
        <v>1975</v>
      </c>
      <c r="S375" s="37">
        <v>66281.929999999993</v>
      </c>
      <c r="T375" s="135">
        <f t="shared" si="70"/>
        <v>100581.60134299999</v>
      </c>
      <c r="U375" s="130">
        <v>3534.6699999999996</v>
      </c>
      <c r="V375" s="131">
        <v>898.62</v>
      </c>
      <c r="W375" s="136"/>
      <c r="X375" s="37">
        <v>3712.7</v>
      </c>
      <c r="Y375" s="133">
        <v>473.87</v>
      </c>
      <c r="Z375" s="134">
        <v>425.56</v>
      </c>
      <c r="AA375" s="131">
        <v>575.79999999999995</v>
      </c>
      <c r="AB375" s="37">
        <v>5170.0106823612241</v>
      </c>
      <c r="AC375" s="135">
        <f t="shared" si="71"/>
        <v>14791.230682361223</v>
      </c>
      <c r="AD375" s="47"/>
      <c r="AE375" s="47"/>
      <c r="AF375" s="130">
        <v>65890.399999999994</v>
      </c>
      <c r="AG375" s="131">
        <v>0</v>
      </c>
      <c r="AH375" s="132"/>
      <c r="AI375" s="37">
        <v>5235.3999999999996</v>
      </c>
      <c r="AJ375" s="133">
        <v>0</v>
      </c>
      <c r="AK375" s="137">
        <v>0</v>
      </c>
      <c r="AL375" s="131"/>
      <c r="AM375" s="37">
        <v>24661.72</v>
      </c>
      <c r="AN375" s="135">
        <f t="shared" si="72"/>
        <v>95787.51999999999</v>
      </c>
      <c r="AO375" s="130">
        <v>0</v>
      </c>
      <c r="AP375" s="131">
        <v>0</v>
      </c>
      <c r="AQ375" s="132"/>
      <c r="AR375" s="37"/>
      <c r="AS375" s="133"/>
      <c r="AT375" s="138"/>
      <c r="AU375" s="131"/>
      <c r="AV375" s="37">
        <v>0</v>
      </c>
      <c r="AW375" s="135">
        <f t="shared" si="73"/>
        <v>0</v>
      </c>
      <c r="AX375" s="47">
        <f t="shared" si="74"/>
        <v>82460.701342999993</v>
      </c>
      <c r="AY375" s="47">
        <f t="shared" si="75"/>
        <v>4728.62</v>
      </c>
      <c r="AZ375" s="47">
        <f t="shared" si="76"/>
        <v>0</v>
      </c>
      <c r="BA375" s="47">
        <f t="shared" si="77"/>
        <v>11703.16</v>
      </c>
      <c r="BB375" s="47">
        <f t="shared" si="78"/>
        <v>2022.85</v>
      </c>
      <c r="BC375" s="47">
        <f t="shared" si="79"/>
        <v>11580.56</v>
      </c>
      <c r="BD375" s="47">
        <f t="shared" si="80"/>
        <v>2550.8000000000002</v>
      </c>
      <c r="BE375" s="47">
        <f t="shared" si="81"/>
        <v>96113.660682361224</v>
      </c>
      <c r="BF375" s="135">
        <f t="shared" si="82"/>
        <v>211160.35202536121</v>
      </c>
      <c r="BG375" s="139">
        <f t="shared" si="83"/>
        <v>17.891912559342586</v>
      </c>
    </row>
    <row r="376" spans="1:59" ht="12.95" customHeight="1" x14ac:dyDescent="0.2">
      <c r="A376" s="32" t="s">
        <v>1091</v>
      </c>
      <c r="B376" s="33" t="s">
        <v>1092</v>
      </c>
      <c r="C376" s="43">
        <v>10642</v>
      </c>
      <c r="D376" s="45" t="s">
        <v>257</v>
      </c>
      <c r="E376" s="33" t="s">
        <v>258</v>
      </c>
      <c r="F376" s="46" t="s">
        <v>128</v>
      </c>
      <c r="G376" s="33" t="s">
        <v>129</v>
      </c>
      <c r="H376" s="46" t="s">
        <v>259</v>
      </c>
      <c r="I376" s="46" t="s">
        <v>260</v>
      </c>
      <c r="J376" s="47">
        <v>1</v>
      </c>
      <c r="K376" s="47">
        <v>2</v>
      </c>
      <c r="L376" s="130">
        <v>18711.770116</v>
      </c>
      <c r="M376" s="131">
        <v>737.5</v>
      </c>
      <c r="N376" s="132"/>
      <c r="O376" s="37">
        <v>3375</v>
      </c>
      <c r="P376" s="133">
        <v>4166</v>
      </c>
      <c r="Q376" s="134">
        <v>16396</v>
      </c>
      <c r="R376" s="131">
        <v>3356.36</v>
      </c>
      <c r="S376" s="37">
        <v>117596.55</v>
      </c>
      <c r="T376" s="135">
        <f t="shared" si="70"/>
        <v>164339.180116</v>
      </c>
      <c r="U376" s="130">
        <v>8013.56</v>
      </c>
      <c r="V376" s="131">
        <v>211.01</v>
      </c>
      <c r="W376" s="136"/>
      <c r="X376" s="37">
        <v>5007.4399999999996</v>
      </c>
      <c r="Y376" s="133">
        <v>380.48</v>
      </c>
      <c r="Z376" s="134">
        <v>184</v>
      </c>
      <c r="AA376" s="131">
        <v>466.72</v>
      </c>
      <c r="AB376" s="37">
        <v>7873.1529336676176</v>
      </c>
      <c r="AC376" s="135">
        <f t="shared" si="71"/>
        <v>22136.362933667617</v>
      </c>
      <c r="AD376" s="47"/>
      <c r="AE376" s="47"/>
      <c r="AF376" s="130">
        <v>59364.82</v>
      </c>
      <c r="AG376" s="131">
        <v>0</v>
      </c>
      <c r="AH376" s="132"/>
      <c r="AI376" s="37">
        <v>4681.96</v>
      </c>
      <c r="AJ376" s="133">
        <v>0</v>
      </c>
      <c r="AK376" s="137">
        <v>0</v>
      </c>
      <c r="AL376" s="131"/>
      <c r="AM376" s="37">
        <v>21913.68</v>
      </c>
      <c r="AN376" s="135">
        <f t="shared" si="72"/>
        <v>85960.459999999992</v>
      </c>
      <c r="AO376" s="130">
        <v>0</v>
      </c>
      <c r="AP376" s="131">
        <v>0</v>
      </c>
      <c r="AQ376" s="132"/>
      <c r="AR376" s="37"/>
      <c r="AS376" s="133"/>
      <c r="AT376" s="138"/>
      <c r="AU376" s="131"/>
      <c r="AV376" s="37">
        <v>0</v>
      </c>
      <c r="AW376" s="135">
        <f t="shared" si="73"/>
        <v>0</v>
      </c>
      <c r="AX376" s="47">
        <f t="shared" si="74"/>
        <v>86090.150116000004</v>
      </c>
      <c r="AY376" s="47">
        <f t="shared" si="75"/>
        <v>948.51</v>
      </c>
      <c r="AZ376" s="47">
        <f t="shared" si="76"/>
        <v>0</v>
      </c>
      <c r="BA376" s="47">
        <f t="shared" si="77"/>
        <v>13064.399999999998</v>
      </c>
      <c r="BB376" s="47">
        <f t="shared" si="78"/>
        <v>4546.4799999999996</v>
      </c>
      <c r="BC376" s="47">
        <f t="shared" si="79"/>
        <v>16580</v>
      </c>
      <c r="BD376" s="47">
        <f t="shared" si="80"/>
        <v>3823.08</v>
      </c>
      <c r="BE376" s="47">
        <f t="shared" si="81"/>
        <v>147383.38293366763</v>
      </c>
      <c r="BF376" s="135">
        <f t="shared" si="82"/>
        <v>272436.00304966763</v>
      </c>
      <c r="BG376" s="139">
        <f t="shared" si="83"/>
        <v>25.600075460408537</v>
      </c>
    </row>
    <row r="377" spans="1:59" ht="12.95" customHeight="1" x14ac:dyDescent="0.2">
      <c r="A377" s="32" t="s">
        <v>1204</v>
      </c>
      <c r="B377" s="33" t="s">
        <v>1205</v>
      </c>
      <c r="C377" s="43">
        <v>19163</v>
      </c>
      <c r="D377" s="45" t="s">
        <v>257</v>
      </c>
      <c r="E377" s="33" t="s">
        <v>258</v>
      </c>
      <c r="F377" s="46" t="s">
        <v>128</v>
      </c>
      <c r="G377" s="33" t="s">
        <v>129</v>
      </c>
      <c r="H377" s="46" t="s">
        <v>1042</v>
      </c>
      <c r="I377" s="46" t="s">
        <v>1043</v>
      </c>
      <c r="J377" s="47">
        <v>1</v>
      </c>
      <c r="K377" s="47">
        <v>2</v>
      </c>
      <c r="L377" s="130">
        <v>77136.331946999999</v>
      </c>
      <c r="M377" s="131">
        <v>3590</v>
      </c>
      <c r="N377" s="132"/>
      <c r="O377" s="37">
        <v>5112</v>
      </c>
      <c r="P377" s="133">
        <v>5406</v>
      </c>
      <c r="Q377" s="134">
        <v>13914</v>
      </c>
      <c r="R377" s="131">
        <v>3594</v>
      </c>
      <c r="S377" s="37">
        <v>91648.61</v>
      </c>
      <c r="T377" s="135">
        <f t="shared" si="70"/>
        <v>200400.94194699998</v>
      </c>
      <c r="U377" s="130">
        <v>13437.84</v>
      </c>
      <c r="V377" s="131">
        <v>417.29</v>
      </c>
      <c r="W377" s="136"/>
      <c r="X377" s="37">
        <v>6372.62</v>
      </c>
      <c r="Y377" s="133">
        <v>347.02</v>
      </c>
      <c r="Z377" s="134">
        <v>462.6</v>
      </c>
      <c r="AA377" s="131">
        <v>462.58</v>
      </c>
      <c r="AB377" s="37">
        <v>19369.833405600708</v>
      </c>
      <c r="AC377" s="135">
        <f t="shared" si="71"/>
        <v>40869.783405600712</v>
      </c>
      <c r="AD377" s="47"/>
      <c r="AE377" s="47"/>
      <c r="AF377" s="130">
        <v>106787.13</v>
      </c>
      <c r="AG377" s="131">
        <v>1691.35</v>
      </c>
      <c r="AH377" s="132"/>
      <c r="AI377" s="37">
        <v>8346.68</v>
      </c>
      <c r="AJ377" s="133">
        <v>0</v>
      </c>
      <c r="AK377" s="137">
        <v>0</v>
      </c>
      <c r="AL377" s="131"/>
      <c r="AM377" s="37">
        <v>32714.800000000003</v>
      </c>
      <c r="AN377" s="135">
        <f t="shared" si="72"/>
        <v>149539.96000000002</v>
      </c>
      <c r="AO377" s="130">
        <v>0</v>
      </c>
      <c r="AP377" s="131">
        <v>0</v>
      </c>
      <c r="AQ377" s="132"/>
      <c r="AR377" s="37"/>
      <c r="AS377" s="133"/>
      <c r="AT377" s="138"/>
      <c r="AU377" s="131"/>
      <c r="AV377" s="37">
        <v>0</v>
      </c>
      <c r="AW377" s="135">
        <f t="shared" si="73"/>
        <v>0</v>
      </c>
      <c r="AX377" s="47">
        <f t="shared" si="74"/>
        <v>197361.301947</v>
      </c>
      <c r="AY377" s="47">
        <f t="shared" si="75"/>
        <v>5698.6399999999994</v>
      </c>
      <c r="AZ377" s="47">
        <f t="shared" si="76"/>
        <v>0</v>
      </c>
      <c r="BA377" s="47">
        <f t="shared" si="77"/>
        <v>19831.3</v>
      </c>
      <c r="BB377" s="47">
        <f t="shared" si="78"/>
        <v>5753.02</v>
      </c>
      <c r="BC377" s="47">
        <f t="shared" si="79"/>
        <v>14376.6</v>
      </c>
      <c r="BD377" s="47">
        <f t="shared" si="80"/>
        <v>4056.58</v>
      </c>
      <c r="BE377" s="47">
        <f t="shared" si="81"/>
        <v>143733.24340560072</v>
      </c>
      <c r="BF377" s="135">
        <f t="shared" si="82"/>
        <v>390810.68535260065</v>
      </c>
      <c r="BG377" s="139">
        <f t="shared" si="83"/>
        <v>20.394024179543948</v>
      </c>
    </row>
    <row r="378" spans="1:59" ht="12.95" customHeight="1" x14ac:dyDescent="0.2">
      <c r="A378" s="32" t="s">
        <v>1218</v>
      </c>
      <c r="B378" s="33" t="s">
        <v>1219</v>
      </c>
      <c r="C378" s="43">
        <v>14460</v>
      </c>
      <c r="D378" s="45" t="s">
        <v>257</v>
      </c>
      <c r="E378" s="33" t="s">
        <v>258</v>
      </c>
      <c r="F378" s="46" t="s">
        <v>128</v>
      </c>
      <c r="G378" s="33" t="s">
        <v>129</v>
      </c>
      <c r="H378" s="46" t="s">
        <v>377</v>
      </c>
      <c r="I378" s="46" t="s">
        <v>378</v>
      </c>
      <c r="J378" s="47">
        <v>1</v>
      </c>
      <c r="K378" s="47">
        <v>2</v>
      </c>
      <c r="L378" s="130">
        <v>11439.673555000003</v>
      </c>
      <c r="M378" s="131">
        <v>1226.94</v>
      </c>
      <c r="N378" s="132"/>
      <c r="O378" s="37">
        <v>680</v>
      </c>
      <c r="P378" s="133">
        <v>4482.5</v>
      </c>
      <c r="Q378" s="134">
        <v>7072.92</v>
      </c>
      <c r="R378" s="131">
        <v>6255</v>
      </c>
      <c r="S378" s="37">
        <v>41516.06</v>
      </c>
      <c r="T378" s="135">
        <f t="shared" si="70"/>
        <v>72673.093554999999</v>
      </c>
      <c r="U378" s="130">
        <v>7186.57</v>
      </c>
      <c r="V378" s="131">
        <v>1275.6300000000001</v>
      </c>
      <c r="W378" s="136"/>
      <c r="X378" s="37">
        <v>4728.34</v>
      </c>
      <c r="Y378" s="133">
        <v>1965.4</v>
      </c>
      <c r="Z378" s="134">
        <v>0</v>
      </c>
      <c r="AA378" s="131">
        <v>2296.1799999999998</v>
      </c>
      <c r="AB378" s="37">
        <v>7750.8022714999406</v>
      </c>
      <c r="AC378" s="135">
        <f t="shared" si="71"/>
        <v>25202.922271499941</v>
      </c>
      <c r="AD378" s="47"/>
      <c r="AE378" s="47"/>
      <c r="AF378" s="130">
        <v>78875.42</v>
      </c>
      <c r="AG378" s="131">
        <v>0</v>
      </c>
      <c r="AH378" s="132"/>
      <c r="AI378" s="37">
        <v>6087.88</v>
      </c>
      <c r="AJ378" s="133">
        <v>0</v>
      </c>
      <c r="AK378" s="137">
        <v>0</v>
      </c>
      <c r="AL378" s="131"/>
      <c r="AM378" s="37">
        <v>25366.32</v>
      </c>
      <c r="AN378" s="135">
        <f t="shared" si="72"/>
        <v>110329.62</v>
      </c>
      <c r="AO378" s="130">
        <v>8.85</v>
      </c>
      <c r="AP378" s="131">
        <v>0</v>
      </c>
      <c r="AQ378" s="132"/>
      <c r="AR378" s="37"/>
      <c r="AS378" s="133"/>
      <c r="AT378" s="138"/>
      <c r="AU378" s="131"/>
      <c r="AV378" s="37">
        <v>0</v>
      </c>
      <c r="AW378" s="135">
        <f t="shared" si="73"/>
        <v>8.85</v>
      </c>
      <c r="AX378" s="47">
        <f t="shared" si="74"/>
        <v>97510.513555000012</v>
      </c>
      <c r="AY378" s="47">
        <f t="shared" si="75"/>
        <v>2502.5700000000002</v>
      </c>
      <c r="AZ378" s="47">
        <f t="shared" si="76"/>
        <v>0</v>
      </c>
      <c r="BA378" s="47">
        <f t="shared" si="77"/>
        <v>11496.220000000001</v>
      </c>
      <c r="BB378" s="47">
        <f t="shared" si="78"/>
        <v>6447.9</v>
      </c>
      <c r="BC378" s="47">
        <f t="shared" si="79"/>
        <v>7072.92</v>
      </c>
      <c r="BD378" s="47">
        <f t="shared" si="80"/>
        <v>8551.18</v>
      </c>
      <c r="BE378" s="47">
        <f t="shared" si="81"/>
        <v>74633.182271499943</v>
      </c>
      <c r="BF378" s="135">
        <f t="shared" si="82"/>
        <v>208214.48582649996</v>
      </c>
      <c r="BG378" s="139">
        <f t="shared" si="83"/>
        <v>14.39934203502766</v>
      </c>
    </row>
    <row r="379" spans="1:59" ht="12.95" customHeight="1" x14ac:dyDescent="0.2">
      <c r="A379" s="32" t="s">
        <v>1228</v>
      </c>
      <c r="B379" s="33" t="s">
        <v>1229</v>
      </c>
      <c r="C379" s="43">
        <v>13427</v>
      </c>
      <c r="D379" s="45" t="s">
        <v>257</v>
      </c>
      <c r="E379" s="33" t="s">
        <v>258</v>
      </c>
      <c r="F379" s="46" t="s">
        <v>128</v>
      </c>
      <c r="G379" s="33" t="s">
        <v>129</v>
      </c>
      <c r="H379" s="46" t="s">
        <v>1042</v>
      </c>
      <c r="I379" s="46" t="s">
        <v>1043</v>
      </c>
      <c r="J379" s="47">
        <v>1</v>
      </c>
      <c r="K379" s="47">
        <v>2</v>
      </c>
      <c r="L379" s="130">
        <v>9407.1385430000009</v>
      </c>
      <c r="M379" s="131">
        <v>3270</v>
      </c>
      <c r="N379" s="132"/>
      <c r="O379" s="37">
        <v>2440</v>
      </c>
      <c r="P379" s="133">
        <v>1176.08</v>
      </c>
      <c r="Q379" s="134">
        <v>4785</v>
      </c>
      <c r="R379" s="131">
        <v>4954.1000000000004</v>
      </c>
      <c r="S379" s="37">
        <v>46902</v>
      </c>
      <c r="T379" s="135">
        <f t="shared" si="70"/>
        <v>72934.318543000001</v>
      </c>
      <c r="U379" s="130">
        <v>6724.7000000000007</v>
      </c>
      <c r="V379" s="131">
        <v>109.54</v>
      </c>
      <c r="W379" s="136"/>
      <c r="X379" s="37">
        <v>5014.16</v>
      </c>
      <c r="Y379" s="133">
        <v>579.28</v>
      </c>
      <c r="Z379" s="134">
        <v>735.09</v>
      </c>
      <c r="AA379" s="131">
        <v>557.23</v>
      </c>
      <c r="AB379" s="37">
        <v>16072.475336275584</v>
      </c>
      <c r="AC379" s="135">
        <f t="shared" si="71"/>
        <v>29792.475336275587</v>
      </c>
      <c r="AD379" s="47"/>
      <c r="AE379" s="47"/>
      <c r="AF379" s="130">
        <v>74887.240000000005</v>
      </c>
      <c r="AG379" s="131">
        <v>0</v>
      </c>
      <c r="AH379" s="132"/>
      <c r="AI379" s="37">
        <v>5920.12</v>
      </c>
      <c r="AJ379" s="133">
        <v>0</v>
      </c>
      <c r="AK379" s="137">
        <v>0</v>
      </c>
      <c r="AL379" s="131"/>
      <c r="AM379" s="37">
        <v>26916.479999999996</v>
      </c>
      <c r="AN379" s="135">
        <f t="shared" si="72"/>
        <v>107723.84</v>
      </c>
      <c r="AO379" s="130">
        <v>0</v>
      </c>
      <c r="AP379" s="131">
        <v>0</v>
      </c>
      <c r="AQ379" s="132"/>
      <c r="AR379" s="37"/>
      <c r="AS379" s="133"/>
      <c r="AT379" s="138"/>
      <c r="AU379" s="131"/>
      <c r="AV379" s="37">
        <v>0</v>
      </c>
      <c r="AW379" s="135">
        <f t="shared" si="73"/>
        <v>0</v>
      </c>
      <c r="AX379" s="47">
        <f t="shared" si="74"/>
        <v>91019.078543000011</v>
      </c>
      <c r="AY379" s="47">
        <f t="shared" si="75"/>
        <v>3379.54</v>
      </c>
      <c r="AZ379" s="47">
        <f t="shared" si="76"/>
        <v>0</v>
      </c>
      <c r="BA379" s="47">
        <f t="shared" si="77"/>
        <v>13374.279999999999</v>
      </c>
      <c r="BB379" s="47">
        <f t="shared" si="78"/>
        <v>1755.36</v>
      </c>
      <c r="BC379" s="47">
        <f t="shared" si="79"/>
        <v>5520.09</v>
      </c>
      <c r="BD379" s="47">
        <f t="shared" si="80"/>
        <v>5511.33</v>
      </c>
      <c r="BE379" s="47">
        <f t="shared" si="81"/>
        <v>89890.955336275583</v>
      </c>
      <c r="BF379" s="135">
        <f t="shared" si="82"/>
        <v>210450.63387927559</v>
      </c>
      <c r="BG379" s="139">
        <f t="shared" si="83"/>
        <v>15.673689869611646</v>
      </c>
    </row>
    <row r="380" spans="1:59" ht="12.95" customHeight="1" x14ac:dyDescent="0.2">
      <c r="A380" s="32" t="s">
        <v>1302</v>
      </c>
      <c r="B380" s="33" t="s">
        <v>1303</v>
      </c>
      <c r="C380" s="43">
        <v>9902</v>
      </c>
      <c r="D380" s="45" t="s">
        <v>257</v>
      </c>
      <c r="E380" s="33" t="s">
        <v>258</v>
      </c>
      <c r="F380" s="46" t="s">
        <v>128</v>
      </c>
      <c r="G380" s="33" t="s">
        <v>129</v>
      </c>
      <c r="H380" s="46" t="s">
        <v>259</v>
      </c>
      <c r="I380" s="46" t="s">
        <v>260</v>
      </c>
      <c r="J380" s="47">
        <v>1</v>
      </c>
      <c r="K380" s="47">
        <v>2</v>
      </c>
      <c r="L380" s="130">
        <v>9590.5099850000006</v>
      </c>
      <c r="M380" s="131">
        <v>230</v>
      </c>
      <c r="N380" s="132"/>
      <c r="O380" s="37">
        <v>1491.84</v>
      </c>
      <c r="P380" s="133">
        <v>3759.5</v>
      </c>
      <c r="Q380" s="134">
        <v>5906</v>
      </c>
      <c r="R380" s="131">
        <v>3414</v>
      </c>
      <c r="S380" s="37">
        <v>32927</v>
      </c>
      <c r="T380" s="135">
        <f t="shared" si="70"/>
        <v>57318.849985000001</v>
      </c>
      <c r="U380" s="130">
        <v>3750.2200000000003</v>
      </c>
      <c r="V380" s="131">
        <v>106.65</v>
      </c>
      <c r="W380" s="136"/>
      <c r="X380" s="37">
        <v>3279.56</v>
      </c>
      <c r="Y380" s="133">
        <v>1159.5</v>
      </c>
      <c r="Z380" s="134">
        <v>208.45</v>
      </c>
      <c r="AA380" s="131">
        <v>9942.99</v>
      </c>
      <c r="AB380" s="37">
        <v>5735.1217502685049</v>
      </c>
      <c r="AC380" s="135">
        <f t="shared" si="71"/>
        <v>24182.491750268506</v>
      </c>
      <c r="AD380" s="47"/>
      <c r="AE380" s="47"/>
      <c r="AF380" s="130">
        <v>54902.239999999998</v>
      </c>
      <c r="AG380" s="131">
        <v>0</v>
      </c>
      <c r="AH380" s="132"/>
      <c r="AI380" s="37">
        <v>4360.2</v>
      </c>
      <c r="AJ380" s="133">
        <v>0</v>
      </c>
      <c r="AK380" s="137">
        <v>0</v>
      </c>
      <c r="AL380" s="131"/>
      <c r="AM380" s="37">
        <v>18813.36</v>
      </c>
      <c r="AN380" s="135">
        <f t="shared" si="72"/>
        <v>78075.799999999988</v>
      </c>
      <c r="AO380" s="130">
        <v>0</v>
      </c>
      <c r="AP380" s="131">
        <v>0</v>
      </c>
      <c r="AQ380" s="132"/>
      <c r="AR380" s="37"/>
      <c r="AS380" s="133"/>
      <c r="AT380" s="138"/>
      <c r="AU380" s="131"/>
      <c r="AV380" s="37">
        <v>0</v>
      </c>
      <c r="AW380" s="135">
        <f t="shared" si="73"/>
        <v>0</v>
      </c>
      <c r="AX380" s="47">
        <f t="shared" si="74"/>
        <v>68242.969985000003</v>
      </c>
      <c r="AY380" s="47">
        <f t="shared" si="75"/>
        <v>336.65</v>
      </c>
      <c r="AZ380" s="47">
        <f t="shared" si="76"/>
        <v>0</v>
      </c>
      <c r="BA380" s="47">
        <f t="shared" si="77"/>
        <v>9131.5999999999985</v>
      </c>
      <c r="BB380" s="47">
        <f t="shared" si="78"/>
        <v>4919</v>
      </c>
      <c r="BC380" s="47">
        <f t="shared" si="79"/>
        <v>6114.45</v>
      </c>
      <c r="BD380" s="47">
        <f t="shared" si="80"/>
        <v>13356.99</v>
      </c>
      <c r="BE380" s="47">
        <f t="shared" si="81"/>
        <v>57475.481750268504</v>
      </c>
      <c r="BF380" s="135">
        <f t="shared" si="82"/>
        <v>159577.14173526852</v>
      </c>
      <c r="BG380" s="139">
        <f t="shared" si="83"/>
        <v>16.115647519215162</v>
      </c>
    </row>
    <row r="381" spans="1:59" ht="12.95" customHeight="1" x14ac:dyDescent="0.2">
      <c r="A381" s="32" t="s">
        <v>1437</v>
      </c>
      <c r="B381" s="33" t="s">
        <v>1438</v>
      </c>
      <c r="C381" s="43">
        <v>17351</v>
      </c>
      <c r="D381" s="45" t="s">
        <v>257</v>
      </c>
      <c r="E381" s="33" t="s">
        <v>258</v>
      </c>
      <c r="F381" s="46" t="s">
        <v>128</v>
      </c>
      <c r="G381" s="33" t="s">
        <v>129</v>
      </c>
      <c r="H381" s="46" t="s">
        <v>373</v>
      </c>
      <c r="I381" s="46" t="s">
        <v>374</v>
      </c>
      <c r="J381" s="47">
        <v>1</v>
      </c>
      <c r="K381" s="47">
        <v>2</v>
      </c>
      <c r="L381" s="130">
        <v>20167.973141000002</v>
      </c>
      <c r="M381" s="131">
        <v>112</v>
      </c>
      <c r="N381" s="132"/>
      <c r="O381" s="37">
        <v>1483.96</v>
      </c>
      <c r="P381" s="133">
        <v>3802</v>
      </c>
      <c r="Q381" s="134">
        <v>5010</v>
      </c>
      <c r="R381" s="131">
        <v>18504.07</v>
      </c>
      <c r="S381" s="37">
        <v>48582.380000000005</v>
      </c>
      <c r="T381" s="135">
        <f t="shared" si="70"/>
        <v>97662.383140999998</v>
      </c>
      <c r="U381" s="130">
        <v>16521.53</v>
      </c>
      <c r="V381" s="131">
        <v>525.27</v>
      </c>
      <c r="W381" s="136"/>
      <c r="X381" s="37">
        <v>6151.55</v>
      </c>
      <c r="Y381" s="133">
        <v>398.83</v>
      </c>
      <c r="Z381" s="134">
        <v>578.79</v>
      </c>
      <c r="AA381" s="131">
        <v>1858.12</v>
      </c>
      <c r="AB381" s="37">
        <v>18269.723906186693</v>
      </c>
      <c r="AC381" s="135">
        <f t="shared" si="71"/>
        <v>44303.813906186697</v>
      </c>
      <c r="AD381" s="47"/>
      <c r="AE381" s="47"/>
      <c r="AF381" s="130">
        <v>96477.47</v>
      </c>
      <c r="AG381" s="131">
        <v>0</v>
      </c>
      <c r="AH381" s="132"/>
      <c r="AI381" s="37">
        <v>7673.96</v>
      </c>
      <c r="AJ381" s="133">
        <v>0</v>
      </c>
      <c r="AK381" s="137">
        <v>0</v>
      </c>
      <c r="AL381" s="131"/>
      <c r="AM381" s="37">
        <v>35865.160000000003</v>
      </c>
      <c r="AN381" s="135">
        <f t="shared" si="72"/>
        <v>140016.59000000003</v>
      </c>
      <c r="AO381" s="130">
        <v>0</v>
      </c>
      <c r="AP381" s="131">
        <v>0</v>
      </c>
      <c r="AQ381" s="132"/>
      <c r="AR381" s="37"/>
      <c r="AS381" s="133"/>
      <c r="AT381" s="138"/>
      <c r="AU381" s="131">
        <v>126892.08</v>
      </c>
      <c r="AV381" s="37">
        <v>0</v>
      </c>
      <c r="AW381" s="135">
        <f t="shared" si="73"/>
        <v>126892.08</v>
      </c>
      <c r="AX381" s="47">
        <f t="shared" si="74"/>
        <v>133166.97314099999</v>
      </c>
      <c r="AY381" s="47">
        <f t="shared" si="75"/>
        <v>637.27</v>
      </c>
      <c r="AZ381" s="47">
        <f t="shared" si="76"/>
        <v>0</v>
      </c>
      <c r="BA381" s="47">
        <f t="shared" si="77"/>
        <v>15309.470000000001</v>
      </c>
      <c r="BB381" s="47">
        <f t="shared" si="78"/>
        <v>4200.83</v>
      </c>
      <c r="BC381" s="47">
        <f t="shared" si="79"/>
        <v>5588.79</v>
      </c>
      <c r="BD381" s="47">
        <f t="shared" si="80"/>
        <v>147254.26999999999</v>
      </c>
      <c r="BE381" s="47">
        <f t="shared" si="81"/>
        <v>102717.26390618671</v>
      </c>
      <c r="BF381" s="135">
        <f t="shared" si="82"/>
        <v>408874.86704718671</v>
      </c>
      <c r="BG381" s="139">
        <f t="shared" si="83"/>
        <v>23.564916549316276</v>
      </c>
    </row>
    <row r="382" spans="1:59" ht="12.95" customHeight="1" x14ac:dyDescent="0.2">
      <c r="A382" s="32" t="s">
        <v>379</v>
      </c>
      <c r="B382" s="33" t="s">
        <v>1877</v>
      </c>
      <c r="C382" s="43">
        <v>29217</v>
      </c>
      <c r="D382" s="45" t="s">
        <v>257</v>
      </c>
      <c r="E382" s="33" t="s">
        <v>258</v>
      </c>
      <c r="F382" s="46" t="s">
        <v>128</v>
      </c>
      <c r="G382" s="33" t="s">
        <v>129</v>
      </c>
      <c r="H382" s="46" t="s">
        <v>377</v>
      </c>
      <c r="I382" s="46" t="s">
        <v>378</v>
      </c>
      <c r="J382" s="47">
        <v>1</v>
      </c>
      <c r="K382" s="47">
        <v>2</v>
      </c>
      <c r="L382" s="130">
        <v>106012.435704</v>
      </c>
      <c r="M382" s="131">
        <v>12043.61</v>
      </c>
      <c r="N382" s="132"/>
      <c r="O382" s="37">
        <v>6200.42</v>
      </c>
      <c r="P382" s="133">
        <v>7749.5350000000008</v>
      </c>
      <c r="Q382" s="134">
        <v>5469.65</v>
      </c>
      <c r="R382" s="131">
        <v>3003</v>
      </c>
      <c r="S382" s="37">
        <v>278569.05</v>
      </c>
      <c r="T382" s="135">
        <f t="shared" si="70"/>
        <v>419047.70070399996</v>
      </c>
      <c r="U382" s="130">
        <v>26544.26</v>
      </c>
      <c r="V382" s="131">
        <v>989.91</v>
      </c>
      <c r="W382" s="136"/>
      <c r="X382" s="37">
        <v>15694.36</v>
      </c>
      <c r="Y382" s="133">
        <v>7338.42</v>
      </c>
      <c r="Z382" s="134">
        <v>2230.19</v>
      </c>
      <c r="AA382" s="131">
        <v>6329.5</v>
      </c>
      <c r="AB382" s="37">
        <v>34417.421931754172</v>
      </c>
      <c r="AC382" s="135">
        <f t="shared" si="71"/>
        <v>93544.061931754171</v>
      </c>
      <c r="AD382" s="47"/>
      <c r="AE382" s="47"/>
      <c r="AF382" s="130">
        <v>160034.54999999999</v>
      </c>
      <c r="AG382" s="131">
        <v>0</v>
      </c>
      <c r="AH382" s="132"/>
      <c r="AI382" s="37">
        <v>12310.04</v>
      </c>
      <c r="AJ382" s="133">
        <v>0</v>
      </c>
      <c r="AK382" s="137">
        <v>9000</v>
      </c>
      <c r="AL382" s="131"/>
      <c r="AM382" s="37">
        <v>55242.2</v>
      </c>
      <c r="AN382" s="135">
        <f t="shared" si="72"/>
        <v>236586.78999999998</v>
      </c>
      <c r="AO382" s="130">
        <v>34589.919999999998</v>
      </c>
      <c r="AP382" s="131">
        <v>222940.04</v>
      </c>
      <c r="AQ382" s="132"/>
      <c r="AR382" s="37">
        <v>1572.4</v>
      </c>
      <c r="AS382" s="133"/>
      <c r="AT382" s="138"/>
      <c r="AU382" s="131"/>
      <c r="AV382" s="37">
        <v>59836</v>
      </c>
      <c r="AW382" s="135">
        <f t="shared" si="73"/>
        <v>318938.36</v>
      </c>
      <c r="AX382" s="47">
        <f t="shared" si="74"/>
        <v>327181.16570399998</v>
      </c>
      <c r="AY382" s="47">
        <f t="shared" si="75"/>
        <v>235973.56</v>
      </c>
      <c r="AZ382" s="47">
        <f t="shared" si="76"/>
        <v>0</v>
      </c>
      <c r="BA382" s="47">
        <f t="shared" si="77"/>
        <v>35777.22</v>
      </c>
      <c r="BB382" s="47">
        <f t="shared" si="78"/>
        <v>15087.955000000002</v>
      </c>
      <c r="BC382" s="47">
        <f t="shared" si="79"/>
        <v>16699.84</v>
      </c>
      <c r="BD382" s="47">
        <f t="shared" si="80"/>
        <v>9332.5</v>
      </c>
      <c r="BE382" s="47">
        <f t="shared" si="81"/>
        <v>428064.67193175416</v>
      </c>
      <c r="BF382" s="135">
        <f t="shared" si="82"/>
        <v>1068116.9126357541</v>
      </c>
      <c r="BG382" s="139">
        <f t="shared" si="83"/>
        <v>36.55806251962057</v>
      </c>
    </row>
    <row r="383" spans="1:59" ht="12.95" customHeight="1" x14ac:dyDescent="0.2">
      <c r="A383" s="32" t="s">
        <v>1687</v>
      </c>
      <c r="B383" s="33" t="s">
        <v>1688</v>
      </c>
      <c r="C383" s="43">
        <v>16429</v>
      </c>
      <c r="D383" s="45" t="s">
        <v>257</v>
      </c>
      <c r="E383" s="33" t="s">
        <v>258</v>
      </c>
      <c r="F383" s="46" t="s">
        <v>128</v>
      </c>
      <c r="G383" s="33" t="s">
        <v>129</v>
      </c>
      <c r="H383" s="46" t="s">
        <v>377</v>
      </c>
      <c r="I383" s="46" t="s">
        <v>378</v>
      </c>
      <c r="J383" s="47">
        <v>1</v>
      </c>
      <c r="K383" s="47">
        <v>2</v>
      </c>
      <c r="L383" s="130">
        <v>16142.058225000001</v>
      </c>
      <c r="M383" s="131">
        <v>12365.39</v>
      </c>
      <c r="N383" s="132"/>
      <c r="O383" s="37">
        <v>4107.92</v>
      </c>
      <c r="P383" s="133">
        <v>3401.2</v>
      </c>
      <c r="Q383" s="134">
        <v>4707</v>
      </c>
      <c r="R383" s="131">
        <v>6763.6</v>
      </c>
      <c r="S383" s="37">
        <v>107429.6</v>
      </c>
      <c r="T383" s="135">
        <f t="shared" si="70"/>
        <v>154916.76822500001</v>
      </c>
      <c r="U383" s="130">
        <v>35379.399999999994</v>
      </c>
      <c r="V383" s="131">
        <v>427.92</v>
      </c>
      <c r="W383" s="136"/>
      <c r="X383" s="37">
        <v>17184.150000000001</v>
      </c>
      <c r="Y383" s="133">
        <v>244.99</v>
      </c>
      <c r="Z383" s="134">
        <v>379.17</v>
      </c>
      <c r="AA383" s="131">
        <v>1562.2</v>
      </c>
      <c r="AB383" s="37">
        <v>18817.223597110897</v>
      </c>
      <c r="AC383" s="135">
        <f t="shared" si="71"/>
        <v>73995.053597110877</v>
      </c>
      <c r="AD383" s="47"/>
      <c r="AE383" s="47"/>
      <c r="AF383" s="130">
        <v>89858.07</v>
      </c>
      <c r="AG383" s="131">
        <v>0</v>
      </c>
      <c r="AH383" s="132"/>
      <c r="AI383" s="37">
        <v>7012.84</v>
      </c>
      <c r="AJ383" s="133">
        <v>0</v>
      </c>
      <c r="AK383" s="137">
        <v>0</v>
      </c>
      <c r="AL383" s="131"/>
      <c r="AM383" s="37">
        <v>32271.599999999999</v>
      </c>
      <c r="AN383" s="135">
        <f t="shared" si="72"/>
        <v>129142.51000000001</v>
      </c>
      <c r="AO383" s="130">
        <v>-60</v>
      </c>
      <c r="AP383" s="131">
        <v>0</v>
      </c>
      <c r="AQ383" s="132"/>
      <c r="AR383" s="37"/>
      <c r="AS383" s="133"/>
      <c r="AT383" s="138"/>
      <c r="AU383" s="131"/>
      <c r="AV383" s="37">
        <v>0</v>
      </c>
      <c r="AW383" s="135">
        <f t="shared" si="73"/>
        <v>-60</v>
      </c>
      <c r="AX383" s="47">
        <f t="shared" si="74"/>
        <v>141319.52822500002</v>
      </c>
      <c r="AY383" s="47">
        <f t="shared" si="75"/>
        <v>12793.31</v>
      </c>
      <c r="AZ383" s="47">
        <f t="shared" si="76"/>
        <v>0</v>
      </c>
      <c r="BA383" s="47">
        <f t="shared" si="77"/>
        <v>28304.91</v>
      </c>
      <c r="BB383" s="47">
        <f t="shared" si="78"/>
        <v>3646.1899999999996</v>
      </c>
      <c r="BC383" s="47">
        <f t="shared" si="79"/>
        <v>5086.17</v>
      </c>
      <c r="BD383" s="47">
        <f t="shared" si="80"/>
        <v>8325.8000000000011</v>
      </c>
      <c r="BE383" s="47">
        <f t="shared" si="81"/>
        <v>158518.4235971109</v>
      </c>
      <c r="BF383" s="135">
        <f t="shared" si="82"/>
        <v>357994.33182211092</v>
      </c>
      <c r="BG383" s="139">
        <f t="shared" si="83"/>
        <v>21.790390883322839</v>
      </c>
    </row>
    <row r="384" spans="1:59" ht="12.95" customHeight="1" x14ac:dyDescent="0.2">
      <c r="A384" s="32" t="s">
        <v>1750</v>
      </c>
      <c r="B384" s="33" t="s">
        <v>1751</v>
      </c>
      <c r="C384" s="43">
        <v>9524</v>
      </c>
      <c r="D384" s="45" t="s">
        <v>257</v>
      </c>
      <c r="E384" s="33" t="s">
        <v>258</v>
      </c>
      <c r="F384" s="46" t="s">
        <v>128</v>
      </c>
      <c r="G384" s="33" t="s">
        <v>129</v>
      </c>
      <c r="H384" s="46" t="s">
        <v>373</v>
      </c>
      <c r="I384" s="46" t="s">
        <v>374</v>
      </c>
      <c r="J384" s="47">
        <v>1</v>
      </c>
      <c r="K384" s="47">
        <v>2</v>
      </c>
      <c r="L384" s="130">
        <v>6148.5843180000002</v>
      </c>
      <c r="M384" s="131">
        <v>890</v>
      </c>
      <c r="N384" s="132"/>
      <c r="O384" s="37">
        <v>2000</v>
      </c>
      <c r="P384" s="133">
        <v>9250</v>
      </c>
      <c r="Q384" s="134">
        <v>9582.6</v>
      </c>
      <c r="R384" s="131">
        <v>3262</v>
      </c>
      <c r="S384" s="37">
        <v>36602.800000000003</v>
      </c>
      <c r="T384" s="135">
        <f t="shared" si="70"/>
        <v>67735.984318000003</v>
      </c>
      <c r="U384" s="130">
        <v>8594.9500000000007</v>
      </c>
      <c r="V384" s="131">
        <v>198.5</v>
      </c>
      <c r="W384" s="136"/>
      <c r="X384" s="37">
        <v>2969.39</v>
      </c>
      <c r="Y384" s="133">
        <v>176.05</v>
      </c>
      <c r="Z384" s="134">
        <v>455.8</v>
      </c>
      <c r="AA384" s="131"/>
      <c r="AB384" s="37">
        <v>10457.408064821911</v>
      </c>
      <c r="AC384" s="135">
        <f t="shared" si="71"/>
        <v>22852.098064821912</v>
      </c>
      <c r="AD384" s="47"/>
      <c r="AE384" s="47"/>
      <c r="AF384" s="130">
        <v>53396.33</v>
      </c>
      <c r="AG384" s="131">
        <v>0</v>
      </c>
      <c r="AH384" s="132"/>
      <c r="AI384" s="37">
        <v>4283.3999999999996</v>
      </c>
      <c r="AJ384" s="133">
        <v>0</v>
      </c>
      <c r="AK384" s="137">
        <v>0</v>
      </c>
      <c r="AL384" s="131"/>
      <c r="AM384" s="37">
        <v>20574.919999999998</v>
      </c>
      <c r="AN384" s="135">
        <f t="shared" si="72"/>
        <v>78254.649999999994</v>
      </c>
      <c r="AO384" s="130">
        <v>1.4</v>
      </c>
      <c r="AP384" s="131">
        <v>0</v>
      </c>
      <c r="AQ384" s="132"/>
      <c r="AR384" s="37"/>
      <c r="AS384" s="133"/>
      <c r="AT384" s="138"/>
      <c r="AU384" s="131"/>
      <c r="AV384" s="37">
        <v>0</v>
      </c>
      <c r="AW384" s="135">
        <f t="shared" si="73"/>
        <v>1.4</v>
      </c>
      <c r="AX384" s="47">
        <f t="shared" si="74"/>
        <v>68141.264318000001</v>
      </c>
      <c r="AY384" s="47">
        <f t="shared" si="75"/>
        <v>1088.5</v>
      </c>
      <c r="AZ384" s="47">
        <f t="shared" si="76"/>
        <v>0</v>
      </c>
      <c r="BA384" s="47">
        <f t="shared" si="77"/>
        <v>9252.7899999999991</v>
      </c>
      <c r="BB384" s="47">
        <f t="shared" si="78"/>
        <v>9426.0499999999993</v>
      </c>
      <c r="BC384" s="47">
        <f t="shared" si="79"/>
        <v>10038.4</v>
      </c>
      <c r="BD384" s="47">
        <f t="shared" si="80"/>
        <v>3262</v>
      </c>
      <c r="BE384" s="47">
        <f t="shared" si="81"/>
        <v>67635.128064821911</v>
      </c>
      <c r="BF384" s="135">
        <f t="shared" si="82"/>
        <v>168844.1323828219</v>
      </c>
      <c r="BG384" s="139">
        <f t="shared" si="83"/>
        <v>17.728279334609606</v>
      </c>
    </row>
    <row r="385" spans="1:59" ht="12.95" customHeight="1" x14ac:dyDescent="0.2">
      <c r="A385" s="32" t="s">
        <v>1792</v>
      </c>
      <c r="B385" s="33" t="s">
        <v>1793</v>
      </c>
      <c r="C385" s="43">
        <v>18841</v>
      </c>
      <c r="D385" s="45" t="s">
        <v>257</v>
      </c>
      <c r="E385" s="33" t="s">
        <v>258</v>
      </c>
      <c r="F385" s="46" t="s">
        <v>128</v>
      </c>
      <c r="G385" s="33" t="s">
        <v>129</v>
      </c>
      <c r="H385" s="46" t="s">
        <v>373</v>
      </c>
      <c r="I385" s="46" t="s">
        <v>374</v>
      </c>
      <c r="J385" s="47">
        <v>1</v>
      </c>
      <c r="K385" s="47">
        <v>2</v>
      </c>
      <c r="L385" s="130">
        <v>12561.916601000001</v>
      </c>
      <c r="M385" s="131">
        <v>3065</v>
      </c>
      <c r="N385" s="132"/>
      <c r="O385" s="37">
        <v>1724</v>
      </c>
      <c r="P385" s="133">
        <v>4320.2839999999997</v>
      </c>
      <c r="Q385" s="134">
        <v>9744.57</v>
      </c>
      <c r="R385" s="131">
        <v>8983.2900000000009</v>
      </c>
      <c r="S385" s="37">
        <v>47869.54</v>
      </c>
      <c r="T385" s="135">
        <f t="shared" si="70"/>
        <v>88268.600601000013</v>
      </c>
      <c r="U385" s="130">
        <v>9417.43</v>
      </c>
      <c r="V385" s="131">
        <v>861.61</v>
      </c>
      <c r="W385" s="136"/>
      <c r="X385" s="37">
        <v>6698.56</v>
      </c>
      <c r="Y385" s="133">
        <v>1437.37</v>
      </c>
      <c r="Z385" s="134">
        <v>466.42</v>
      </c>
      <c r="AA385" s="131">
        <v>1431.25</v>
      </c>
      <c r="AB385" s="37">
        <v>9214.7025659603805</v>
      </c>
      <c r="AC385" s="135">
        <f t="shared" si="71"/>
        <v>29527.342565960382</v>
      </c>
      <c r="AD385" s="47"/>
      <c r="AE385" s="47"/>
      <c r="AF385" s="130">
        <v>104481.37</v>
      </c>
      <c r="AG385" s="131">
        <v>0</v>
      </c>
      <c r="AH385" s="132"/>
      <c r="AI385" s="37">
        <v>8250.6</v>
      </c>
      <c r="AJ385" s="133">
        <v>0</v>
      </c>
      <c r="AK385" s="137">
        <v>0</v>
      </c>
      <c r="AL385" s="131"/>
      <c r="AM385" s="37">
        <v>39035.96</v>
      </c>
      <c r="AN385" s="135">
        <f t="shared" si="72"/>
        <v>151767.93</v>
      </c>
      <c r="AO385" s="130">
        <v>0</v>
      </c>
      <c r="AP385" s="131">
        <v>0</v>
      </c>
      <c r="AQ385" s="132"/>
      <c r="AR385" s="37"/>
      <c r="AS385" s="133"/>
      <c r="AT385" s="138"/>
      <c r="AU385" s="131"/>
      <c r="AV385" s="37">
        <v>0</v>
      </c>
      <c r="AW385" s="135">
        <f t="shared" si="73"/>
        <v>0</v>
      </c>
      <c r="AX385" s="47">
        <f t="shared" si="74"/>
        <v>126460.71660099999</v>
      </c>
      <c r="AY385" s="47">
        <f t="shared" si="75"/>
        <v>3926.61</v>
      </c>
      <c r="AZ385" s="47">
        <f t="shared" si="76"/>
        <v>0</v>
      </c>
      <c r="BA385" s="47">
        <f t="shared" si="77"/>
        <v>16673.160000000003</v>
      </c>
      <c r="BB385" s="47">
        <f t="shared" si="78"/>
        <v>5757.6539999999995</v>
      </c>
      <c r="BC385" s="47">
        <f t="shared" si="79"/>
        <v>10210.99</v>
      </c>
      <c r="BD385" s="47">
        <f t="shared" si="80"/>
        <v>10414.540000000001</v>
      </c>
      <c r="BE385" s="47">
        <f t="shared" si="81"/>
        <v>96120.202565960382</v>
      </c>
      <c r="BF385" s="135">
        <f t="shared" si="82"/>
        <v>269563.87316696043</v>
      </c>
      <c r="BG385" s="139">
        <f t="shared" si="83"/>
        <v>14.307301797513956</v>
      </c>
    </row>
    <row r="386" spans="1:59" ht="12.95" customHeight="1" x14ac:dyDescent="0.2">
      <c r="A386" s="32" t="s">
        <v>370</v>
      </c>
      <c r="B386" s="33" t="s">
        <v>1878</v>
      </c>
      <c r="C386" s="43">
        <v>19063</v>
      </c>
      <c r="D386" s="45" t="s">
        <v>257</v>
      </c>
      <c r="E386" s="33" t="s">
        <v>258</v>
      </c>
      <c r="F386" s="46" t="s">
        <v>128</v>
      </c>
      <c r="G386" s="33" t="s">
        <v>129</v>
      </c>
      <c r="H386" s="46" t="s">
        <v>373</v>
      </c>
      <c r="I386" s="46" t="s">
        <v>374</v>
      </c>
      <c r="J386" s="47">
        <v>1</v>
      </c>
      <c r="K386" s="47">
        <v>2</v>
      </c>
      <c r="L386" s="130">
        <v>9916.4123090000012</v>
      </c>
      <c r="M386" s="131">
        <v>2090</v>
      </c>
      <c r="N386" s="132"/>
      <c r="O386" s="37">
        <v>2081.1</v>
      </c>
      <c r="P386" s="133">
        <v>6939</v>
      </c>
      <c r="Q386" s="134">
        <v>3500</v>
      </c>
      <c r="R386" s="131">
        <v>4937</v>
      </c>
      <c r="S386" s="37">
        <v>28571</v>
      </c>
      <c r="T386" s="135">
        <f t="shared" ref="T386:T445" si="84">SUM(L386:S386)</f>
        <v>58034.512308999998</v>
      </c>
      <c r="U386" s="130">
        <v>4090.91</v>
      </c>
      <c r="V386" s="131">
        <v>242.57</v>
      </c>
      <c r="W386" s="136"/>
      <c r="X386" s="37">
        <v>5832.72</v>
      </c>
      <c r="Y386" s="133">
        <v>2806.5600000000004</v>
      </c>
      <c r="Z386" s="134">
        <v>1145.25</v>
      </c>
      <c r="AA386" s="131">
        <v>1212.0899999999999</v>
      </c>
      <c r="AB386" s="37">
        <v>8154.316949472639</v>
      </c>
      <c r="AC386" s="135">
        <f t="shared" ref="AC386:AC445" si="85">SUM(U386:AB386)</f>
        <v>23484.416949472641</v>
      </c>
      <c r="AD386" s="47"/>
      <c r="AE386" s="47"/>
      <c r="AF386" s="130">
        <v>108768.99</v>
      </c>
      <c r="AG386" s="131">
        <v>0</v>
      </c>
      <c r="AH386" s="132"/>
      <c r="AI386" s="37">
        <v>8604.9599999999991</v>
      </c>
      <c r="AJ386" s="133">
        <v>0</v>
      </c>
      <c r="AK386" s="137">
        <v>1000</v>
      </c>
      <c r="AL386" s="131">
        <v>1000</v>
      </c>
      <c r="AM386" s="37">
        <v>41361.200000000004</v>
      </c>
      <c r="AN386" s="135">
        <f t="shared" ref="AN386:AN445" si="86">SUM(AF386:AM386)</f>
        <v>160735.15000000002</v>
      </c>
      <c r="AO386" s="130">
        <v>0</v>
      </c>
      <c r="AP386" s="131">
        <v>0</v>
      </c>
      <c r="AQ386" s="132"/>
      <c r="AR386" s="37"/>
      <c r="AS386" s="133"/>
      <c r="AT386" s="138"/>
      <c r="AU386" s="131"/>
      <c r="AV386" s="37">
        <v>0</v>
      </c>
      <c r="AW386" s="135">
        <f t="shared" ref="AW386:AW445" si="87">SUM(AO386:AV386)</f>
        <v>0</v>
      </c>
      <c r="AX386" s="47">
        <f t="shared" ref="AX386:AX445" si="88">SUM(L386,U386,AF386,AO386)</f>
        <v>122776.312309</v>
      </c>
      <c r="AY386" s="47">
        <f t="shared" ref="AY386:AY445" si="89">SUM(M386,V386,AG386,AP386)</f>
        <v>2332.5700000000002</v>
      </c>
      <c r="AZ386" s="47">
        <f t="shared" ref="AZ386:AZ445" si="90">SUM(N386,W386,AH386,AQ386)</f>
        <v>0</v>
      </c>
      <c r="BA386" s="47">
        <f t="shared" ref="BA386:BA445" si="91">SUM(O386,X386,AI386,AR386)</f>
        <v>16518.78</v>
      </c>
      <c r="BB386" s="47">
        <f t="shared" ref="BB386:BB445" si="92">SUM(P386,Y386,AJ386,AS386)</f>
        <v>9745.5600000000013</v>
      </c>
      <c r="BC386" s="47">
        <f t="shared" ref="BC386:BC445" si="93">SUM(Q386,Z386,AK386,AT386)</f>
        <v>5645.25</v>
      </c>
      <c r="BD386" s="47">
        <f t="shared" ref="BD386:BD445" si="94">SUM(R386,AA386,AL386,AU386)</f>
        <v>7149.09</v>
      </c>
      <c r="BE386" s="47">
        <f t="shared" ref="BE386:BE445" si="95">SUM(S386,AB386,AM386,AV386)</f>
        <v>78086.516949472643</v>
      </c>
      <c r="BF386" s="135">
        <f t="shared" ref="BF386:BF445" si="96">SUM(AX386:BE386)</f>
        <v>242254.07925847266</v>
      </c>
      <c r="BG386" s="139">
        <f t="shared" ref="BG386:BG445" si="97">(BF386/C386)</f>
        <v>12.708077388578538</v>
      </c>
    </row>
    <row r="387" spans="1:59" ht="12.95" customHeight="1" x14ac:dyDescent="0.2">
      <c r="A387" s="32" t="s">
        <v>1179</v>
      </c>
      <c r="B387" s="33" t="s">
        <v>1180</v>
      </c>
      <c r="C387" s="43">
        <v>858</v>
      </c>
      <c r="D387" s="45"/>
      <c r="E387" s="33"/>
      <c r="F387" s="46" t="s">
        <v>146</v>
      </c>
      <c r="G387" s="33" t="s">
        <v>147</v>
      </c>
      <c r="H387" s="46" t="s">
        <v>509</v>
      </c>
      <c r="I387" s="46" t="s">
        <v>510</v>
      </c>
      <c r="J387" s="47">
        <v>1</v>
      </c>
      <c r="K387" s="47">
        <v>1</v>
      </c>
      <c r="L387" s="130">
        <v>138.668375</v>
      </c>
      <c r="M387" s="131">
        <v>0</v>
      </c>
      <c r="N387" s="132">
        <v>245.29</v>
      </c>
      <c r="O387" s="37"/>
      <c r="P387" s="133">
        <v>0</v>
      </c>
      <c r="Q387" s="134">
        <v>0</v>
      </c>
      <c r="R387" s="131"/>
      <c r="S387" s="37">
        <v>0</v>
      </c>
      <c r="T387" s="135">
        <f t="shared" si="84"/>
        <v>383.95837499999999</v>
      </c>
      <c r="U387" s="130">
        <v>509.02</v>
      </c>
      <c r="V387" s="131">
        <v>0</v>
      </c>
      <c r="W387" s="136">
        <v>136.32</v>
      </c>
      <c r="X387" s="37">
        <v>68.400000000000006</v>
      </c>
      <c r="Y387" s="133">
        <v>0</v>
      </c>
      <c r="Z387" s="134">
        <v>0</v>
      </c>
      <c r="AA387" s="131"/>
      <c r="AB387" s="37">
        <v>54.509509548976759</v>
      </c>
      <c r="AC387" s="135">
        <f t="shared" si="85"/>
        <v>768.24950954897668</v>
      </c>
      <c r="AD387" s="47"/>
      <c r="AE387" s="47"/>
      <c r="AF387" s="130">
        <v>0</v>
      </c>
      <c r="AG387" s="131">
        <v>0</v>
      </c>
      <c r="AH387" s="132">
        <v>0</v>
      </c>
      <c r="AI387" s="37"/>
      <c r="AJ387" s="133">
        <v>0</v>
      </c>
      <c r="AK387" s="137">
        <v>0</v>
      </c>
      <c r="AL387" s="131"/>
      <c r="AM387" s="37">
        <v>57.3</v>
      </c>
      <c r="AN387" s="135">
        <f t="shared" si="86"/>
        <v>57.3</v>
      </c>
      <c r="AO387" s="130">
        <v>0</v>
      </c>
      <c r="AP387" s="131">
        <v>0</v>
      </c>
      <c r="AQ387" s="132">
        <v>0</v>
      </c>
      <c r="AR387" s="37"/>
      <c r="AS387" s="133"/>
      <c r="AT387" s="138"/>
      <c r="AU387" s="131"/>
      <c r="AV387" s="37">
        <v>0</v>
      </c>
      <c r="AW387" s="135">
        <f t="shared" si="87"/>
        <v>0</v>
      </c>
      <c r="AX387" s="47">
        <f t="shared" si="88"/>
        <v>647.68837499999995</v>
      </c>
      <c r="AY387" s="47">
        <f t="shared" si="89"/>
        <v>0</v>
      </c>
      <c r="AZ387" s="47">
        <f t="shared" si="90"/>
        <v>381.61</v>
      </c>
      <c r="BA387" s="47">
        <f t="shared" si="91"/>
        <v>68.400000000000006</v>
      </c>
      <c r="BB387" s="47">
        <f t="shared" si="92"/>
        <v>0</v>
      </c>
      <c r="BC387" s="47">
        <f t="shared" si="93"/>
        <v>0</v>
      </c>
      <c r="BD387" s="47">
        <f t="shared" si="94"/>
        <v>0</v>
      </c>
      <c r="BE387" s="47">
        <f t="shared" si="95"/>
        <v>111.80950954897676</v>
      </c>
      <c r="BF387" s="135">
        <f t="shared" si="96"/>
        <v>1209.5078845489768</v>
      </c>
      <c r="BG387" s="139">
        <f t="shared" si="97"/>
        <v>1.4096828491246816</v>
      </c>
    </row>
    <row r="388" spans="1:59" ht="12.95" customHeight="1" x14ac:dyDescent="0.2">
      <c r="A388" s="32" t="s">
        <v>669</v>
      </c>
      <c r="B388" s="33" t="s">
        <v>670</v>
      </c>
      <c r="C388" s="43">
        <v>4527</v>
      </c>
      <c r="D388" s="45" t="s">
        <v>642</v>
      </c>
      <c r="E388" s="33" t="s">
        <v>643</v>
      </c>
      <c r="F388" s="46" t="s">
        <v>98</v>
      </c>
      <c r="G388" s="33" t="s">
        <v>99</v>
      </c>
      <c r="H388" s="46" t="s">
        <v>287</v>
      </c>
      <c r="I388" s="46" t="s">
        <v>288</v>
      </c>
      <c r="J388" s="47">
        <v>1</v>
      </c>
      <c r="K388" s="47">
        <v>2</v>
      </c>
      <c r="L388" s="130">
        <v>1986.1813030000001</v>
      </c>
      <c r="M388" s="131">
        <v>3144.68</v>
      </c>
      <c r="N388" s="132"/>
      <c r="O388" s="37"/>
      <c r="P388" s="133">
        <v>95</v>
      </c>
      <c r="Q388" s="134">
        <v>7686</v>
      </c>
      <c r="R388" s="131">
        <v>290</v>
      </c>
      <c r="S388" s="37">
        <v>4476</v>
      </c>
      <c r="T388" s="135">
        <f t="shared" si="84"/>
        <v>17677.861302999998</v>
      </c>
      <c r="U388" s="130">
        <v>6398.93</v>
      </c>
      <c r="V388" s="131">
        <v>3384.65</v>
      </c>
      <c r="W388" s="136"/>
      <c r="X388" s="37">
        <v>369.98</v>
      </c>
      <c r="Y388" s="133">
        <v>5786.05</v>
      </c>
      <c r="Z388" s="134">
        <v>477.47</v>
      </c>
      <c r="AA388" s="131">
        <v>315.95</v>
      </c>
      <c r="AB388" s="37">
        <v>7100.622896042938</v>
      </c>
      <c r="AC388" s="135">
        <f t="shared" si="85"/>
        <v>23833.652896042942</v>
      </c>
      <c r="AD388" s="47"/>
      <c r="AE388" s="47"/>
      <c r="AF388" s="130">
        <v>4026</v>
      </c>
      <c r="AG388" s="131">
        <v>6521</v>
      </c>
      <c r="AH388" s="132"/>
      <c r="AI388" s="37">
        <v>232</v>
      </c>
      <c r="AJ388" s="133">
        <v>1724</v>
      </c>
      <c r="AK388" s="137">
        <v>5074</v>
      </c>
      <c r="AL388" s="131">
        <v>243</v>
      </c>
      <c r="AM388" s="37">
        <v>0</v>
      </c>
      <c r="AN388" s="135">
        <f t="shared" si="86"/>
        <v>17820</v>
      </c>
      <c r="AO388" s="130">
        <v>0</v>
      </c>
      <c r="AP388" s="131">
        <v>0</v>
      </c>
      <c r="AQ388" s="132"/>
      <c r="AR388" s="37"/>
      <c r="AS388" s="133"/>
      <c r="AT388" s="138"/>
      <c r="AU388" s="131"/>
      <c r="AV388" s="37">
        <v>0</v>
      </c>
      <c r="AW388" s="135">
        <f t="shared" si="87"/>
        <v>0</v>
      </c>
      <c r="AX388" s="47">
        <f t="shared" si="88"/>
        <v>12411.111303</v>
      </c>
      <c r="AY388" s="47">
        <f t="shared" si="89"/>
        <v>13050.33</v>
      </c>
      <c r="AZ388" s="47">
        <f t="shared" si="90"/>
        <v>0</v>
      </c>
      <c r="BA388" s="47">
        <f t="shared" si="91"/>
        <v>601.98</v>
      </c>
      <c r="BB388" s="47">
        <f t="shared" si="92"/>
        <v>7605.05</v>
      </c>
      <c r="BC388" s="47">
        <f t="shared" si="93"/>
        <v>13237.470000000001</v>
      </c>
      <c r="BD388" s="47">
        <f t="shared" si="94"/>
        <v>848.95</v>
      </c>
      <c r="BE388" s="47">
        <f t="shared" si="95"/>
        <v>11576.622896042938</v>
      </c>
      <c r="BF388" s="135">
        <f t="shared" si="96"/>
        <v>59331.514199042933</v>
      </c>
      <c r="BG388" s="139">
        <f t="shared" si="97"/>
        <v>13.106144068708401</v>
      </c>
    </row>
    <row r="389" spans="1:59" ht="12.95" customHeight="1" x14ac:dyDescent="0.2">
      <c r="A389" s="32" t="s">
        <v>1522</v>
      </c>
      <c r="B389" s="33" t="s">
        <v>1523</v>
      </c>
      <c r="C389" s="43">
        <v>6287</v>
      </c>
      <c r="D389" s="45"/>
      <c r="E389" s="33"/>
      <c r="F389" s="46" t="s">
        <v>98</v>
      </c>
      <c r="G389" s="33" t="s">
        <v>99</v>
      </c>
      <c r="H389" s="46" t="s">
        <v>1383</v>
      </c>
      <c r="I389" s="46" t="s">
        <v>1384</v>
      </c>
      <c r="J389" s="47">
        <v>2</v>
      </c>
      <c r="K389" s="47">
        <v>1</v>
      </c>
      <c r="L389" s="130">
        <v>3280.4931729999998</v>
      </c>
      <c r="M389" s="131">
        <v>2771</v>
      </c>
      <c r="N389" s="132"/>
      <c r="O389" s="37">
        <v>2176.9</v>
      </c>
      <c r="P389" s="133">
        <v>409.45</v>
      </c>
      <c r="Q389" s="134">
        <v>453.4</v>
      </c>
      <c r="R389" s="131">
        <v>943</v>
      </c>
      <c r="S389" s="37">
        <v>4723</v>
      </c>
      <c r="T389" s="135">
        <f t="shared" si="84"/>
        <v>14757.243173000001</v>
      </c>
      <c r="U389" s="130">
        <v>7284.32</v>
      </c>
      <c r="V389" s="131">
        <v>2779.43</v>
      </c>
      <c r="W389" s="136"/>
      <c r="X389" s="37">
        <v>500.9</v>
      </c>
      <c r="Y389" s="133">
        <v>1397.2</v>
      </c>
      <c r="Z389" s="134">
        <v>100.5</v>
      </c>
      <c r="AA389" s="131">
        <v>63.8</v>
      </c>
      <c r="AB389" s="37">
        <v>4846.4410089396379</v>
      </c>
      <c r="AC389" s="135">
        <f t="shared" si="85"/>
        <v>16972.591008939638</v>
      </c>
      <c r="AD389" s="47"/>
      <c r="AE389" s="47"/>
      <c r="AF389" s="130">
        <v>3900</v>
      </c>
      <c r="AG389" s="131">
        <v>200</v>
      </c>
      <c r="AH389" s="132"/>
      <c r="AI389" s="37">
        <v>1200</v>
      </c>
      <c r="AJ389" s="133">
        <v>400</v>
      </c>
      <c r="AK389" s="137">
        <v>0</v>
      </c>
      <c r="AL389" s="131"/>
      <c r="AM389" s="37">
        <v>800</v>
      </c>
      <c r="AN389" s="135">
        <f t="shared" si="86"/>
        <v>6500</v>
      </c>
      <c r="AO389" s="130">
        <v>0</v>
      </c>
      <c r="AP389" s="131">
        <v>0</v>
      </c>
      <c r="AQ389" s="132"/>
      <c r="AR389" s="37"/>
      <c r="AS389" s="133"/>
      <c r="AT389" s="138"/>
      <c r="AU389" s="131"/>
      <c r="AV389" s="37">
        <v>0</v>
      </c>
      <c r="AW389" s="135">
        <f t="shared" si="87"/>
        <v>0</v>
      </c>
      <c r="AX389" s="47">
        <f t="shared" si="88"/>
        <v>14464.813172999999</v>
      </c>
      <c r="AY389" s="47">
        <f t="shared" si="89"/>
        <v>5750.43</v>
      </c>
      <c r="AZ389" s="47">
        <f t="shared" si="90"/>
        <v>0</v>
      </c>
      <c r="BA389" s="47">
        <f t="shared" si="91"/>
        <v>3877.8</v>
      </c>
      <c r="BB389" s="47">
        <f t="shared" si="92"/>
        <v>2206.65</v>
      </c>
      <c r="BC389" s="47">
        <f t="shared" si="93"/>
        <v>553.9</v>
      </c>
      <c r="BD389" s="47">
        <f t="shared" si="94"/>
        <v>1006.8</v>
      </c>
      <c r="BE389" s="47">
        <f t="shared" si="95"/>
        <v>10369.441008939637</v>
      </c>
      <c r="BF389" s="135">
        <f t="shared" si="96"/>
        <v>38229.834181939637</v>
      </c>
      <c r="BG389" s="139">
        <f t="shared" si="97"/>
        <v>6.0807752794559624</v>
      </c>
    </row>
    <row r="390" spans="1:59" ht="12.95" customHeight="1" x14ac:dyDescent="0.2">
      <c r="A390" s="32" t="s">
        <v>434</v>
      </c>
      <c r="B390" s="33" t="s">
        <v>1879</v>
      </c>
      <c r="C390" s="43">
        <v>40312</v>
      </c>
      <c r="D390" s="45" t="s">
        <v>346</v>
      </c>
      <c r="E390" s="33" t="s">
        <v>347</v>
      </c>
      <c r="F390" s="46" t="s">
        <v>72</v>
      </c>
      <c r="G390" s="33" t="s">
        <v>73</v>
      </c>
      <c r="H390" s="46" t="s">
        <v>340</v>
      </c>
      <c r="I390" s="46" t="s">
        <v>341</v>
      </c>
      <c r="J390" s="47">
        <v>1</v>
      </c>
      <c r="K390" s="47">
        <v>2</v>
      </c>
      <c r="L390" s="130">
        <v>31955.520446999999</v>
      </c>
      <c r="M390" s="131">
        <v>8538.7800000000007</v>
      </c>
      <c r="N390" s="132"/>
      <c r="O390" s="37">
        <v>5509</v>
      </c>
      <c r="P390" s="133">
        <v>20993.31</v>
      </c>
      <c r="Q390" s="134">
        <v>14084</v>
      </c>
      <c r="R390" s="131">
        <v>10371.94</v>
      </c>
      <c r="S390" s="37">
        <v>71551.679999999993</v>
      </c>
      <c r="T390" s="135">
        <f t="shared" si="84"/>
        <v>163004.23044700001</v>
      </c>
      <c r="U390" s="130">
        <v>107291.23000000001</v>
      </c>
      <c r="V390" s="131">
        <v>1993.07</v>
      </c>
      <c r="W390" s="136"/>
      <c r="X390" s="37">
        <v>1580.55</v>
      </c>
      <c r="Y390" s="133">
        <v>1391.66</v>
      </c>
      <c r="Z390" s="134">
        <v>836.98</v>
      </c>
      <c r="AA390" s="131">
        <v>892.45</v>
      </c>
      <c r="AB390" s="37">
        <v>19603.87607523123</v>
      </c>
      <c r="AC390" s="135">
        <f t="shared" si="85"/>
        <v>133589.81607523124</v>
      </c>
      <c r="AD390" s="47"/>
      <c r="AE390" s="47"/>
      <c r="AF390" s="130">
        <v>97067.36</v>
      </c>
      <c r="AG390" s="131">
        <v>17608.72</v>
      </c>
      <c r="AH390" s="132"/>
      <c r="AI390" s="37">
        <v>10099.67</v>
      </c>
      <c r="AJ390" s="133">
        <v>20932.11</v>
      </c>
      <c r="AK390" s="137">
        <v>17168.13</v>
      </c>
      <c r="AL390" s="131">
        <v>13124.01</v>
      </c>
      <c r="AM390" s="37">
        <v>44152.2</v>
      </c>
      <c r="AN390" s="135">
        <f t="shared" si="86"/>
        <v>220152.2</v>
      </c>
      <c r="AO390" s="130">
        <v>8639.94</v>
      </c>
      <c r="AP390" s="131">
        <v>11967.15</v>
      </c>
      <c r="AQ390" s="132"/>
      <c r="AR390" s="37">
        <v>6863.88</v>
      </c>
      <c r="AS390" s="133">
        <v>10759.73</v>
      </c>
      <c r="AT390" s="138">
        <v>11667.71</v>
      </c>
      <c r="AU390" s="131">
        <v>8919.27</v>
      </c>
      <c r="AV390" s="37">
        <v>0</v>
      </c>
      <c r="AW390" s="135">
        <f t="shared" si="87"/>
        <v>58817.679999999993</v>
      </c>
      <c r="AX390" s="47">
        <f t="shared" si="88"/>
        <v>244954.05044700002</v>
      </c>
      <c r="AY390" s="47">
        <f t="shared" si="89"/>
        <v>40107.72</v>
      </c>
      <c r="AZ390" s="47">
        <f t="shared" si="90"/>
        <v>0</v>
      </c>
      <c r="BA390" s="47">
        <f t="shared" si="91"/>
        <v>24053.100000000002</v>
      </c>
      <c r="BB390" s="47">
        <f t="shared" si="92"/>
        <v>54076.81</v>
      </c>
      <c r="BC390" s="47">
        <f t="shared" si="93"/>
        <v>43756.82</v>
      </c>
      <c r="BD390" s="47">
        <f t="shared" si="94"/>
        <v>33307.67</v>
      </c>
      <c r="BE390" s="47">
        <f t="shared" si="95"/>
        <v>135307.75607523124</v>
      </c>
      <c r="BF390" s="135">
        <f t="shared" si="96"/>
        <v>575563.9265222312</v>
      </c>
      <c r="BG390" s="139">
        <f t="shared" si="97"/>
        <v>14.277731854589979</v>
      </c>
    </row>
    <row r="391" spans="1:59" ht="12.95" customHeight="1" x14ac:dyDescent="0.2">
      <c r="A391" s="32" t="s">
        <v>1278</v>
      </c>
      <c r="B391" s="33" t="s">
        <v>1279</v>
      </c>
      <c r="C391" s="43">
        <v>15335</v>
      </c>
      <c r="D391" s="45"/>
      <c r="E391" s="33"/>
      <c r="F391" s="46" t="s">
        <v>90</v>
      </c>
      <c r="G391" s="33" t="s">
        <v>91</v>
      </c>
      <c r="H391" s="46" t="s">
        <v>314</v>
      </c>
      <c r="I391" s="46" t="s">
        <v>315</v>
      </c>
      <c r="J391" s="47">
        <v>1</v>
      </c>
      <c r="K391" s="47">
        <v>1</v>
      </c>
      <c r="L391" s="130">
        <v>20733.532143999997</v>
      </c>
      <c r="M391" s="131">
        <v>0</v>
      </c>
      <c r="N391" s="132"/>
      <c r="O391" s="37">
        <v>3301.45</v>
      </c>
      <c r="P391" s="133">
        <v>11760.46</v>
      </c>
      <c r="Q391" s="134">
        <v>3734.17</v>
      </c>
      <c r="R391" s="131">
        <v>4366</v>
      </c>
      <c r="S391" s="37">
        <v>28123</v>
      </c>
      <c r="T391" s="135">
        <f t="shared" si="84"/>
        <v>72018.612143999999</v>
      </c>
      <c r="U391" s="130">
        <v>24315.019999999997</v>
      </c>
      <c r="V391" s="131">
        <v>690.3</v>
      </c>
      <c r="W391" s="136"/>
      <c r="X391" s="37">
        <v>426.75</v>
      </c>
      <c r="Y391" s="133">
        <v>5473.93</v>
      </c>
      <c r="Z391" s="134">
        <v>2987.53</v>
      </c>
      <c r="AA391" s="131">
        <v>835.15</v>
      </c>
      <c r="AB391" s="37">
        <v>14544.123032912148</v>
      </c>
      <c r="AC391" s="135">
        <f t="shared" si="85"/>
        <v>49272.803032912147</v>
      </c>
      <c r="AD391" s="47"/>
      <c r="AE391" s="47"/>
      <c r="AF391" s="130">
        <v>43925</v>
      </c>
      <c r="AG391" s="131">
        <v>479</v>
      </c>
      <c r="AH391" s="132"/>
      <c r="AI391" s="37">
        <v>9819</v>
      </c>
      <c r="AJ391" s="133">
        <v>34544</v>
      </c>
      <c r="AK391" s="137">
        <v>9471</v>
      </c>
      <c r="AL391" s="131">
        <v>10362</v>
      </c>
      <c r="AM391" s="37">
        <v>0</v>
      </c>
      <c r="AN391" s="135">
        <f t="shared" si="86"/>
        <v>108600</v>
      </c>
      <c r="AO391" s="130">
        <v>0</v>
      </c>
      <c r="AP391" s="131">
        <v>0</v>
      </c>
      <c r="AQ391" s="132"/>
      <c r="AR391" s="37"/>
      <c r="AS391" s="133"/>
      <c r="AT391" s="138"/>
      <c r="AU391" s="131"/>
      <c r="AV391" s="37">
        <v>0</v>
      </c>
      <c r="AW391" s="135">
        <f t="shared" si="87"/>
        <v>0</v>
      </c>
      <c r="AX391" s="47">
        <f t="shared" si="88"/>
        <v>88973.552143999987</v>
      </c>
      <c r="AY391" s="47">
        <f t="shared" si="89"/>
        <v>1169.3</v>
      </c>
      <c r="AZ391" s="47">
        <f t="shared" si="90"/>
        <v>0</v>
      </c>
      <c r="BA391" s="47">
        <f t="shared" si="91"/>
        <v>13547.2</v>
      </c>
      <c r="BB391" s="47">
        <f t="shared" si="92"/>
        <v>51778.39</v>
      </c>
      <c r="BC391" s="47">
        <f t="shared" si="93"/>
        <v>16192.7</v>
      </c>
      <c r="BD391" s="47">
        <f t="shared" si="94"/>
        <v>15563.15</v>
      </c>
      <c r="BE391" s="47">
        <f t="shared" si="95"/>
        <v>42667.123032912146</v>
      </c>
      <c r="BF391" s="135">
        <f t="shared" si="96"/>
        <v>229891.41517691212</v>
      </c>
      <c r="BG391" s="139">
        <f t="shared" si="97"/>
        <v>14.991288893179792</v>
      </c>
    </row>
    <row r="392" spans="1:59" ht="12.95" customHeight="1" x14ac:dyDescent="0.2">
      <c r="A392" s="32" t="s">
        <v>1542</v>
      </c>
      <c r="B392" s="33" t="s">
        <v>1880</v>
      </c>
      <c r="C392" s="43">
        <v>2876</v>
      </c>
      <c r="D392" s="45" t="s">
        <v>1537</v>
      </c>
      <c r="E392" s="33" t="s">
        <v>1541</v>
      </c>
      <c r="F392" s="46" t="s">
        <v>204</v>
      </c>
      <c r="G392" s="33" t="s">
        <v>205</v>
      </c>
      <c r="H392" s="46" t="s">
        <v>305</v>
      </c>
      <c r="I392" s="46" t="s">
        <v>637</v>
      </c>
      <c r="J392" s="47">
        <v>2</v>
      </c>
      <c r="K392" s="47">
        <v>2</v>
      </c>
      <c r="L392" s="130">
        <v>4899.4075429999994</v>
      </c>
      <c r="M392" s="131">
        <v>0</v>
      </c>
      <c r="N392" s="132"/>
      <c r="O392" s="37"/>
      <c r="P392" s="133">
        <v>40</v>
      </c>
      <c r="Q392" s="134">
        <v>0</v>
      </c>
      <c r="R392" s="131"/>
      <c r="S392" s="37">
        <v>2781</v>
      </c>
      <c r="T392" s="135">
        <f t="shared" si="84"/>
        <v>7720.4075429999994</v>
      </c>
      <c r="U392" s="130">
        <v>2506.5100000000002</v>
      </c>
      <c r="V392" s="131">
        <v>27.95</v>
      </c>
      <c r="W392" s="136"/>
      <c r="X392" s="37">
        <v>11.15</v>
      </c>
      <c r="Y392" s="133">
        <v>71.790000000000006</v>
      </c>
      <c r="Z392" s="134">
        <v>13.25</v>
      </c>
      <c r="AA392" s="131">
        <v>12.05</v>
      </c>
      <c r="AB392" s="37">
        <v>861.93628924535153</v>
      </c>
      <c r="AC392" s="135">
        <f t="shared" si="85"/>
        <v>3504.6362892453517</v>
      </c>
      <c r="AD392" s="47"/>
      <c r="AE392" s="47"/>
      <c r="AF392" s="130">
        <v>4400</v>
      </c>
      <c r="AG392" s="131">
        <v>0</v>
      </c>
      <c r="AH392" s="132"/>
      <c r="AI392" s="37"/>
      <c r="AJ392" s="133">
        <v>0</v>
      </c>
      <c r="AK392" s="137">
        <v>0</v>
      </c>
      <c r="AL392" s="131"/>
      <c r="AM392" s="37">
        <v>2700</v>
      </c>
      <c r="AN392" s="135">
        <f t="shared" si="86"/>
        <v>7100</v>
      </c>
      <c r="AO392" s="130">
        <v>0</v>
      </c>
      <c r="AP392" s="131">
        <v>0</v>
      </c>
      <c r="AQ392" s="132"/>
      <c r="AR392" s="37"/>
      <c r="AS392" s="133"/>
      <c r="AT392" s="138"/>
      <c r="AU392" s="131"/>
      <c r="AV392" s="37">
        <v>0</v>
      </c>
      <c r="AW392" s="135">
        <f t="shared" si="87"/>
        <v>0</v>
      </c>
      <c r="AX392" s="47">
        <f t="shared" si="88"/>
        <v>11805.917543</v>
      </c>
      <c r="AY392" s="47">
        <f t="shared" si="89"/>
        <v>27.95</v>
      </c>
      <c r="AZ392" s="47">
        <f t="shared" si="90"/>
        <v>0</v>
      </c>
      <c r="BA392" s="47">
        <f t="shared" si="91"/>
        <v>11.15</v>
      </c>
      <c r="BB392" s="47">
        <f t="shared" si="92"/>
        <v>111.79</v>
      </c>
      <c r="BC392" s="47">
        <f t="shared" si="93"/>
        <v>13.25</v>
      </c>
      <c r="BD392" s="47">
        <f t="shared" si="94"/>
        <v>12.05</v>
      </c>
      <c r="BE392" s="47">
        <f t="shared" si="95"/>
        <v>6342.9362892453519</v>
      </c>
      <c r="BF392" s="135">
        <f t="shared" si="96"/>
        <v>18325.043832245352</v>
      </c>
      <c r="BG392" s="139">
        <f t="shared" si="97"/>
        <v>6.3717120418099276</v>
      </c>
    </row>
    <row r="393" spans="1:59" ht="12.95" customHeight="1" x14ac:dyDescent="0.2">
      <c r="A393" s="48" t="s">
        <v>198</v>
      </c>
      <c r="B393" s="33" t="s">
        <v>1881</v>
      </c>
      <c r="C393" s="43">
        <v>169537</v>
      </c>
      <c r="D393" s="49" t="s">
        <v>198</v>
      </c>
      <c r="E393" s="33" t="s">
        <v>199</v>
      </c>
      <c r="F393" s="46" t="s">
        <v>204</v>
      </c>
      <c r="G393" s="33" t="s">
        <v>205</v>
      </c>
      <c r="H393" s="46" t="s">
        <v>206</v>
      </c>
      <c r="I393" s="46" t="s">
        <v>207</v>
      </c>
      <c r="J393" s="47">
        <v>1</v>
      </c>
      <c r="K393" s="47">
        <v>2</v>
      </c>
      <c r="L393" s="130"/>
      <c r="M393" s="131">
        <v>0</v>
      </c>
      <c r="N393" s="132"/>
      <c r="O393" s="37"/>
      <c r="P393" s="133">
        <v>0</v>
      </c>
      <c r="Q393" s="134">
        <v>0</v>
      </c>
      <c r="R393" s="131"/>
      <c r="S393" s="37">
        <v>0</v>
      </c>
      <c r="T393" s="135">
        <f t="shared" si="84"/>
        <v>0</v>
      </c>
      <c r="U393" s="130"/>
      <c r="V393" s="131">
        <v>0</v>
      </c>
      <c r="W393" s="136"/>
      <c r="X393" s="37"/>
      <c r="Y393" s="133">
        <v>4000</v>
      </c>
      <c r="Z393" s="50">
        <v>0</v>
      </c>
      <c r="AA393" s="131"/>
      <c r="AB393" s="37">
        <v>0</v>
      </c>
      <c r="AC393" s="135">
        <f t="shared" si="85"/>
        <v>4000</v>
      </c>
      <c r="AD393" s="47"/>
      <c r="AE393" s="47"/>
      <c r="AF393" s="130"/>
      <c r="AG393" s="131">
        <v>0</v>
      </c>
      <c r="AH393" s="132"/>
      <c r="AI393" s="37"/>
      <c r="AJ393" s="133">
        <v>0</v>
      </c>
      <c r="AK393" s="134">
        <v>0</v>
      </c>
      <c r="AL393" s="131"/>
      <c r="AM393" s="37">
        <v>0</v>
      </c>
      <c r="AN393" s="135">
        <f t="shared" si="86"/>
        <v>0</v>
      </c>
      <c r="AO393" s="130"/>
      <c r="AP393" s="131">
        <v>0</v>
      </c>
      <c r="AQ393" s="132"/>
      <c r="AR393" s="37"/>
      <c r="AS393" s="133"/>
      <c r="AT393" s="138"/>
      <c r="AU393" s="131"/>
      <c r="AV393" s="37">
        <v>0</v>
      </c>
      <c r="AW393" s="135">
        <f t="shared" si="87"/>
        <v>0</v>
      </c>
      <c r="AX393" s="47">
        <f t="shared" si="88"/>
        <v>0</v>
      </c>
      <c r="AY393" s="47">
        <f t="shared" si="89"/>
        <v>0</v>
      </c>
      <c r="AZ393" s="47">
        <f t="shared" si="90"/>
        <v>0</v>
      </c>
      <c r="BA393" s="47">
        <f t="shared" si="91"/>
        <v>0</v>
      </c>
      <c r="BB393" s="47">
        <f t="shared" si="92"/>
        <v>4000</v>
      </c>
      <c r="BC393" s="47">
        <f t="shared" si="93"/>
        <v>0</v>
      </c>
      <c r="BD393" s="47">
        <f t="shared" si="94"/>
        <v>0</v>
      </c>
      <c r="BE393" s="47">
        <f t="shared" si="95"/>
        <v>0</v>
      </c>
      <c r="BF393" s="135">
        <f t="shared" si="96"/>
        <v>4000</v>
      </c>
      <c r="BG393" s="139">
        <f t="shared" si="97"/>
        <v>2.3593669818387727E-2</v>
      </c>
    </row>
    <row r="394" spans="1:59" ht="12.95" customHeight="1" x14ac:dyDescent="0.2">
      <c r="A394" s="32" t="s">
        <v>303</v>
      </c>
      <c r="B394" s="33" t="s">
        <v>1882</v>
      </c>
      <c r="C394" s="43">
        <v>6347</v>
      </c>
      <c r="D394" s="45" t="s">
        <v>303</v>
      </c>
      <c r="E394" s="33" t="s">
        <v>304</v>
      </c>
      <c r="F394" s="46" t="s">
        <v>146</v>
      </c>
      <c r="G394" s="33" t="s">
        <v>147</v>
      </c>
      <c r="H394" s="46" t="s">
        <v>174</v>
      </c>
      <c r="I394" s="46" t="s">
        <v>175</v>
      </c>
      <c r="J394" s="47">
        <v>1</v>
      </c>
      <c r="K394" s="47">
        <v>2</v>
      </c>
      <c r="L394" s="130"/>
      <c r="M394" s="131">
        <v>0</v>
      </c>
      <c r="N394" s="132"/>
      <c r="O394" s="37"/>
      <c r="P394" s="133">
        <v>0</v>
      </c>
      <c r="Q394" s="134">
        <v>0</v>
      </c>
      <c r="R394" s="131"/>
      <c r="S394" s="37">
        <v>0</v>
      </c>
      <c r="T394" s="135">
        <f t="shared" si="84"/>
        <v>0</v>
      </c>
      <c r="U394" s="130"/>
      <c r="V394" s="131">
        <v>0</v>
      </c>
      <c r="W394" s="136"/>
      <c r="X394" s="37"/>
      <c r="Y394" s="133">
        <v>0</v>
      </c>
      <c r="Z394" s="50">
        <v>0</v>
      </c>
      <c r="AA394" s="131"/>
      <c r="AB394" s="37">
        <v>1520.8198015875114</v>
      </c>
      <c r="AC394" s="135">
        <f t="shared" si="85"/>
        <v>1520.8198015875114</v>
      </c>
      <c r="AD394" s="47"/>
      <c r="AE394" s="47"/>
      <c r="AF394" s="130"/>
      <c r="AG394" s="131">
        <v>0</v>
      </c>
      <c r="AH394" s="132"/>
      <c r="AI394" s="37"/>
      <c r="AJ394" s="133">
        <v>0</v>
      </c>
      <c r="AK394" s="134">
        <v>0</v>
      </c>
      <c r="AL394" s="131"/>
      <c r="AM394" s="37">
        <v>0</v>
      </c>
      <c r="AN394" s="135">
        <f t="shared" si="86"/>
        <v>0</v>
      </c>
      <c r="AO394" s="130"/>
      <c r="AP394" s="131">
        <v>0</v>
      </c>
      <c r="AQ394" s="132"/>
      <c r="AR394" s="37"/>
      <c r="AS394" s="133"/>
      <c r="AT394" s="138"/>
      <c r="AU394" s="131"/>
      <c r="AV394" s="37">
        <v>0</v>
      </c>
      <c r="AW394" s="135">
        <f t="shared" si="87"/>
        <v>0</v>
      </c>
      <c r="AX394" s="47">
        <f t="shared" si="88"/>
        <v>0</v>
      </c>
      <c r="AY394" s="47">
        <f t="shared" si="89"/>
        <v>0</v>
      </c>
      <c r="AZ394" s="47">
        <f t="shared" si="90"/>
        <v>0</v>
      </c>
      <c r="BA394" s="47">
        <f t="shared" si="91"/>
        <v>0</v>
      </c>
      <c r="BB394" s="47">
        <f t="shared" si="92"/>
        <v>0</v>
      </c>
      <c r="BC394" s="47">
        <f t="shared" si="93"/>
        <v>0</v>
      </c>
      <c r="BD394" s="47">
        <f t="shared" si="94"/>
        <v>0</v>
      </c>
      <c r="BE394" s="47">
        <f t="shared" si="95"/>
        <v>1520.8198015875114</v>
      </c>
      <c r="BF394" s="135">
        <f t="shared" si="96"/>
        <v>1520.8198015875114</v>
      </c>
      <c r="BG394" s="139">
        <f t="shared" si="97"/>
        <v>0.23961238405349164</v>
      </c>
    </row>
    <row r="395" spans="1:59" ht="12.95" customHeight="1" x14ac:dyDescent="0.2">
      <c r="A395" s="32" t="s">
        <v>257</v>
      </c>
      <c r="B395" s="33" t="s">
        <v>1883</v>
      </c>
      <c r="C395" s="43">
        <v>348496</v>
      </c>
      <c r="D395" s="45" t="s">
        <v>257</v>
      </c>
      <c r="E395" s="33" t="s">
        <v>258</v>
      </c>
      <c r="F395" s="46" t="s">
        <v>128</v>
      </c>
      <c r="G395" s="33" t="s">
        <v>129</v>
      </c>
      <c r="H395" s="46" t="s">
        <v>377</v>
      </c>
      <c r="I395" s="46" t="s">
        <v>378</v>
      </c>
      <c r="J395" s="47">
        <v>1</v>
      </c>
      <c r="K395" s="47">
        <v>2</v>
      </c>
      <c r="L395" s="130"/>
      <c r="M395" s="131">
        <v>0</v>
      </c>
      <c r="N395" s="132"/>
      <c r="O395" s="37"/>
      <c r="P395" s="133">
        <v>240</v>
      </c>
      <c r="Q395" s="134">
        <v>0</v>
      </c>
      <c r="R395" s="131"/>
      <c r="S395" s="37">
        <v>0</v>
      </c>
      <c r="T395" s="135">
        <f t="shared" si="84"/>
        <v>240</v>
      </c>
      <c r="U395" s="130"/>
      <c r="V395" s="131">
        <v>0</v>
      </c>
      <c r="W395" s="136"/>
      <c r="X395" s="37"/>
      <c r="Y395" s="133">
        <v>350</v>
      </c>
      <c r="Z395" s="50">
        <v>0</v>
      </c>
      <c r="AA395" s="131"/>
      <c r="AB395" s="37">
        <v>435.51</v>
      </c>
      <c r="AC395" s="135">
        <f t="shared" si="85"/>
        <v>785.51</v>
      </c>
      <c r="AD395" s="47"/>
      <c r="AE395" s="47"/>
      <c r="AF395" s="130"/>
      <c r="AG395" s="131">
        <v>0</v>
      </c>
      <c r="AH395" s="132"/>
      <c r="AI395" s="37"/>
      <c r="AJ395" s="133">
        <v>0</v>
      </c>
      <c r="AK395" s="134">
        <v>0</v>
      </c>
      <c r="AL395" s="131"/>
      <c r="AM395" s="37">
        <v>0</v>
      </c>
      <c r="AN395" s="135">
        <f t="shared" si="86"/>
        <v>0</v>
      </c>
      <c r="AO395" s="130"/>
      <c r="AP395" s="131">
        <v>0</v>
      </c>
      <c r="AQ395" s="132"/>
      <c r="AR395" s="37"/>
      <c r="AS395" s="133"/>
      <c r="AT395" s="138"/>
      <c r="AU395" s="131"/>
      <c r="AV395" s="37">
        <v>0</v>
      </c>
      <c r="AW395" s="135">
        <f t="shared" si="87"/>
        <v>0</v>
      </c>
      <c r="AX395" s="47">
        <f t="shared" si="88"/>
        <v>0</v>
      </c>
      <c r="AY395" s="47">
        <f t="shared" si="89"/>
        <v>0</v>
      </c>
      <c r="AZ395" s="47">
        <f t="shared" si="90"/>
        <v>0</v>
      </c>
      <c r="BA395" s="47">
        <f t="shared" si="91"/>
        <v>0</v>
      </c>
      <c r="BB395" s="47">
        <f t="shared" si="92"/>
        <v>590</v>
      </c>
      <c r="BC395" s="47">
        <f t="shared" si="93"/>
        <v>0</v>
      </c>
      <c r="BD395" s="47">
        <f t="shared" si="94"/>
        <v>0</v>
      </c>
      <c r="BE395" s="47">
        <f t="shared" si="95"/>
        <v>435.51</v>
      </c>
      <c r="BF395" s="135">
        <f t="shared" si="96"/>
        <v>1025.51</v>
      </c>
      <c r="BG395" s="139">
        <f t="shared" si="97"/>
        <v>2.9426736605298195E-3</v>
      </c>
    </row>
    <row r="396" spans="1:59" ht="12.95" customHeight="1" x14ac:dyDescent="0.2">
      <c r="A396" s="32" t="s">
        <v>184</v>
      </c>
      <c r="B396" s="33" t="s">
        <v>185</v>
      </c>
      <c r="C396" s="43">
        <v>52745</v>
      </c>
      <c r="D396" s="45" t="s">
        <v>184</v>
      </c>
      <c r="E396" s="33" t="s">
        <v>185</v>
      </c>
      <c r="F396" s="46" t="s">
        <v>90</v>
      </c>
      <c r="G396" s="33" t="s">
        <v>91</v>
      </c>
      <c r="H396" s="46" t="s">
        <v>186</v>
      </c>
      <c r="I396" s="46" t="s">
        <v>187</v>
      </c>
      <c r="J396" s="47">
        <v>1</v>
      </c>
      <c r="K396" s="47">
        <v>2</v>
      </c>
      <c r="L396" s="130"/>
      <c r="M396" s="131">
        <v>0</v>
      </c>
      <c r="N396" s="132"/>
      <c r="O396" s="37">
        <v>71</v>
      </c>
      <c r="P396" s="133">
        <v>200</v>
      </c>
      <c r="Q396" s="134">
        <v>0</v>
      </c>
      <c r="R396" s="131"/>
      <c r="S396" s="37">
        <v>0</v>
      </c>
      <c r="T396" s="135">
        <f t="shared" si="84"/>
        <v>271</v>
      </c>
      <c r="U396" s="130"/>
      <c r="V396" s="131">
        <v>0</v>
      </c>
      <c r="W396" s="136"/>
      <c r="X396" s="37"/>
      <c r="Y396" s="133">
        <v>0</v>
      </c>
      <c r="Z396" s="50">
        <v>0</v>
      </c>
      <c r="AA396" s="131"/>
      <c r="AB396" s="37">
        <v>0</v>
      </c>
      <c r="AC396" s="135">
        <f t="shared" si="85"/>
        <v>0</v>
      </c>
      <c r="AD396" s="47"/>
      <c r="AE396" s="47"/>
      <c r="AF396" s="130"/>
      <c r="AG396" s="131">
        <v>0</v>
      </c>
      <c r="AH396" s="132"/>
      <c r="AI396" s="37"/>
      <c r="AJ396" s="133">
        <v>0</v>
      </c>
      <c r="AK396" s="134">
        <v>0</v>
      </c>
      <c r="AL396" s="131"/>
      <c r="AM396" s="37">
        <v>0</v>
      </c>
      <c r="AN396" s="135">
        <f t="shared" si="86"/>
        <v>0</v>
      </c>
      <c r="AO396" s="130"/>
      <c r="AP396" s="131">
        <v>0</v>
      </c>
      <c r="AQ396" s="132"/>
      <c r="AR396" s="37"/>
      <c r="AS396" s="133"/>
      <c r="AT396" s="138"/>
      <c r="AU396" s="131"/>
      <c r="AV396" s="37">
        <v>0</v>
      </c>
      <c r="AW396" s="135">
        <f t="shared" si="87"/>
        <v>0</v>
      </c>
      <c r="AX396" s="47">
        <f t="shared" si="88"/>
        <v>0</v>
      </c>
      <c r="AY396" s="47">
        <f t="shared" si="89"/>
        <v>0</v>
      </c>
      <c r="AZ396" s="47">
        <f t="shared" si="90"/>
        <v>0</v>
      </c>
      <c r="BA396" s="47">
        <f t="shared" si="91"/>
        <v>71</v>
      </c>
      <c r="BB396" s="47">
        <f t="shared" si="92"/>
        <v>200</v>
      </c>
      <c r="BC396" s="47">
        <f t="shared" si="93"/>
        <v>0</v>
      </c>
      <c r="BD396" s="47">
        <f t="shared" si="94"/>
        <v>0</v>
      </c>
      <c r="BE396" s="47">
        <f t="shared" si="95"/>
        <v>0</v>
      </c>
      <c r="BF396" s="135">
        <f t="shared" si="96"/>
        <v>271</v>
      </c>
      <c r="BG396" s="139">
        <f t="shared" si="97"/>
        <v>5.1379277656649919E-3</v>
      </c>
    </row>
    <row r="397" spans="1:59" ht="12.95" customHeight="1" x14ac:dyDescent="0.2">
      <c r="A397" s="32" t="s">
        <v>733</v>
      </c>
      <c r="B397" s="33" t="s">
        <v>1884</v>
      </c>
      <c r="C397" s="43">
        <v>27533</v>
      </c>
      <c r="D397" s="45" t="s">
        <v>733</v>
      </c>
      <c r="E397" s="33" t="s">
        <v>737</v>
      </c>
      <c r="F397" s="46" t="s">
        <v>204</v>
      </c>
      <c r="G397" s="33" t="s">
        <v>205</v>
      </c>
      <c r="H397" s="46" t="s">
        <v>206</v>
      </c>
      <c r="I397" s="46" t="s">
        <v>207</v>
      </c>
      <c r="J397" s="47">
        <v>2</v>
      </c>
      <c r="K397" s="47">
        <v>2</v>
      </c>
      <c r="L397" s="130"/>
      <c r="M397" s="131">
        <v>0</v>
      </c>
      <c r="N397" s="132"/>
      <c r="O397" s="37"/>
      <c r="P397" s="133">
        <v>0</v>
      </c>
      <c r="Q397" s="134">
        <v>0</v>
      </c>
      <c r="R397" s="131"/>
      <c r="S397" s="37">
        <v>0</v>
      </c>
      <c r="T397" s="135">
        <f t="shared" si="84"/>
        <v>0</v>
      </c>
      <c r="U397" s="130"/>
      <c r="V397" s="131">
        <v>0</v>
      </c>
      <c r="W397" s="136"/>
      <c r="X397" s="37"/>
      <c r="Y397" s="133">
        <v>0</v>
      </c>
      <c r="Z397" s="50">
        <v>0</v>
      </c>
      <c r="AA397" s="131"/>
      <c r="AB397" s="37">
        <v>0</v>
      </c>
      <c r="AC397" s="135">
        <f t="shared" si="85"/>
        <v>0</v>
      </c>
      <c r="AD397" s="47"/>
      <c r="AE397" s="47"/>
      <c r="AF397" s="130"/>
      <c r="AG397" s="131">
        <v>0</v>
      </c>
      <c r="AH397" s="132"/>
      <c r="AI397" s="37"/>
      <c r="AJ397" s="133">
        <v>0</v>
      </c>
      <c r="AK397" s="134">
        <v>0</v>
      </c>
      <c r="AL397" s="131"/>
      <c r="AM397" s="37">
        <v>0</v>
      </c>
      <c r="AN397" s="135">
        <f t="shared" si="86"/>
        <v>0</v>
      </c>
      <c r="AO397" s="130"/>
      <c r="AP397" s="131">
        <v>0</v>
      </c>
      <c r="AQ397" s="132"/>
      <c r="AR397" s="37"/>
      <c r="AS397" s="133"/>
      <c r="AT397" s="138"/>
      <c r="AU397" s="131"/>
      <c r="AV397" s="37">
        <v>0</v>
      </c>
      <c r="AW397" s="135">
        <f t="shared" si="87"/>
        <v>0</v>
      </c>
      <c r="AX397" s="47">
        <f t="shared" si="88"/>
        <v>0</v>
      </c>
      <c r="AY397" s="47">
        <f t="shared" si="89"/>
        <v>0</v>
      </c>
      <c r="AZ397" s="47">
        <f t="shared" si="90"/>
        <v>0</v>
      </c>
      <c r="BA397" s="47">
        <f t="shared" si="91"/>
        <v>0</v>
      </c>
      <c r="BB397" s="47">
        <f t="shared" si="92"/>
        <v>0</v>
      </c>
      <c r="BC397" s="47">
        <f t="shared" si="93"/>
        <v>0</v>
      </c>
      <c r="BD397" s="47">
        <f t="shared" si="94"/>
        <v>0</v>
      </c>
      <c r="BE397" s="47">
        <f t="shared" si="95"/>
        <v>0</v>
      </c>
      <c r="BF397" s="135">
        <f t="shared" si="96"/>
        <v>0</v>
      </c>
      <c r="BG397" s="139">
        <f t="shared" si="97"/>
        <v>0</v>
      </c>
    </row>
    <row r="398" spans="1:59" ht="12.95" customHeight="1" x14ac:dyDescent="0.2">
      <c r="A398" s="32" t="s">
        <v>642</v>
      </c>
      <c r="B398" s="33" t="s">
        <v>643</v>
      </c>
      <c r="C398" s="43">
        <v>42167</v>
      </c>
      <c r="D398" s="45" t="s">
        <v>642</v>
      </c>
      <c r="E398" s="33" t="s">
        <v>643</v>
      </c>
      <c r="F398" s="46" t="s">
        <v>98</v>
      </c>
      <c r="G398" s="33" t="s">
        <v>99</v>
      </c>
      <c r="H398" s="46" t="s">
        <v>287</v>
      </c>
      <c r="I398" s="46" t="s">
        <v>288</v>
      </c>
      <c r="J398" s="47">
        <v>1</v>
      </c>
      <c r="K398" s="47">
        <v>2</v>
      </c>
      <c r="L398" s="130"/>
      <c r="M398" s="131">
        <v>0</v>
      </c>
      <c r="N398" s="132"/>
      <c r="O398" s="37"/>
      <c r="P398" s="133">
        <v>0</v>
      </c>
      <c r="Q398" s="134">
        <v>0</v>
      </c>
      <c r="R398" s="131"/>
      <c r="S398" s="37">
        <v>0</v>
      </c>
      <c r="T398" s="135">
        <f t="shared" si="84"/>
        <v>0</v>
      </c>
      <c r="U398" s="130"/>
      <c r="V398" s="131">
        <v>0</v>
      </c>
      <c r="W398" s="136"/>
      <c r="X398" s="37"/>
      <c r="Y398" s="133">
        <v>0</v>
      </c>
      <c r="Z398" s="50">
        <v>0</v>
      </c>
      <c r="AA398" s="131"/>
      <c r="AB398" s="37">
        <v>0</v>
      </c>
      <c r="AC398" s="135">
        <f t="shared" si="85"/>
        <v>0</v>
      </c>
      <c r="AD398" s="47"/>
      <c r="AE398" s="47"/>
      <c r="AF398" s="130"/>
      <c r="AG398" s="131">
        <v>0</v>
      </c>
      <c r="AH398" s="132"/>
      <c r="AI398" s="37"/>
      <c r="AJ398" s="133">
        <v>0</v>
      </c>
      <c r="AK398" s="134">
        <v>0</v>
      </c>
      <c r="AL398" s="131"/>
      <c r="AM398" s="37">
        <v>0</v>
      </c>
      <c r="AN398" s="135">
        <f t="shared" si="86"/>
        <v>0</v>
      </c>
      <c r="AO398" s="130"/>
      <c r="AP398" s="131">
        <v>0</v>
      </c>
      <c r="AQ398" s="132"/>
      <c r="AR398" s="37"/>
      <c r="AS398" s="133"/>
      <c r="AT398" s="138"/>
      <c r="AU398" s="131"/>
      <c r="AV398" s="37">
        <v>0</v>
      </c>
      <c r="AW398" s="135">
        <f t="shared" si="87"/>
        <v>0</v>
      </c>
      <c r="AX398" s="47">
        <f t="shared" si="88"/>
        <v>0</v>
      </c>
      <c r="AY398" s="47">
        <f t="shared" si="89"/>
        <v>0</v>
      </c>
      <c r="AZ398" s="47">
        <f t="shared" si="90"/>
        <v>0</v>
      </c>
      <c r="BA398" s="47">
        <f t="shared" si="91"/>
        <v>0</v>
      </c>
      <c r="BB398" s="47">
        <f t="shared" si="92"/>
        <v>0</v>
      </c>
      <c r="BC398" s="47">
        <f t="shared" si="93"/>
        <v>0</v>
      </c>
      <c r="BD398" s="47">
        <f t="shared" si="94"/>
        <v>0</v>
      </c>
      <c r="BE398" s="47">
        <f t="shared" si="95"/>
        <v>0</v>
      </c>
      <c r="BF398" s="135">
        <f t="shared" si="96"/>
        <v>0</v>
      </c>
      <c r="BG398" s="139">
        <f t="shared" si="97"/>
        <v>0</v>
      </c>
    </row>
    <row r="399" spans="1:59" ht="12.95" customHeight="1" x14ac:dyDescent="0.2">
      <c r="A399" s="32" t="s">
        <v>799</v>
      </c>
      <c r="B399" s="33" t="s">
        <v>1885</v>
      </c>
      <c r="C399" s="43">
        <v>37019</v>
      </c>
      <c r="D399" s="45" t="s">
        <v>799</v>
      </c>
      <c r="E399" s="33" t="s">
        <v>800</v>
      </c>
      <c r="F399" s="46" t="s">
        <v>114</v>
      </c>
      <c r="G399" s="33" t="s">
        <v>115</v>
      </c>
      <c r="H399" s="46" t="s">
        <v>293</v>
      </c>
      <c r="I399" s="46" t="s">
        <v>294</v>
      </c>
      <c r="J399" s="47">
        <v>1</v>
      </c>
      <c r="K399" s="47">
        <v>2</v>
      </c>
      <c r="L399" s="130"/>
      <c r="M399" s="131">
        <v>0</v>
      </c>
      <c r="N399" s="132"/>
      <c r="O399" s="37"/>
      <c r="P399" s="133">
        <v>0</v>
      </c>
      <c r="Q399" s="134">
        <v>0</v>
      </c>
      <c r="R399" s="131"/>
      <c r="S399" s="37">
        <v>0</v>
      </c>
      <c r="T399" s="135">
        <f t="shared" si="84"/>
        <v>0</v>
      </c>
      <c r="U399" s="130"/>
      <c r="V399" s="131">
        <v>0</v>
      </c>
      <c r="W399" s="136"/>
      <c r="X399" s="37"/>
      <c r="Y399" s="133">
        <v>0</v>
      </c>
      <c r="Z399" s="50">
        <v>0</v>
      </c>
      <c r="AA399" s="131"/>
      <c r="AB399" s="37">
        <v>0</v>
      </c>
      <c r="AC399" s="135">
        <f t="shared" si="85"/>
        <v>0</v>
      </c>
      <c r="AD399" s="47"/>
      <c r="AE399" s="47"/>
      <c r="AF399" s="130"/>
      <c r="AG399" s="131">
        <v>0</v>
      </c>
      <c r="AH399" s="132"/>
      <c r="AI399" s="37"/>
      <c r="AJ399" s="133">
        <v>0</v>
      </c>
      <c r="AK399" s="134">
        <v>0</v>
      </c>
      <c r="AL399" s="131"/>
      <c r="AM399" s="37">
        <v>4000</v>
      </c>
      <c r="AN399" s="135">
        <f t="shared" si="86"/>
        <v>4000</v>
      </c>
      <c r="AO399" s="130"/>
      <c r="AP399" s="131">
        <v>0</v>
      </c>
      <c r="AQ399" s="132"/>
      <c r="AR399" s="37"/>
      <c r="AS399" s="133"/>
      <c r="AT399" s="138"/>
      <c r="AU399" s="131"/>
      <c r="AV399" s="37">
        <v>0</v>
      </c>
      <c r="AW399" s="135">
        <f t="shared" si="87"/>
        <v>0</v>
      </c>
      <c r="AX399" s="47">
        <f t="shared" si="88"/>
        <v>0</v>
      </c>
      <c r="AY399" s="47">
        <f t="shared" si="89"/>
        <v>0</v>
      </c>
      <c r="AZ399" s="47">
        <f t="shared" si="90"/>
        <v>0</v>
      </c>
      <c r="BA399" s="47">
        <f t="shared" si="91"/>
        <v>0</v>
      </c>
      <c r="BB399" s="47">
        <f t="shared" si="92"/>
        <v>0</v>
      </c>
      <c r="BC399" s="47">
        <f t="shared" si="93"/>
        <v>0</v>
      </c>
      <c r="BD399" s="47">
        <f t="shared" si="94"/>
        <v>0</v>
      </c>
      <c r="BE399" s="47">
        <f t="shared" si="95"/>
        <v>4000</v>
      </c>
      <c r="BF399" s="135">
        <f t="shared" si="96"/>
        <v>4000</v>
      </c>
      <c r="BG399" s="139">
        <f t="shared" si="97"/>
        <v>0.10805262162673222</v>
      </c>
    </row>
    <row r="400" spans="1:59" ht="12.95" customHeight="1" x14ac:dyDescent="0.2">
      <c r="A400" s="32" t="s">
        <v>820</v>
      </c>
      <c r="B400" s="33" t="s">
        <v>1886</v>
      </c>
      <c r="C400" s="43">
        <v>5965</v>
      </c>
      <c r="D400" s="45" t="s">
        <v>820</v>
      </c>
      <c r="E400" s="33" t="s">
        <v>821</v>
      </c>
      <c r="F400" s="46" t="s">
        <v>146</v>
      </c>
      <c r="G400" s="33" t="s">
        <v>147</v>
      </c>
      <c r="H400" s="46" t="s">
        <v>221</v>
      </c>
      <c r="I400" s="46" t="s">
        <v>222</v>
      </c>
      <c r="J400" s="47">
        <v>2</v>
      </c>
      <c r="K400" s="47">
        <v>2</v>
      </c>
      <c r="L400" s="130"/>
      <c r="M400" s="131">
        <v>0</v>
      </c>
      <c r="N400" s="132"/>
      <c r="O400" s="37"/>
      <c r="P400" s="133">
        <v>0</v>
      </c>
      <c r="Q400" s="134">
        <v>0</v>
      </c>
      <c r="R400" s="131"/>
      <c r="S400" s="37">
        <v>0</v>
      </c>
      <c r="T400" s="135">
        <f t="shared" si="84"/>
        <v>0</v>
      </c>
      <c r="U400" s="130"/>
      <c r="V400" s="131">
        <v>0</v>
      </c>
      <c r="W400" s="136"/>
      <c r="X400" s="37"/>
      <c r="Y400" s="133">
        <v>0</v>
      </c>
      <c r="Z400" s="50">
        <v>0</v>
      </c>
      <c r="AA400" s="131"/>
      <c r="AB400" s="37">
        <v>0</v>
      </c>
      <c r="AC400" s="135">
        <f t="shared" si="85"/>
        <v>0</v>
      </c>
      <c r="AD400" s="47"/>
      <c r="AE400" s="47"/>
      <c r="AF400" s="130"/>
      <c r="AG400" s="131">
        <v>0</v>
      </c>
      <c r="AH400" s="132"/>
      <c r="AI400" s="37"/>
      <c r="AJ400" s="133">
        <v>0</v>
      </c>
      <c r="AK400" s="134">
        <v>0</v>
      </c>
      <c r="AL400" s="131"/>
      <c r="AM400" s="37">
        <v>0</v>
      </c>
      <c r="AN400" s="135">
        <f t="shared" si="86"/>
        <v>0</v>
      </c>
      <c r="AO400" s="130"/>
      <c r="AP400" s="131">
        <v>0</v>
      </c>
      <c r="AQ400" s="132"/>
      <c r="AR400" s="37"/>
      <c r="AS400" s="133"/>
      <c r="AT400" s="138"/>
      <c r="AU400" s="131"/>
      <c r="AV400" s="37">
        <v>0</v>
      </c>
      <c r="AW400" s="135">
        <f t="shared" si="87"/>
        <v>0</v>
      </c>
      <c r="AX400" s="47">
        <f t="shared" si="88"/>
        <v>0</v>
      </c>
      <c r="AY400" s="47">
        <f t="shared" si="89"/>
        <v>0</v>
      </c>
      <c r="AZ400" s="47">
        <f t="shared" si="90"/>
        <v>0</v>
      </c>
      <c r="BA400" s="47">
        <f t="shared" si="91"/>
        <v>0</v>
      </c>
      <c r="BB400" s="47">
        <f t="shared" si="92"/>
        <v>0</v>
      </c>
      <c r="BC400" s="47">
        <f t="shared" si="93"/>
        <v>0</v>
      </c>
      <c r="BD400" s="47">
        <f t="shared" si="94"/>
        <v>0</v>
      </c>
      <c r="BE400" s="47">
        <f t="shared" si="95"/>
        <v>0</v>
      </c>
      <c r="BF400" s="135">
        <f t="shared" si="96"/>
        <v>0</v>
      </c>
      <c r="BG400" s="139">
        <f t="shared" si="97"/>
        <v>0</v>
      </c>
    </row>
    <row r="401" spans="1:59" ht="12.95" customHeight="1" x14ac:dyDescent="0.2">
      <c r="A401" s="32" t="s">
        <v>88</v>
      </c>
      <c r="B401" s="33" t="s">
        <v>1887</v>
      </c>
      <c r="C401" s="43">
        <v>91590</v>
      </c>
      <c r="D401" s="45" t="s">
        <v>88</v>
      </c>
      <c r="E401" s="33" t="s">
        <v>89</v>
      </c>
      <c r="F401" s="46" t="s">
        <v>90</v>
      </c>
      <c r="G401" s="33" t="s">
        <v>91</v>
      </c>
      <c r="H401" s="46" t="s">
        <v>92</v>
      </c>
      <c r="I401" s="46" t="s">
        <v>93</v>
      </c>
      <c r="J401" s="47">
        <v>1</v>
      </c>
      <c r="K401" s="47">
        <v>2</v>
      </c>
      <c r="L401" s="130"/>
      <c r="M401" s="131">
        <v>0</v>
      </c>
      <c r="N401" s="132"/>
      <c r="O401" s="37">
        <v>150</v>
      </c>
      <c r="P401" s="133">
        <v>154</v>
      </c>
      <c r="Q401" s="134">
        <v>0</v>
      </c>
      <c r="R401" s="131"/>
      <c r="S401" s="37">
        <v>0</v>
      </c>
      <c r="T401" s="135">
        <f t="shared" si="84"/>
        <v>304</v>
      </c>
      <c r="U401" s="130"/>
      <c r="V401" s="131">
        <v>0</v>
      </c>
      <c r="W401" s="136"/>
      <c r="X401" s="37"/>
      <c r="Y401" s="133">
        <v>0</v>
      </c>
      <c r="Z401" s="50">
        <v>0</v>
      </c>
      <c r="AA401" s="131"/>
      <c r="AB401" s="37">
        <v>464.6</v>
      </c>
      <c r="AC401" s="135">
        <f t="shared" si="85"/>
        <v>464.6</v>
      </c>
      <c r="AD401" s="47"/>
      <c r="AE401" s="47"/>
      <c r="AF401" s="130"/>
      <c r="AG401" s="131">
        <v>0</v>
      </c>
      <c r="AH401" s="132"/>
      <c r="AI401" s="37"/>
      <c r="AJ401" s="133">
        <v>0</v>
      </c>
      <c r="AK401" s="134">
        <v>0</v>
      </c>
      <c r="AL401" s="131"/>
      <c r="AM401" s="37">
        <v>500</v>
      </c>
      <c r="AN401" s="135">
        <f t="shared" si="86"/>
        <v>500</v>
      </c>
      <c r="AO401" s="130"/>
      <c r="AP401" s="131">
        <v>0</v>
      </c>
      <c r="AQ401" s="132"/>
      <c r="AR401" s="37"/>
      <c r="AS401" s="133"/>
      <c r="AT401" s="138"/>
      <c r="AU401" s="131"/>
      <c r="AV401" s="37">
        <v>0</v>
      </c>
      <c r="AW401" s="135">
        <f t="shared" si="87"/>
        <v>0</v>
      </c>
      <c r="AX401" s="47">
        <f t="shared" si="88"/>
        <v>0</v>
      </c>
      <c r="AY401" s="47">
        <f t="shared" si="89"/>
        <v>0</v>
      </c>
      <c r="AZ401" s="47">
        <f t="shared" si="90"/>
        <v>0</v>
      </c>
      <c r="BA401" s="47">
        <f t="shared" si="91"/>
        <v>150</v>
      </c>
      <c r="BB401" s="47">
        <f t="shared" si="92"/>
        <v>154</v>
      </c>
      <c r="BC401" s="47">
        <f t="shared" si="93"/>
        <v>0</v>
      </c>
      <c r="BD401" s="47">
        <f t="shared" si="94"/>
        <v>0</v>
      </c>
      <c r="BE401" s="47">
        <f t="shared" si="95"/>
        <v>964.6</v>
      </c>
      <c r="BF401" s="135">
        <f t="shared" si="96"/>
        <v>1268.5999999999999</v>
      </c>
      <c r="BG401" s="139">
        <f t="shared" si="97"/>
        <v>1.3850857080467299E-2</v>
      </c>
    </row>
    <row r="402" spans="1:59" ht="12.95" customHeight="1" x14ac:dyDescent="0.2">
      <c r="A402" s="32" t="s">
        <v>527</v>
      </c>
      <c r="B402" s="33" t="s">
        <v>1888</v>
      </c>
      <c r="C402" s="43">
        <v>71098</v>
      </c>
      <c r="D402" s="45" t="s">
        <v>527</v>
      </c>
      <c r="E402" s="33" t="s">
        <v>528</v>
      </c>
      <c r="F402" s="46" t="s">
        <v>72</v>
      </c>
      <c r="G402" s="33" t="s">
        <v>73</v>
      </c>
      <c r="H402" s="46" t="s">
        <v>122</v>
      </c>
      <c r="I402" s="46" t="s">
        <v>123</v>
      </c>
      <c r="J402" s="47">
        <v>1</v>
      </c>
      <c r="K402" s="47">
        <v>2</v>
      </c>
      <c r="L402" s="130"/>
      <c r="M402" s="131">
        <v>0</v>
      </c>
      <c r="N402" s="132"/>
      <c r="O402" s="37"/>
      <c r="P402" s="133">
        <v>1830</v>
      </c>
      <c r="Q402" s="134">
        <v>0</v>
      </c>
      <c r="R402" s="131"/>
      <c r="S402" s="37">
        <v>0</v>
      </c>
      <c r="T402" s="135">
        <f t="shared" si="84"/>
        <v>1830</v>
      </c>
      <c r="U402" s="130"/>
      <c r="V402" s="131">
        <v>0</v>
      </c>
      <c r="W402" s="136"/>
      <c r="X402" s="37"/>
      <c r="Y402" s="133">
        <v>0</v>
      </c>
      <c r="Z402" s="50">
        <v>0</v>
      </c>
      <c r="AA402" s="131"/>
      <c r="AB402" s="37">
        <v>0</v>
      </c>
      <c r="AC402" s="135">
        <f t="shared" si="85"/>
        <v>0</v>
      </c>
      <c r="AD402" s="47"/>
      <c r="AE402" s="47"/>
      <c r="AF402" s="130"/>
      <c r="AG402" s="131">
        <v>0</v>
      </c>
      <c r="AH402" s="132"/>
      <c r="AI402" s="37"/>
      <c r="AJ402" s="133">
        <v>0</v>
      </c>
      <c r="AK402" s="134">
        <v>0</v>
      </c>
      <c r="AL402" s="131"/>
      <c r="AM402" s="37">
        <v>0</v>
      </c>
      <c r="AN402" s="135">
        <f t="shared" si="86"/>
        <v>0</v>
      </c>
      <c r="AO402" s="130"/>
      <c r="AP402" s="131">
        <v>0</v>
      </c>
      <c r="AQ402" s="132"/>
      <c r="AR402" s="37"/>
      <c r="AS402" s="133"/>
      <c r="AT402" s="138"/>
      <c r="AU402" s="131"/>
      <c r="AV402" s="37">
        <v>0</v>
      </c>
      <c r="AW402" s="135">
        <f t="shared" si="87"/>
        <v>0</v>
      </c>
      <c r="AX402" s="47">
        <f t="shared" si="88"/>
        <v>0</v>
      </c>
      <c r="AY402" s="47">
        <f t="shared" si="89"/>
        <v>0</v>
      </c>
      <c r="AZ402" s="47">
        <f t="shared" si="90"/>
        <v>0</v>
      </c>
      <c r="BA402" s="47">
        <f t="shared" si="91"/>
        <v>0</v>
      </c>
      <c r="BB402" s="47">
        <f t="shared" si="92"/>
        <v>1830</v>
      </c>
      <c r="BC402" s="47">
        <f t="shared" si="93"/>
        <v>0</v>
      </c>
      <c r="BD402" s="47">
        <f t="shared" si="94"/>
        <v>0</v>
      </c>
      <c r="BE402" s="47">
        <f t="shared" si="95"/>
        <v>0</v>
      </c>
      <c r="BF402" s="135">
        <f t="shared" si="96"/>
        <v>1830</v>
      </c>
      <c r="BG402" s="139">
        <f t="shared" si="97"/>
        <v>2.5739120650369911E-2</v>
      </c>
    </row>
    <row r="403" spans="1:59" ht="12.95" customHeight="1" x14ac:dyDescent="0.2">
      <c r="A403" s="32" t="s">
        <v>537</v>
      </c>
      <c r="B403" s="33" t="s">
        <v>1889</v>
      </c>
      <c r="C403" s="43">
        <v>55264</v>
      </c>
      <c r="D403" s="45" t="s">
        <v>537</v>
      </c>
      <c r="E403" s="33" t="s">
        <v>538</v>
      </c>
      <c r="F403" s="46" t="s">
        <v>114</v>
      </c>
      <c r="G403" s="33" t="s">
        <v>115</v>
      </c>
      <c r="H403" s="46" t="s">
        <v>539</v>
      </c>
      <c r="I403" s="46" t="s">
        <v>540</v>
      </c>
      <c r="J403" s="47">
        <v>1</v>
      </c>
      <c r="K403" s="47">
        <v>2</v>
      </c>
      <c r="L403" s="130"/>
      <c r="M403" s="131">
        <v>0</v>
      </c>
      <c r="N403" s="132"/>
      <c r="O403" s="37"/>
      <c r="P403" s="133">
        <v>15</v>
      </c>
      <c r="Q403" s="134">
        <v>0</v>
      </c>
      <c r="R403" s="131"/>
      <c r="S403" s="37">
        <v>0</v>
      </c>
      <c r="T403" s="135">
        <f t="shared" si="84"/>
        <v>15</v>
      </c>
      <c r="U403" s="130"/>
      <c r="V403" s="131">
        <v>0</v>
      </c>
      <c r="W403" s="136"/>
      <c r="X403" s="37"/>
      <c r="Y403" s="133">
        <v>0</v>
      </c>
      <c r="Z403" s="50">
        <v>0</v>
      </c>
      <c r="AA403" s="131"/>
      <c r="AB403" s="37">
        <v>0</v>
      </c>
      <c r="AC403" s="135">
        <f t="shared" si="85"/>
        <v>0</v>
      </c>
      <c r="AD403" s="47"/>
      <c r="AE403" s="47"/>
      <c r="AF403" s="130"/>
      <c r="AG403" s="131">
        <v>0</v>
      </c>
      <c r="AH403" s="132"/>
      <c r="AI403" s="37"/>
      <c r="AJ403" s="133">
        <v>0</v>
      </c>
      <c r="AK403" s="134">
        <v>0</v>
      </c>
      <c r="AL403" s="131"/>
      <c r="AM403" s="37">
        <v>0</v>
      </c>
      <c r="AN403" s="135">
        <f t="shared" si="86"/>
        <v>0</v>
      </c>
      <c r="AO403" s="130"/>
      <c r="AP403" s="131">
        <v>0</v>
      </c>
      <c r="AQ403" s="132"/>
      <c r="AR403" s="37"/>
      <c r="AS403" s="133"/>
      <c r="AT403" s="138"/>
      <c r="AU403" s="131"/>
      <c r="AV403" s="37">
        <v>0</v>
      </c>
      <c r="AW403" s="135">
        <f t="shared" si="87"/>
        <v>0</v>
      </c>
      <c r="AX403" s="47">
        <f t="shared" si="88"/>
        <v>0</v>
      </c>
      <c r="AY403" s="47">
        <f t="shared" si="89"/>
        <v>0</v>
      </c>
      <c r="AZ403" s="47">
        <f t="shared" si="90"/>
        <v>0</v>
      </c>
      <c r="BA403" s="47">
        <f t="shared" si="91"/>
        <v>0</v>
      </c>
      <c r="BB403" s="47">
        <f t="shared" si="92"/>
        <v>15</v>
      </c>
      <c r="BC403" s="47">
        <f t="shared" si="93"/>
        <v>0</v>
      </c>
      <c r="BD403" s="47">
        <f t="shared" si="94"/>
        <v>0</v>
      </c>
      <c r="BE403" s="47">
        <f t="shared" si="95"/>
        <v>0</v>
      </c>
      <c r="BF403" s="135">
        <f t="shared" si="96"/>
        <v>15</v>
      </c>
      <c r="BG403" s="139">
        <f t="shared" si="97"/>
        <v>2.7142443543717431E-4</v>
      </c>
    </row>
    <row r="404" spans="1:59" ht="12.95" customHeight="1" x14ac:dyDescent="0.2">
      <c r="A404" s="32" t="s">
        <v>352</v>
      </c>
      <c r="B404" s="33" t="s">
        <v>1890</v>
      </c>
      <c r="C404" s="43">
        <v>149486</v>
      </c>
      <c r="D404" s="45" t="s">
        <v>352</v>
      </c>
      <c r="E404" s="33" t="s">
        <v>353</v>
      </c>
      <c r="F404" s="46" t="s">
        <v>98</v>
      </c>
      <c r="G404" s="33" t="s">
        <v>99</v>
      </c>
      <c r="H404" s="46" t="s">
        <v>354</v>
      </c>
      <c r="I404" s="46" t="s">
        <v>355</v>
      </c>
      <c r="J404" s="47">
        <v>1</v>
      </c>
      <c r="K404" s="47">
        <v>2</v>
      </c>
      <c r="L404" s="130"/>
      <c r="M404" s="131">
        <v>0</v>
      </c>
      <c r="N404" s="132"/>
      <c r="O404" s="37"/>
      <c r="P404" s="133">
        <v>0</v>
      </c>
      <c r="Q404" s="134">
        <v>0</v>
      </c>
      <c r="R404" s="131"/>
      <c r="S404" s="37">
        <v>0</v>
      </c>
      <c r="T404" s="135">
        <f t="shared" si="84"/>
        <v>0</v>
      </c>
      <c r="U404" s="130"/>
      <c r="V404" s="131">
        <v>0</v>
      </c>
      <c r="W404" s="136"/>
      <c r="X404" s="37"/>
      <c r="Y404" s="133">
        <v>0</v>
      </c>
      <c r="Z404" s="50">
        <v>0</v>
      </c>
      <c r="AA404" s="131"/>
      <c r="AB404" s="37">
        <v>0</v>
      </c>
      <c r="AC404" s="135">
        <f t="shared" si="85"/>
        <v>0</v>
      </c>
      <c r="AD404" s="47"/>
      <c r="AE404" s="47"/>
      <c r="AF404" s="130"/>
      <c r="AG404" s="131">
        <v>0</v>
      </c>
      <c r="AH404" s="132"/>
      <c r="AI404" s="37"/>
      <c r="AJ404" s="133">
        <v>0</v>
      </c>
      <c r="AK404" s="134">
        <v>0</v>
      </c>
      <c r="AL404" s="131"/>
      <c r="AM404" s="37">
        <v>0</v>
      </c>
      <c r="AN404" s="135">
        <f t="shared" si="86"/>
        <v>0</v>
      </c>
      <c r="AO404" s="130"/>
      <c r="AP404" s="131">
        <v>0</v>
      </c>
      <c r="AQ404" s="132"/>
      <c r="AR404" s="37"/>
      <c r="AS404" s="133"/>
      <c r="AT404" s="138"/>
      <c r="AU404" s="131"/>
      <c r="AV404" s="37">
        <v>0</v>
      </c>
      <c r="AW404" s="135">
        <f t="shared" si="87"/>
        <v>0</v>
      </c>
      <c r="AX404" s="47">
        <f t="shared" si="88"/>
        <v>0</v>
      </c>
      <c r="AY404" s="47">
        <f t="shared" si="89"/>
        <v>0</v>
      </c>
      <c r="AZ404" s="47">
        <f t="shared" si="90"/>
        <v>0</v>
      </c>
      <c r="BA404" s="47">
        <f t="shared" si="91"/>
        <v>0</v>
      </c>
      <c r="BB404" s="47">
        <f t="shared" si="92"/>
        <v>0</v>
      </c>
      <c r="BC404" s="47">
        <f t="shared" si="93"/>
        <v>0</v>
      </c>
      <c r="BD404" s="47">
        <f t="shared" si="94"/>
        <v>0</v>
      </c>
      <c r="BE404" s="47">
        <f t="shared" si="95"/>
        <v>0</v>
      </c>
      <c r="BF404" s="135">
        <f t="shared" si="96"/>
        <v>0</v>
      </c>
      <c r="BG404" s="139">
        <f t="shared" si="97"/>
        <v>0</v>
      </c>
    </row>
    <row r="405" spans="1:59" ht="12.95" customHeight="1" x14ac:dyDescent="0.2">
      <c r="A405" s="32" t="s">
        <v>1026</v>
      </c>
      <c r="B405" s="33" t="s">
        <v>1027</v>
      </c>
      <c r="C405" s="43">
        <v>12578</v>
      </c>
      <c r="D405" s="45" t="s">
        <v>1026</v>
      </c>
      <c r="E405" s="33" t="s">
        <v>1027</v>
      </c>
      <c r="F405" s="46" t="s">
        <v>146</v>
      </c>
      <c r="G405" s="33" t="s">
        <v>147</v>
      </c>
      <c r="H405" s="46" t="s">
        <v>727</v>
      </c>
      <c r="I405" s="46" t="s">
        <v>728</v>
      </c>
      <c r="J405" s="47">
        <v>1</v>
      </c>
      <c r="K405" s="47">
        <v>2</v>
      </c>
      <c r="L405" s="130"/>
      <c r="M405" s="131">
        <v>0</v>
      </c>
      <c r="N405" s="132"/>
      <c r="O405" s="37"/>
      <c r="P405" s="133">
        <v>0</v>
      </c>
      <c r="Q405" s="134">
        <v>0</v>
      </c>
      <c r="R405" s="131"/>
      <c r="S405" s="37">
        <v>0</v>
      </c>
      <c r="T405" s="135">
        <f t="shared" si="84"/>
        <v>0</v>
      </c>
      <c r="U405" s="130"/>
      <c r="V405" s="131">
        <v>0</v>
      </c>
      <c r="W405" s="136"/>
      <c r="X405" s="37"/>
      <c r="Y405" s="133">
        <v>0</v>
      </c>
      <c r="Z405" s="50">
        <v>0</v>
      </c>
      <c r="AA405" s="131"/>
      <c r="AB405" s="37">
        <v>0</v>
      </c>
      <c r="AC405" s="135">
        <f t="shared" si="85"/>
        <v>0</v>
      </c>
      <c r="AD405" s="47"/>
      <c r="AE405" s="47"/>
      <c r="AF405" s="130"/>
      <c r="AG405" s="131">
        <v>0</v>
      </c>
      <c r="AH405" s="132"/>
      <c r="AI405" s="37"/>
      <c r="AJ405" s="133">
        <v>0</v>
      </c>
      <c r="AK405" s="134">
        <v>0</v>
      </c>
      <c r="AL405" s="131"/>
      <c r="AM405" s="37">
        <v>0</v>
      </c>
      <c r="AN405" s="135">
        <f t="shared" si="86"/>
        <v>0</v>
      </c>
      <c r="AO405" s="130"/>
      <c r="AP405" s="131">
        <v>0</v>
      </c>
      <c r="AQ405" s="132"/>
      <c r="AR405" s="37"/>
      <c r="AS405" s="133"/>
      <c r="AT405" s="138"/>
      <c r="AU405" s="131"/>
      <c r="AV405" s="37">
        <v>0</v>
      </c>
      <c r="AW405" s="135">
        <f t="shared" si="87"/>
        <v>0</v>
      </c>
      <c r="AX405" s="47">
        <f t="shared" si="88"/>
        <v>0</v>
      </c>
      <c r="AY405" s="47">
        <f t="shared" si="89"/>
        <v>0</v>
      </c>
      <c r="AZ405" s="47">
        <f t="shared" si="90"/>
        <v>0</v>
      </c>
      <c r="BA405" s="47">
        <f t="shared" si="91"/>
        <v>0</v>
      </c>
      <c r="BB405" s="47">
        <f t="shared" si="92"/>
        <v>0</v>
      </c>
      <c r="BC405" s="47">
        <f t="shared" si="93"/>
        <v>0</v>
      </c>
      <c r="BD405" s="47">
        <f t="shared" si="94"/>
        <v>0</v>
      </c>
      <c r="BE405" s="47">
        <f t="shared" si="95"/>
        <v>0</v>
      </c>
      <c r="BF405" s="135">
        <f t="shared" si="96"/>
        <v>0</v>
      </c>
      <c r="BG405" s="139">
        <f t="shared" si="97"/>
        <v>0</v>
      </c>
    </row>
    <row r="406" spans="1:59" ht="12.95" customHeight="1" x14ac:dyDescent="0.2">
      <c r="A406" s="32" t="s">
        <v>219</v>
      </c>
      <c r="B406" s="33" t="s">
        <v>1891</v>
      </c>
      <c r="C406" s="43">
        <v>23794</v>
      </c>
      <c r="D406" s="45" t="s">
        <v>219</v>
      </c>
      <c r="E406" s="33" t="s">
        <v>220</v>
      </c>
      <c r="F406" s="46" t="s">
        <v>146</v>
      </c>
      <c r="G406" s="33" t="s">
        <v>147</v>
      </c>
      <c r="H406" s="46" t="s">
        <v>221</v>
      </c>
      <c r="I406" s="46" t="s">
        <v>222</v>
      </c>
      <c r="J406" s="47">
        <v>1</v>
      </c>
      <c r="K406" s="47">
        <v>2</v>
      </c>
      <c r="L406" s="130"/>
      <c r="M406" s="131">
        <v>0</v>
      </c>
      <c r="N406" s="132"/>
      <c r="O406" s="37"/>
      <c r="P406" s="133">
        <v>0</v>
      </c>
      <c r="Q406" s="134">
        <v>0</v>
      </c>
      <c r="R406" s="131"/>
      <c r="S406" s="37">
        <v>0</v>
      </c>
      <c r="T406" s="135">
        <f t="shared" si="84"/>
        <v>0</v>
      </c>
      <c r="U406" s="130"/>
      <c r="V406" s="131">
        <v>0</v>
      </c>
      <c r="W406" s="136"/>
      <c r="X406" s="37"/>
      <c r="Y406" s="133">
        <v>0</v>
      </c>
      <c r="Z406" s="50">
        <v>0</v>
      </c>
      <c r="AA406" s="131"/>
      <c r="AB406" s="37">
        <v>0</v>
      </c>
      <c r="AC406" s="135">
        <f t="shared" si="85"/>
        <v>0</v>
      </c>
      <c r="AD406" s="47"/>
      <c r="AE406" s="47"/>
      <c r="AF406" s="130"/>
      <c r="AG406" s="131">
        <v>0</v>
      </c>
      <c r="AH406" s="132"/>
      <c r="AI406" s="37"/>
      <c r="AJ406" s="133">
        <v>0</v>
      </c>
      <c r="AK406" s="134">
        <v>0</v>
      </c>
      <c r="AL406" s="131"/>
      <c r="AM406" s="37">
        <v>0</v>
      </c>
      <c r="AN406" s="135">
        <f t="shared" si="86"/>
        <v>0</v>
      </c>
      <c r="AO406" s="130"/>
      <c r="AP406" s="131">
        <v>0</v>
      </c>
      <c r="AQ406" s="132"/>
      <c r="AR406" s="37"/>
      <c r="AS406" s="133"/>
      <c r="AT406" s="138"/>
      <c r="AU406" s="131"/>
      <c r="AV406" s="37">
        <v>0</v>
      </c>
      <c r="AW406" s="135">
        <f t="shared" si="87"/>
        <v>0</v>
      </c>
      <c r="AX406" s="47">
        <f t="shared" si="88"/>
        <v>0</v>
      </c>
      <c r="AY406" s="47">
        <f t="shared" si="89"/>
        <v>0</v>
      </c>
      <c r="AZ406" s="47">
        <f t="shared" si="90"/>
        <v>0</v>
      </c>
      <c r="BA406" s="47">
        <f t="shared" si="91"/>
        <v>0</v>
      </c>
      <c r="BB406" s="47">
        <f t="shared" si="92"/>
        <v>0</v>
      </c>
      <c r="BC406" s="47">
        <f t="shared" si="93"/>
        <v>0</v>
      </c>
      <c r="BD406" s="47">
        <f t="shared" si="94"/>
        <v>0</v>
      </c>
      <c r="BE406" s="47">
        <f t="shared" si="95"/>
        <v>0</v>
      </c>
      <c r="BF406" s="135">
        <f t="shared" si="96"/>
        <v>0</v>
      </c>
      <c r="BG406" s="139">
        <f t="shared" si="97"/>
        <v>0</v>
      </c>
    </row>
    <row r="407" spans="1:59" ht="12.95" customHeight="1" x14ac:dyDescent="0.2">
      <c r="A407" s="32" t="s">
        <v>709</v>
      </c>
      <c r="B407" s="33" t="s">
        <v>1892</v>
      </c>
      <c r="C407" s="43">
        <v>64682</v>
      </c>
      <c r="D407" s="45" t="s">
        <v>709</v>
      </c>
      <c r="E407" s="33" t="s">
        <v>710</v>
      </c>
      <c r="F407" s="46" t="s">
        <v>136</v>
      </c>
      <c r="G407" s="33" t="s">
        <v>137</v>
      </c>
      <c r="H407" s="46" t="s">
        <v>612</v>
      </c>
      <c r="I407" s="46" t="s">
        <v>613</v>
      </c>
      <c r="J407" s="47">
        <v>1</v>
      </c>
      <c r="K407" s="47">
        <v>2</v>
      </c>
      <c r="L407" s="130"/>
      <c r="M407" s="131">
        <v>0</v>
      </c>
      <c r="N407" s="132"/>
      <c r="O407" s="37"/>
      <c r="P407" s="133">
        <v>48</v>
      </c>
      <c r="Q407" s="134">
        <v>0</v>
      </c>
      <c r="R407" s="131"/>
      <c r="S407" s="37">
        <v>0</v>
      </c>
      <c r="T407" s="135">
        <f t="shared" si="84"/>
        <v>48</v>
      </c>
      <c r="U407" s="130"/>
      <c r="V407" s="131">
        <v>0</v>
      </c>
      <c r="W407" s="136"/>
      <c r="X407" s="37"/>
      <c r="Y407" s="133">
        <v>0</v>
      </c>
      <c r="Z407" s="50">
        <v>0</v>
      </c>
      <c r="AA407" s="131"/>
      <c r="AB407" s="37">
        <v>0</v>
      </c>
      <c r="AC407" s="135">
        <f t="shared" si="85"/>
        <v>0</v>
      </c>
      <c r="AD407" s="47"/>
      <c r="AE407" s="47"/>
      <c r="AF407" s="130"/>
      <c r="AG407" s="131">
        <v>0</v>
      </c>
      <c r="AH407" s="132"/>
      <c r="AI407" s="37"/>
      <c r="AJ407" s="133">
        <v>0</v>
      </c>
      <c r="AK407" s="134">
        <v>0</v>
      </c>
      <c r="AL407" s="131"/>
      <c r="AM407" s="37">
        <v>0</v>
      </c>
      <c r="AN407" s="135">
        <f t="shared" si="86"/>
        <v>0</v>
      </c>
      <c r="AO407" s="130"/>
      <c r="AP407" s="131">
        <v>0</v>
      </c>
      <c r="AQ407" s="132"/>
      <c r="AR407" s="37"/>
      <c r="AS407" s="133"/>
      <c r="AT407" s="138"/>
      <c r="AU407" s="131"/>
      <c r="AV407" s="37">
        <v>0</v>
      </c>
      <c r="AW407" s="135">
        <f t="shared" si="87"/>
        <v>0</v>
      </c>
      <c r="AX407" s="47">
        <f t="shared" si="88"/>
        <v>0</v>
      </c>
      <c r="AY407" s="47">
        <f t="shared" si="89"/>
        <v>0</v>
      </c>
      <c r="AZ407" s="47">
        <f t="shared" si="90"/>
        <v>0</v>
      </c>
      <c r="BA407" s="47">
        <f t="shared" si="91"/>
        <v>0</v>
      </c>
      <c r="BB407" s="47">
        <f t="shared" si="92"/>
        <v>48</v>
      </c>
      <c r="BC407" s="47">
        <f t="shared" si="93"/>
        <v>0</v>
      </c>
      <c r="BD407" s="47">
        <f t="shared" si="94"/>
        <v>0</v>
      </c>
      <c r="BE407" s="47">
        <f t="shared" si="95"/>
        <v>0</v>
      </c>
      <c r="BF407" s="135">
        <f t="shared" si="96"/>
        <v>48</v>
      </c>
      <c r="BG407" s="139">
        <f t="shared" si="97"/>
        <v>7.4209208125908287E-4</v>
      </c>
    </row>
    <row r="408" spans="1:59" ht="12.95" customHeight="1" x14ac:dyDescent="0.2">
      <c r="A408" s="32" t="s">
        <v>154</v>
      </c>
      <c r="B408" s="33" t="s">
        <v>1893</v>
      </c>
      <c r="C408" s="43">
        <v>36692</v>
      </c>
      <c r="D408" s="45" t="s">
        <v>154</v>
      </c>
      <c r="E408" s="33" t="s">
        <v>155</v>
      </c>
      <c r="F408" s="46" t="s">
        <v>128</v>
      </c>
      <c r="G408" s="33" t="s">
        <v>129</v>
      </c>
      <c r="H408" s="46" t="s">
        <v>130</v>
      </c>
      <c r="I408" s="46" t="s">
        <v>131</v>
      </c>
      <c r="J408" s="47">
        <v>1</v>
      </c>
      <c r="K408" s="47">
        <v>2</v>
      </c>
      <c r="L408" s="130"/>
      <c r="M408" s="131">
        <v>0</v>
      </c>
      <c r="N408" s="132"/>
      <c r="O408" s="37"/>
      <c r="P408" s="133">
        <v>0</v>
      </c>
      <c r="Q408" s="134">
        <v>0</v>
      </c>
      <c r="R408" s="131"/>
      <c r="S408" s="37">
        <v>0</v>
      </c>
      <c r="T408" s="135">
        <f t="shared" si="84"/>
        <v>0</v>
      </c>
      <c r="U408" s="130"/>
      <c r="V408" s="131">
        <v>0</v>
      </c>
      <c r="W408" s="136"/>
      <c r="X408" s="37"/>
      <c r="Y408" s="133">
        <v>0</v>
      </c>
      <c r="Z408" s="50">
        <v>0</v>
      </c>
      <c r="AA408" s="131"/>
      <c r="AB408" s="37">
        <v>0</v>
      </c>
      <c r="AC408" s="135">
        <f t="shared" si="85"/>
        <v>0</v>
      </c>
      <c r="AD408" s="47"/>
      <c r="AE408" s="47"/>
      <c r="AF408" s="130"/>
      <c r="AG408" s="131">
        <v>0</v>
      </c>
      <c r="AH408" s="132"/>
      <c r="AI408" s="37"/>
      <c r="AJ408" s="133">
        <v>0</v>
      </c>
      <c r="AK408" s="134">
        <v>0</v>
      </c>
      <c r="AL408" s="131"/>
      <c r="AM408" s="37">
        <v>0</v>
      </c>
      <c r="AN408" s="135">
        <f t="shared" si="86"/>
        <v>0</v>
      </c>
      <c r="AO408" s="130"/>
      <c r="AP408" s="131">
        <v>0</v>
      </c>
      <c r="AQ408" s="132"/>
      <c r="AR408" s="37"/>
      <c r="AS408" s="133"/>
      <c r="AT408" s="138"/>
      <c r="AU408" s="131"/>
      <c r="AV408" s="37">
        <v>0</v>
      </c>
      <c r="AW408" s="135">
        <f t="shared" si="87"/>
        <v>0</v>
      </c>
      <c r="AX408" s="47">
        <f t="shared" si="88"/>
        <v>0</v>
      </c>
      <c r="AY408" s="47">
        <f t="shared" si="89"/>
        <v>0</v>
      </c>
      <c r="AZ408" s="47">
        <f t="shared" si="90"/>
        <v>0</v>
      </c>
      <c r="BA408" s="47">
        <f t="shared" si="91"/>
        <v>0</v>
      </c>
      <c r="BB408" s="47">
        <f t="shared" si="92"/>
        <v>0</v>
      </c>
      <c r="BC408" s="47">
        <f t="shared" si="93"/>
        <v>0</v>
      </c>
      <c r="BD408" s="47">
        <f t="shared" si="94"/>
        <v>0</v>
      </c>
      <c r="BE408" s="47">
        <f t="shared" si="95"/>
        <v>0</v>
      </c>
      <c r="BF408" s="135">
        <f t="shared" si="96"/>
        <v>0</v>
      </c>
      <c r="BG408" s="139">
        <f t="shared" si="97"/>
        <v>0</v>
      </c>
    </row>
    <row r="409" spans="1:59" ht="12.95" customHeight="1" x14ac:dyDescent="0.2">
      <c r="A409" s="32" t="s">
        <v>1512</v>
      </c>
      <c r="B409" s="33" t="s">
        <v>1894</v>
      </c>
      <c r="C409" s="43">
        <v>14302</v>
      </c>
      <c r="D409" s="45" t="s">
        <v>1512</v>
      </c>
      <c r="E409" s="33" t="s">
        <v>1513</v>
      </c>
      <c r="F409" s="46" t="s">
        <v>128</v>
      </c>
      <c r="G409" s="33" t="s">
        <v>129</v>
      </c>
      <c r="H409" s="46" t="s">
        <v>130</v>
      </c>
      <c r="I409" s="46" t="s">
        <v>131</v>
      </c>
      <c r="J409" s="47">
        <v>2</v>
      </c>
      <c r="K409" s="47">
        <v>2</v>
      </c>
      <c r="L409" s="130"/>
      <c r="M409" s="131">
        <v>0</v>
      </c>
      <c r="N409" s="132"/>
      <c r="O409" s="37"/>
      <c r="P409" s="133">
        <v>0</v>
      </c>
      <c r="Q409" s="134">
        <v>0</v>
      </c>
      <c r="R409" s="131"/>
      <c r="S409" s="37">
        <v>0</v>
      </c>
      <c r="T409" s="135">
        <f t="shared" si="84"/>
        <v>0</v>
      </c>
      <c r="U409" s="130"/>
      <c r="V409" s="131">
        <v>0</v>
      </c>
      <c r="W409" s="136"/>
      <c r="X409" s="37"/>
      <c r="Y409" s="133">
        <v>0</v>
      </c>
      <c r="Z409" s="50">
        <v>0</v>
      </c>
      <c r="AA409" s="131"/>
      <c r="AB409" s="37">
        <v>0</v>
      </c>
      <c r="AC409" s="135">
        <f t="shared" si="85"/>
        <v>0</v>
      </c>
      <c r="AD409" s="47"/>
      <c r="AE409" s="47"/>
      <c r="AF409" s="130"/>
      <c r="AG409" s="131">
        <v>0</v>
      </c>
      <c r="AH409" s="132"/>
      <c r="AI409" s="37"/>
      <c r="AJ409" s="133">
        <v>0</v>
      </c>
      <c r="AK409" s="134">
        <v>0</v>
      </c>
      <c r="AL409" s="131"/>
      <c r="AM409" s="37">
        <v>0</v>
      </c>
      <c r="AN409" s="135">
        <f t="shared" si="86"/>
        <v>0</v>
      </c>
      <c r="AO409" s="130"/>
      <c r="AP409" s="131">
        <v>0</v>
      </c>
      <c r="AQ409" s="132"/>
      <c r="AR409" s="37"/>
      <c r="AS409" s="133"/>
      <c r="AT409" s="138"/>
      <c r="AU409" s="131"/>
      <c r="AV409" s="37">
        <v>0</v>
      </c>
      <c r="AW409" s="135">
        <f t="shared" si="87"/>
        <v>0</v>
      </c>
      <c r="AX409" s="47">
        <f t="shared" si="88"/>
        <v>0</v>
      </c>
      <c r="AY409" s="47">
        <f t="shared" si="89"/>
        <v>0</v>
      </c>
      <c r="AZ409" s="47">
        <f t="shared" si="90"/>
        <v>0</v>
      </c>
      <c r="BA409" s="47">
        <f t="shared" si="91"/>
        <v>0</v>
      </c>
      <c r="BB409" s="47">
        <f t="shared" si="92"/>
        <v>0</v>
      </c>
      <c r="BC409" s="47">
        <f t="shared" si="93"/>
        <v>0</v>
      </c>
      <c r="BD409" s="47">
        <f t="shared" si="94"/>
        <v>0</v>
      </c>
      <c r="BE409" s="47">
        <f t="shared" si="95"/>
        <v>0</v>
      </c>
      <c r="BF409" s="135">
        <f t="shared" si="96"/>
        <v>0</v>
      </c>
      <c r="BG409" s="139">
        <f t="shared" si="97"/>
        <v>0</v>
      </c>
    </row>
    <row r="410" spans="1:59" ht="12.95" customHeight="1" x14ac:dyDescent="0.2">
      <c r="A410" s="32" t="s">
        <v>326</v>
      </c>
      <c r="B410" s="33" t="s">
        <v>1895</v>
      </c>
      <c r="C410" s="43">
        <v>145869</v>
      </c>
      <c r="D410" s="45" t="s">
        <v>326</v>
      </c>
      <c r="E410" s="33" t="s">
        <v>327</v>
      </c>
      <c r="F410" s="46" t="s">
        <v>72</v>
      </c>
      <c r="G410" s="33" t="s">
        <v>73</v>
      </c>
      <c r="H410" s="46" t="s">
        <v>328</v>
      </c>
      <c r="I410" s="46" t="s">
        <v>329</v>
      </c>
      <c r="J410" s="47">
        <v>1</v>
      </c>
      <c r="K410" s="47">
        <v>2</v>
      </c>
      <c r="L410" s="130"/>
      <c r="M410" s="131">
        <v>0</v>
      </c>
      <c r="N410" s="132"/>
      <c r="O410" s="37"/>
      <c r="P410" s="133">
        <v>1866</v>
      </c>
      <c r="Q410" s="134">
        <v>0</v>
      </c>
      <c r="R410" s="131"/>
      <c r="S410" s="37">
        <v>0</v>
      </c>
      <c r="T410" s="135">
        <f t="shared" si="84"/>
        <v>1866</v>
      </c>
      <c r="U410" s="130"/>
      <c r="V410" s="131">
        <v>0</v>
      </c>
      <c r="W410" s="136"/>
      <c r="X410" s="37"/>
      <c r="Y410" s="133">
        <v>3876.19</v>
      </c>
      <c r="Z410" s="134">
        <v>0</v>
      </c>
      <c r="AA410" s="131"/>
      <c r="AB410" s="37">
        <v>0</v>
      </c>
      <c r="AC410" s="135">
        <f t="shared" si="85"/>
        <v>3876.19</v>
      </c>
      <c r="AD410" s="47"/>
      <c r="AE410" s="47"/>
      <c r="AF410" s="130"/>
      <c r="AG410" s="131">
        <v>0</v>
      </c>
      <c r="AH410" s="132"/>
      <c r="AI410" s="37"/>
      <c r="AJ410" s="133">
        <v>0</v>
      </c>
      <c r="AK410" s="137">
        <v>11908</v>
      </c>
      <c r="AL410" s="131"/>
      <c r="AM410" s="37">
        <v>0</v>
      </c>
      <c r="AN410" s="135">
        <f t="shared" si="86"/>
        <v>11908</v>
      </c>
      <c r="AO410" s="130"/>
      <c r="AP410" s="131">
        <v>0</v>
      </c>
      <c r="AQ410" s="132"/>
      <c r="AR410" s="37"/>
      <c r="AS410" s="133"/>
      <c r="AT410" s="138"/>
      <c r="AU410" s="131"/>
      <c r="AV410" s="37">
        <v>0</v>
      </c>
      <c r="AW410" s="135">
        <f t="shared" si="87"/>
        <v>0</v>
      </c>
      <c r="AX410" s="47">
        <f t="shared" si="88"/>
        <v>0</v>
      </c>
      <c r="AY410" s="47">
        <f t="shared" si="89"/>
        <v>0</v>
      </c>
      <c r="AZ410" s="47">
        <f t="shared" si="90"/>
        <v>0</v>
      </c>
      <c r="BA410" s="47">
        <f t="shared" si="91"/>
        <v>0</v>
      </c>
      <c r="BB410" s="47">
        <f t="shared" si="92"/>
        <v>5742.1900000000005</v>
      </c>
      <c r="BC410" s="47">
        <f t="shared" si="93"/>
        <v>11908</v>
      </c>
      <c r="BD410" s="47">
        <f t="shared" si="94"/>
        <v>0</v>
      </c>
      <c r="BE410" s="47">
        <f t="shared" si="95"/>
        <v>0</v>
      </c>
      <c r="BF410" s="135">
        <f t="shared" si="96"/>
        <v>17650.190000000002</v>
      </c>
      <c r="BG410" s="139">
        <f t="shared" si="97"/>
        <v>0.12100028107411447</v>
      </c>
    </row>
    <row r="411" spans="1:59" ht="12.95" customHeight="1" x14ac:dyDescent="0.2">
      <c r="A411" s="32" t="s">
        <v>579</v>
      </c>
      <c r="B411" s="33" t="s">
        <v>1896</v>
      </c>
      <c r="C411" s="43">
        <v>147228</v>
      </c>
      <c r="D411" s="45" t="s">
        <v>579</v>
      </c>
      <c r="E411" s="33" t="s">
        <v>580</v>
      </c>
      <c r="F411" s="46" t="s">
        <v>136</v>
      </c>
      <c r="G411" s="33" t="s">
        <v>137</v>
      </c>
      <c r="H411" s="46" t="s">
        <v>581</v>
      </c>
      <c r="I411" s="46" t="s">
        <v>582</v>
      </c>
      <c r="J411" s="47">
        <v>1</v>
      </c>
      <c r="K411" s="47">
        <v>2</v>
      </c>
      <c r="L411" s="130"/>
      <c r="M411" s="131">
        <v>0</v>
      </c>
      <c r="N411" s="132"/>
      <c r="O411" s="37">
        <v>710</v>
      </c>
      <c r="P411" s="133">
        <v>0</v>
      </c>
      <c r="Q411" s="134">
        <v>0</v>
      </c>
      <c r="R411" s="131"/>
      <c r="S411" s="37">
        <v>0</v>
      </c>
      <c r="T411" s="135">
        <f t="shared" si="84"/>
        <v>710</v>
      </c>
      <c r="U411" s="130"/>
      <c r="V411" s="131">
        <v>0</v>
      </c>
      <c r="W411" s="136"/>
      <c r="X411" s="37"/>
      <c r="Y411" s="133">
        <v>0</v>
      </c>
      <c r="Z411" s="134">
        <v>0</v>
      </c>
      <c r="AA411" s="131"/>
      <c r="AB411" s="37">
        <v>0</v>
      </c>
      <c r="AC411" s="135">
        <f t="shared" si="85"/>
        <v>0</v>
      </c>
      <c r="AD411" s="47"/>
      <c r="AE411" s="47"/>
      <c r="AF411" s="130"/>
      <c r="AG411" s="131">
        <v>0</v>
      </c>
      <c r="AH411" s="132"/>
      <c r="AI411" s="37"/>
      <c r="AJ411" s="133">
        <v>0</v>
      </c>
      <c r="AK411" s="134">
        <v>0</v>
      </c>
      <c r="AL411" s="131"/>
      <c r="AM411" s="37">
        <v>0</v>
      </c>
      <c r="AN411" s="135">
        <f t="shared" si="86"/>
        <v>0</v>
      </c>
      <c r="AO411" s="130"/>
      <c r="AP411" s="131">
        <v>0</v>
      </c>
      <c r="AQ411" s="132"/>
      <c r="AR411" s="37"/>
      <c r="AS411" s="133"/>
      <c r="AT411" s="138"/>
      <c r="AU411" s="131"/>
      <c r="AV411" s="37">
        <v>0</v>
      </c>
      <c r="AW411" s="135">
        <f t="shared" si="87"/>
        <v>0</v>
      </c>
      <c r="AX411" s="47">
        <f t="shared" si="88"/>
        <v>0</v>
      </c>
      <c r="AY411" s="47">
        <f t="shared" si="89"/>
        <v>0</v>
      </c>
      <c r="AZ411" s="47">
        <f t="shared" si="90"/>
        <v>0</v>
      </c>
      <c r="BA411" s="47">
        <f t="shared" si="91"/>
        <v>710</v>
      </c>
      <c r="BB411" s="47">
        <f t="shared" si="92"/>
        <v>0</v>
      </c>
      <c r="BC411" s="47">
        <f t="shared" si="93"/>
        <v>0</v>
      </c>
      <c r="BD411" s="47">
        <f t="shared" si="94"/>
        <v>0</v>
      </c>
      <c r="BE411" s="47">
        <f t="shared" si="95"/>
        <v>0</v>
      </c>
      <c r="BF411" s="135">
        <f t="shared" si="96"/>
        <v>710</v>
      </c>
      <c r="BG411" s="139">
        <f t="shared" si="97"/>
        <v>4.8224522509305295E-3</v>
      </c>
    </row>
    <row r="412" spans="1:59" ht="12.95" customHeight="1" x14ac:dyDescent="0.2">
      <c r="A412" s="32" t="s">
        <v>1721</v>
      </c>
      <c r="B412" s="33" t="s">
        <v>1897</v>
      </c>
      <c r="C412" s="43">
        <v>49865</v>
      </c>
      <c r="D412" s="45" t="s">
        <v>1721</v>
      </c>
      <c r="E412" s="33" t="s">
        <v>1725</v>
      </c>
      <c r="F412" s="46" t="s">
        <v>80</v>
      </c>
      <c r="G412" s="33" t="s">
        <v>81</v>
      </c>
      <c r="H412" s="46" t="s">
        <v>488</v>
      </c>
      <c r="I412" s="46" t="s">
        <v>489</v>
      </c>
      <c r="J412" s="47">
        <v>1</v>
      </c>
      <c r="K412" s="47">
        <v>2</v>
      </c>
      <c r="L412" s="130"/>
      <c r="M412" s="131">
        <v>0</v>
      </c>
      <c r="N412" s="132"/>
      <c r="O412" s="37"/>
      <c r="P412" s="133">
        <v>0</v>
      </c>
      <c r="Q412" s="134">
        <v>0</v>
      </c>
      <c r="R412" s="131"/>
      <c r="S412" s="37">
        <v>0</v>
      </c>
      <c r="T412" s="135">
        <f t="shared" si="84"/>
        <v>0</v>
      </c>
      <c r="U412" s="130"/>
      <c r="V412" s="131">
        <v>0</v>
      </c>
      <c r="W412" s="136"/>
      <c r="X412" s="37"/>
      <c r="Y412" s="133">
        <v>0</v>
      </c>
      <c r="Z412" s="134">
        <v>0</v>
      </c>
      <c r="AA412" s="131"/>
      <c r="AB412" s="37">
        <v>0</v>
      </c>
      <c r="AC412" s="135">
        <f t="shared" si="85"/>
        <v>0</v>
      </c>
      <c r="AD412" s="47"/>
      <c r="AE412" s="47"/>
      <c r="AF412" s="130"/>
      <c r="AG412" s="131">
        <v>0</v>
      </c>
      <c r="AH412" s="132"/>
      <c r="AI412" s="37"/>
      <c r="AJ412" s="133">
        <v>0</v>
      </c>
      <c r="AK412" s="134">
        <v>0</v>
      </c>
      <c r="AL412" s="131"/>
      <c r="AM412" s="37">
        <v>0</v>
      </c>
      <c r="AN412" s="135">
        <f t="shared" si="86"/>
        <v>0</v>
      </c>
      <c r="AO412" s="130"/>
      <c r="AP412" s="131">
        <v>0</v>
      </c>
      <c r="AQ412" s="132"/>
      <c r="AR412" s="37"/>
      <c r="AS412" s="133"/>
      <c r="AT412" s="138"/>
      <c r="AU412" s="131"/>
      <c r="AV412" s="37">
        <v>0</v>
      </c>
      <c r="AW412" s="135">
        <f t="shared" si="87"/>
        <v>0</v>
      </c>
      <c r="AX412" s="47">
        <f t="shared" si="88"/>
        <v>0</v>
      </c>
      <c r="AY412" s="47">
        <f t="shared" si="89"/>
        <v>0</v>
      </c>
      <c r="AZ412" s="47">
        <f t="shared" si="90"/>
        <v>0</v>
      </c>
      <c r="BA412" s="47">
        <f t="shared" si="91"/>
        <v>0</v>
      </c>
      <c r="BB412" s="47">
        <f t="shared" si="92"/>
        <v>0</v>
      </c>
      <c r="BC412" s="47">
        <f t="shared" si="93"/>
        <v>0</v>
      </c>
      <c r="BD412" s="47">
        <f t="shared" si="94"/>
        <v>0</v>
      </c>
      <c r="BE412" s="47">
        <f t="shared" si="95"/>
        <v>0</v>
      </c>
      <c r="BF412" s="135">
        <f t="shared" si="96"/>
        <v>0</v>
      </c>
      <c r="BG412" s="139">
        <f t="shared" si="97"/>
        <v>0</v>
      </c>
    </row>
    <row r="413" spans="1:59" ht="12.95" customHeight="1" x14ac:dyDescent="0.2">
      <c r="A413" s="32" t="s">
        <v>279</v>
      </c>
      <c r="B413" s="33" t="s">
        <v>1898</v>
      </c>
      <c r="C413" s="43">
        <v>129767</v>
      </c>
      <c r="D413" s="45" t="s">
        <v>279</v>
      </c>
      <c r="E413" s="33" t="s">
        <v>280</v>
      </c>
      <c r="F413" s="46" t="s">
        <v>128</v>
      </c>
      <c r="G413" s="33" t="s">
        <v>129</v>
      </c>
      <c r="H413" s="46" t="s">
        <v>281</v>
      </c>
      <c r="I413" s="46" t="s">
        <v>282</v>
      </c>
      <c r="J413" s="47">
        <v>1</v>
      </c>
      <c r="K413" s="47">
        <v>2</v>
      </c>
      <c r="L413" s="130"/>
      <c r="M413" s="131">
        <v>0</v>
      </c>
      <c r="N413" s="132">
        <v>0</v>
      </c>
      <c r="O413" s="37"/>
      <c r="P413" s="133">
        <v>3027</v>
      </c>
      <c r="Q413" s="134">
        <v>0</v>
      </c>
      <c r="R413" s="131"/>
      <c r="S413" s="37">
        <v>0</v>
      </c>
      <c r="T413" s="135">
        <f t="shared" si="84"/>
        <v>3027</v>
      </c>
      <c r="U413" s="130"/>
      <c r="V413" s="131">
        <v>0</v>
      </c>
      <c r="W413" s="136">
        <v>0</v>
      </c>
      <c r="X413" s="37"/>
      <c r="Y413" s="133">
        <v>0</v>
      </c>
      <c r="Z413" s="134">
        <v>0</v>
      </c>
      <c r="AA413" s="131"/>
      <c r="AB413" s="37">
        <v>0</v>
      </c>
      <c r="AC413" s="135">
        <f t="shared" si="85"/>
        <v>0</v>
      </c>
      <c r="AD413" s="47"/>
      <c r="AE413" s="47"/>
      <c r="AF413" s="130"/>
      <c r="AG413" s="131">
        <v>0</v>
      </c>
      <c r="AH413" s="132">
        <v>437</v>
      </c>
      <c r="AI413" s="37"/>
      <c r="AJ413" s="133">
        <v>0</v>
      </c>
      <c r="AK413" s="137">
        <v>62839</v>
      </c>
      <c r="AL413" s="131"/>
      <c r="AM413" s="37">
        <v>0</v>
      </c>
      <c r="AN413" s="135">
        <f t="shared" si="86"/>
        <v>63276</v>
      </c>
      <c r="AO413" s="130"/>
      <c r="AP413" s="131">
        <v>0</v>
      </c>
      <c r="AQ413" s="132">
        <v>0</v>
      </c>
      <c r="AR413" s="37"/>
      <c r="AS413" s="133"/>
      <c r="AT413" s="138"/>
      <c r="AU413" s="131"/>
      <c r="AV413" s="37">
        <v>0</v>
      </c>
      <c r="AW413" s="135">
        <f t="shared" si="87"/>
        <v>0</v>
      </c>
      <c r="AX413" s="47">
        <f t="shared" si="88"/>
        <v>0</v>
      </c>
      <c r="AY413" s="47">
        <f t="shared" si="89"/>
        <v>0</v>
      </c>
      <c r="AZ413" s="47">
        <f t="shared" si="90"/>
        <v>437</v>
      </c>
      <c r="BA413" s="47">
        <f t="shared" si="91"/>
        <v>0</v>
      </c>
      <c r="BB413" s="47">
        <f t="shared" si="92"/>
        <v>3027</v>
      </c>
      <c r="BC413" s="47">
        <f t="shared" si="93"/>
        <v>62839</v>
      </c>
      <c r="BD413" s="47">
        <f t="shared" si="94"/>
        <v>0</v>
      </c>
      <c r="BE413" s="47">
        <f t="shared" si="95"/>
        <v>0</v>
      </c>
      <c r="BF413" s="135">
        <f t="shared" si="96"/>
        <v>66303</v>
      </c>
      <c r="BG413" s="139">
        <f t="shared" si="97"/>
        <v>0.51093883653008854</v>
      </c>
    </row>
    <row r="414" spans="1:59" ht="12.95" customHeight="1" x14ac:dyDescent="0.2">
      <c r="A414" s="32" t="s">
        <v>251</v>
      </c>
      <c r="B414" s="33" t="s">
        <v>1899</v>
      </c>
      <c r="C414" s="43">
        <v>6887</v>
      </c>
      <c r="D414" s="45" t="s">
        <v>251</v>
      </c>
      <c r="E414" s="33" t="s">
        <v>252</v>
      </c>
      <c r="F414" s="46" t="s">
        <v>204</v>
      </c>
      <c r="G414" s="33" t="s">
        <v>205</v>
      </c>
      <c r="H414" s="46" t="s">
        <v>206</v>
      </c>
      <c r="I414" s="46" t="s">
        <v>207</v>
      </c>
      <c r="J414" s="47">
        <v>1</v>
      </c>
      <c r="K414" s="47">
        <v>2</v>
      </c>
      <c r="L414" s="130"/>
      <c r="M414" s="131">
        <v>0</v>
      </c>
      <c r="N414" s="132"/>
      <c r="O414" s="37"/>
      <c r="P414" s="133">
        <v>0</v>
      </c>
      <c r="Q414" s="134">
        <v>0</v>
      </c>
      <c r="R414" s="131"/>
      <c r="S414" s="37">
        <v>0</v>
      </c>
      <c r="T414" s="135">
        <f t="shared" si="84"/>
        <v>0</v>
      </c>
      <c r="U414" s="130"/>
      <c r="V414" s="131">
        <v>0</v>
      </c>
      <c r="W414" s="136"/>
      <c r="X414" s="37"/>
      <c r="Y414" s="133">
        <v>0</v>
      </c>
      <c r="Z414" s="134">
        <v>0</v>
      </c>
      <c r="AA414" s="131"/>
      <c r="AB414" s="37">
        <v>0</v>
      </c>
      <c r="AC414" s="135">
        <f t="shared" si="85"/>
        <v>0</v>
      </c>
      <c r="AD414" s="47"/>
      <c r="AE414" s="47"/>
      <c r="AF414" s="130"/>
      <c r="AG414" s="131">
        <v>0</v>
      </c>
      <c r="AH414" s="132"/>
      <c r="AI414" s="37"/>
      <c r="AJ414" s="133">
        <v>0</v>
      </c>
      <c r="AK414" s="134">
        <v>0</v>
      </c>
      <c r="AL414" s="131"/>
      <c r="AM414" s="37">
        <v>0</v>
      </c>
      <c r="AN414" s="135">
        <f t="shared" si="86"/>
        <v>0</v>
      </c>
      <c r="AO414" s="130"/>
      <c r="AP414" s="131">
        <v>0</v>
      </c>
      <c r="AQ414" s="132"/>
      <c r="AR414" s="37"/>
      <c r="AS414" s="133"/>
      <c r="AT414" s="138"/>
      <c r="AU414" s="131"/>
      <c r="AV414" s="37">
        <v>0</v>
      </c>
      <c r="AW414" s="135">
        <f t="shared" si="87"/>
        <v>0</v>
      </c>
      <c r="AX414" s="47">
        <f t="shared" si="88"/>
        <v>0</v>
      </c>
      <c r="AY414" s="47">
        <f t="shared" si="89"/>
        <v>0</v>
      </c>
      <c r="AZ414" s="47">
        <f t="shared" si="90"/>
        <v>0</v>
      </c>
      <c r="BA414" s="47">
        <f t="shared" si="91"/>
        <v>0</v>
      </c>
      <c r="BB414" s="47">
        <f t="shared" si="92"/>
        <v>0</v>
      </c>
      <c r="BC414" s="47">
        <f t="shared" si="93"/>
        <v>0</v>
      </c>
      <c r="BD414" s="47">
        <f t="shared" si="94"/>
        <v>0</v>
      </c>
      <c r="BE414" s="47">
        <f t="shared" si="95"/>
        <v>0</v>
      </c>
      <c r="BF414" s="135">
        <f t="shared" si="96"/>
        <v>0</v>
      </c>
      <c r="BG414" s="139">
        <f t="shared" si="97"/>
        <v>0</v>
      </c>
    </row>
    <row r="415" spans="1:59" ht="12.95" customHeight="1" x14ac:dyDescent="0.2">
      <c r="A415" s="32" t="s">
        <v>811</v>
      </c>
      <c r="B415" s="33" t="s">
        <v>812</v>
      </c>
      <c r="C415" s="43">
        <v>5767</v>
      </c>
      <c r="D415" s="45" t="s">
        <v>811</v>
      </c>
      <c r="E415" s="33" t="s">
        <v>812</v>
      </c>
      <c r="F415" s="46" t="s">
        <v>146</v>
      </c>
      <c r="G415" s="33" t="s">
        <v>147</v>
      </c>
      <c r="H415" s="46" t="s">
        <v>785</v>
      </c>
      <c r="I415" s="46" t="s">
        <v>786</v>
      </c>
      <c r="J415" s="47">
        <v>1</v>
      </c>
      <c r="K415" s="47">
        <v>2</v>
      </c>
      <c r="L415" s="130"/>
      <c r="M415" s="131">
        <v>0</v>
      </c>
      <c r="N415" s="132"/>
      <c r="O415" s="37"/>
      <c r="P415" s="133">
        <v>0</v>
      </c>
      <c r="Q415" s="134">
        <v>0</v>
      </c>
      <c r="R415" s="131"/>
      <c r="S415" s="37">
        <v>0</v>
      </c>
      <c r="T415" s="135">
        <f t="shared" si="84"/>
        <v>0</v>
      </c>
      <c r="U415" s="130"/>
      <c r="V415" s="131">
        <v>0</v>
      </c>
      <c r="W415" s="136"/>
      <c r="X415" s="37"/>
      <c r="Y415" s="133">
        <v>0</v>
      </c>
      <c r="Z415" s="134">
        <v>0</v>
      </c>
      <c r="AA415" s="131"/>
      <c r="AB415" s="37">
        <v>2595.6375766201572</v>
      </c>
      <c r="AC415" s="135">
        <f t="shared" si="85"/>
        <v>2595.6375766201572</v>
      </c>
      <c r="AD415" s="47"/>
      <c r="AE415" s="47"/>
      <c r="AF415" s="130"/>
      <c r="AG415" s="131">
        <v>0</v>
      </c>
      <c r="AH415" s="132"/>
      <c r="AI415" s="37"/>
      <c r="AJ415" s="133">
        <v>0</v>
      </c>
      <c r="AK415" s="134">
        <v>0</v>
      </c>
      <c r="AL415" s="131"/>
      <c r="AM415" s="37">
        <v>0</v>
      </c>
      <c r="AN415" s="135">
        <f t="shared" si="86"/>
        <v>0</v>
      </c>
      <c r="AO415" s="130"/>
      <c r="AP415" s="131">
        <v>0</v>
      </c>
      <c r="AQ415" s="132"/>
      <c r="AR415" s="37"/>
      <c r="AS415" s="133"/>
      <c r="AT415" s="138"/>
      <c r="AU415" s="131"/>
      <c r="AV415" s="37">
        <v>0</v>
      </c>
      <c r="AW415" s="135">
        <f t="shared" si="87"/>
        <v>0</v>
      </c>
      <c r="AX415" s="47">
        <f t="shared" si="88"/>
        <v>0</v>
      </c>
      <c r="AY415" s="47">
        <f t="shared" si="89"/>
        <v>0</v>
      </c>
      <c r="AZ415" s="47">
        <f t="shared" si="90"/>
        <v>0</v>
      </c>
      <c r="BA415" s="47">
        <f t="shared" si="91"/>
        <v>0</v>
      </c>
      <c r="BB415" s="47">
        <f t="shared" si="92"/>
        <v>0</v>
      </c>
      <c r="BC415" s="47">
        <f t="shared" si="93"/>
        <v>0</v>
      </c>
      <c r="BD415" s="47">
        <f t="shared" si="94"/>
        <v>0</v>
      </c>
      <c r="BE415" s="47">
        <f t="shared" si="95"/>
        <v>2595.6375766201572</v>
      </c>
      <c r="BF415" s="135">
        <f t="shared" si="96"/>
        <v>2595.6375766201572</v>
      </c>
      <c r="BG415" s="139">
        <f t="shared" si="97"/>
        <v>0.45008454597193642</v>
      </c>
    </row>
    <row r="416" spans="1:59" ht="12.95" customHeight="1" x14ac:dyDescent="0.2">
      <c r="A416" s="32" t="s">
        <v>774</v>
      </c>
      <c r="B416" s="33" t="s">
        <v>778</v>
      </c>
      <c r="C416" s="43">
        <v>15960</v>
      </c>
      <c r="D416" s="45" t="s">
        <v>774</v>
      </c>
      <c r="E416" s="33" t="s">
        <v>778</v>
      </c>
      <c r="F416" s="46" t="s">
        <v>146</v>
      </c>
      <c r="G416" s="33" t="s">
        <v>147</v>
      </c>
      <c r="H416" s="46" t="s">
        <v>148</v>
      </c>
      <c r="I416" s="46" t="s">
        <v>149</v>
      </c>
      <c r="J416" s="47">
        <v>2</v>
      </c>
      <c r="K416" s="47">
        <v>2</v>
      </c>
      <c r="L416" s="130"/>
      <c r="M416" s="131">
        <v>0</v>
      </c>
      <c r="N416" s="132"/>
      <c r="O416" s="37"/>
      <c r="P416" s="133">
        <v>0</v>
      </c>
      <c r="Q416" s="134">
        <v>0</v>
      </c>
      <c r="R416" s="131"/>
      <c r="S416" s="37">
        <v>0</v>
      </c>
      <c r="T416" s="135">
        <f t="shared" si="84"/>
        <v>0</v>
      </c>
      <c r="U416" s="130"/>
      <c r="V416" s="131">
        <v>0</v>
      </c>
      <c r="W416" s="136"/>
      <c r="X416" s="37"/>
      <c r="Y416" s="133">
        <v>0</v>
      </c>
      <c r="Z416" s="134">
        <v>0</v>
      </c>
      <c r="AA416" s="131"/>
      <c r="AB416" s="37">
        <v>1924.6845485405486</v>
      </c>
      <c r="AC416" s="135">
        <f t="shared" si="85"/>
        <v>1924.6845485405486</v>
      </c>
      <c r="AD416" s="47"/>
      <c r="AE416" s="47"/>
      <c r="AF416" s="130"/>
      <c r="AG416" s="131">
        <v>0</v>
      </c>
      <c r="AH416" s="132"/>
      <c r="AI416" s="37"/>
      <c r="AJ416" s="133">
        <v>0</v>
      </c>
      <c r="AK416" s="134">
        <v>0</v>
      </c>
      <c r="AL416" s="131"/>
      <c r="AM416" s="37">
        <v>0</v>
      </c>
      <c r="AN416" s="135">
        <f t="shared" si="86"/>
        <v>0</v>
      </c>
      <c r="AO416" s="130"/>
      <c r="AP416" s="131">
        <v>0</v>
      </c>
      <c r="AQ416" s="132"/>
      <c r="AR416" s="37"/>
      <c r="AS416" s="133"/>
      <c r="AT416" s="138"/>
      <c r="AU416" s="131"/>
      <c r="AV416" s="37">
        <v>0</v>
      </c>
      <c r="AW416" s="135">
        <f t="shared" si="87"/>
        <v>0</v>
      </c>
      <c r="AX416" s="47">
        <f t="shared" si="88"/>
        <v>0</v>
      </c>
      <c r="AY416" s="47">
        <f t="shared" si="89"/>
        <v>0</v>
      </c>
      <c r="AZ416" s="47">
        <f t="shared" si="90"/>
        <v>0</v>
      </c>
      <c r="BA416" s="47">
        <f t="shared" si="91"/>
        <v>0</v>
      </c>
      <c r="BB416" s="47">
        <f t="shared" si="92"/>
        <v>0</v>
      </c>
      <c r="BC416" s="47">
        <f t="shared" si="93"/>
        <v>0</v>
      </c>
      <c r="BD416" s="47">
        <f t="shared" si="94"/>
        <v>0</v>
      </c>
      <c r="BE416" s="47">
        <f t="shared" si="95"/>
        <v>1924.6845485405486</v>
      </c>
      <c r="BF416" s="135">
        <f t="shared" si="96"/>
        <v>1924.6845485405486</v>
      </c>
      <c r="BG416" s="139">
        <f t="shared" si="97"/>
        <v>0.12059426995868099</v>
      </c>
    </row>
    <row r="417" spans="1:59" ht="12.95" customHeight="1" x14ac:dyDescent="0.2">
      <c r="A417" s="32" t="s">
        <v>144</v>
      </c>
      <c r="B417" s="33" t="s">
        <v>145</v>
      </c>
      <c r="C417" s="43">
        <v>4712</v>
      </c>
      <c r="D417" s="45" t="s">
        <v>144</v>
      </c>
      <c r="E417" s="33" t="s">
        <v>145</v>
      </c>
      <c r="F417" s="46" t="s">
        <v>146</v>
      </c>
      <c r="G417" s="33" t="s">
        <v>147</v>
      </c>
      <c r="H417" s="46" t="s">
        <v>148</v>
      </c>
      <c r="I417" s="46" t="s">
        <v>149</v>
      </c>
      <c r="J417" s="47">
        <v>2</v>
      </c>
      <c r="K417" s="47">
        <v>2</v>
      </c>
      <c r="L417" s="130"/>
      <c r="M417" s="131">
        <v>0</v>
      </c>
      <c r="N417" s="132"/>
      <c r="O417" s="37"/>
      <c r="P417" s="133">
        <v>0</v>
      </c>
      <c r="Q417" s="134">
        <v>0</v>
      </c>
      <c r="R417" s="131"/>
      <c r="S417" s="37">
        <v>0</v>
      </c>
      <c r="T417" s="135">
        <f t="shared" si="84"/>
        <v>0</v>
      </c>
      <c r="U417" s="130"/>
      <c r="V417" s="131">
        <v>0</v>
      </c>
      <c r="W417" s="136"/>
      <c r="X417" s="37"/>
      <c r="Y417" s="133">
        <v>0</v>
      </c>
      <c r="Z417" s="134">
        <v>0</v>
      </c>
      <c r="AA417" s="131"/>
      <c r="AB417" s="37">
        <v>0</v>
      </c>
      <c r="AC417" s="135">
        <f t="shared" si="85"/>
        <v>0</v>
      </c>
      <c r="AD417" s="47"/>
      <c r="AE417" s="47"/>
      <c r="AF417" s="130"/>
      <c r="AG417" s="131">
        <v>0</v>
      </c>
      <c r="AH417" s="132"/>
      <c r="AI417" s="37"/>
      <c r="AJ417" s="133">
        <v>0</v>
      </c>
      <c r="AK417" s="134">
        <v>0</v>
      </c>
      <c r="AL417" s="131"/>
      <c r="AM417" s="37">
        <v>0</v>
      </c>
      <c r="AN417" s="135">
        <f t="shared" si="86"/>
        <v>0</v>
      </c>
      <c r="AO417" s="130"/>
      <c r="AP417" s="131">
        <v>0</v>
      </c>
      <c r="AQ417" s="132"/>
      <c r="AR417" s="37"/>
      <c r="AS417" s="133"/>
      <c r="AT417" s="138"/>
      <c r="AU417" s="131"/>
      <c r="AV417" s="37">
        <v>0</v>
      </c>
      <c r="AW417" s="135">
        <f t="shared" si="87"/>
        <v>0</v>
      </c>
      <c r="AX417" s="47">
        <f t="shared" si="88"/>
        <v>0</v>
      </c>
      <c r="AY417" s="47">
        <f t="shared" si="89"/>
        <v>0</v>
      </c>
      <c r="AZ417" s="47">
        <f t="shared" si="90"/>
        <v>0</v>
      </c>
      <c r="BA417" s="47">
        <f t="shared" si="91"/>
        <v>0</v>
      </c>
      <c r="BB417" s="47">
        <f t="shared" si="92"/>
        <v>0</v>
      </c>
      <c r="BC417" s="47">
        <f t="shared" si="93"/>
        <v>0</v>
      </c>
      <c r="BD417" s="47">
        <f t="shared" si="94"/>
        <v>0</v>
      </c>
      <c r="BE417" s="47">
        <f t="shared" si="95"/>
        <v>0</v>
      </c>
      <c r="BF417" s="135">
        <f t="shared" si="96"/>
        <v>0</v>
      </c>
      <c r="BG417" s="139">
        <f t="shared" si="97"/>
        <v>0</v>
      </c>
    </row>
    <row r="418" spans="1:59" ht="12.95" customHeight="1" x14ac:dyDescent="0.2">
      <c r="A418" s="32" t="s">
        <v>1537</v>
      </c>
      <c r="B418" s="33" t="s">
        <v>1541</v>
      </c>
      <c r="C418" s="43">
        <v>4401</v>
      </c>
      <c r="D418" s="45" t="s">
        <v>1537</v>
      </c>
      <c r="E418" s="33" t="s">
        <v>1541</v>
      </c>
      <c r="F418" s="46" t="s">
        <v>204</v>
      </c>
      <c r="G418" s="33" t="s">
        <v>205</v>
      </c>
      <c r="H418" s="46" t="s">
        <v>305</v>
      </c>
      <c r="I418" s="46" t="s">
        <v>637</v>
      </c>
      <c r="J418" s="47">
        <v>2</v>
      </c>
      <c r="K418" s="47">
        <v>2</v>
      </c>
      <c r="L418" s="130"/>
      <c r="M418" s="131">
        <v>0</v>
      </c>
      <c r="N418" s="132"/>
      <c r="O418" s="37"/>
      <c r="P418" s="133">
        <v>0</v>
      </c>
      <c r="Q418" s="134">
        <v>0</v>
      </c>
      <c r="R418" s="131"/>
      <c r="S418" s="37">
        <v>0</v>
      </c>
      <c r="T418" s="135">
        <f t="shared" si="84"/>
        <v>0</v>
      </c>
      <c r="U418" s="130"/>
      <c r="V418" s="131">
        <v>0</v>
      </c>
      <c r="W418" s="136"/>
      <c r="X418" s="37"/>
      <c r="Y418" s="133">
        <v>0</v>
      </c>
      <c r="Z418" s="134">
        <v>0</v>
      </c>
      <c r="AA418" s="131"/>
      <c r="AB418" s="37">
        <v>0</v>
      </c>
      <c r="AC418" s="135">
        <f t="shared" si="85"/>
        <v>0</v>
      </c>
      <c r="AD418" s="47"/>
      <c r="AE418" s="47"/>
      <c r="AF418" s="130"/>
      <c r="AG418" s="131">
        <v>0</v>
      </c>
      <c r="AH418" s="132"/>
      <c r="AI418" s="37"/>
      <c r="AJ418" s="133">
        <v>0</v>
      </c>
      <c r="AK418" s="134">
        <v>0</v>
      </c>
      <c r="AL418" s="131"/>
      <c r="AM418" s="37">
        <v>0</v>
      </c>
      <c r="AN418" s="135">
        <f t="shared" si="86"/>
        <v>0</v>
      </c>
      <c r="AO418" s="130"/>
      <c r="AP418" s="131">
        <v>0</v>
      </c>
      <c r="AQ418" s="132"/>
      <c r="AR418" s="37"/>
      <c r="AS418" s="133"/>
      <c r="AT418" s="138"/>
      <c r="AU418" s="131"/>
      <c r="AV418" s="37">
        <v>0</v>
      </c>
      <c r="AW418" s="135">
        <f t="shared" si="87"/>
        <v>0</v>
      </c>
      <c r="AX418" s="47">
        <f t="shared" si="88"/>
        <v>0</v>
      </c>
      <c r="AY418" s="47">
        <f t="shared" si="89"/>
        <v>0</v>
      </c>
      <c r="AZ418" s="47">
        <f t="shared" si="90"/>
        <v>0</v>
      </c>
      <c r="BA418" s="47">
        <f t="shared" si="91"/>
        <v>0</v>
      </c>
      <c r="BB418" s="47">
        <f t="shared" si="92"/>
        <v>0</v>
      </c>
      <c r="BC418" s="47">
        <f t="shared" si="93"/>
        <v>0</v>
      </c>
      <c r="BD418" s="47">
        <f t="shared" si="94"/>
        <v>0</v>
      </c>
      <c r="BE418" s="47">
        <f t="shared" si="95"/>
        <v>0</v>
      </c>
      <c r="BF418" s="135">
        <f t="shared" si="96"/>
        <v>0</v>
      </c>
      <c r="BG418" s="139">
        <f t="shared" si="97"/>
        <v>0</v>
      </c>
    </row>
    <row r="419" spans="1:59" ht="12.95" customHeight="1" x14ac:dyDescent="0.2">
      <c r="A419" s="32" t="s">
        <v>1475</v>
      </c>
      <c r="B419" s="33" t="s">
        <v>1476</v>
      </c>
      <c r="C419" s="43">
        <v>42107</v>
      </c>
      <c r="D419" s="45"/>
      <c r="E419" s="33"/>
      <c r="F419" s="46" t="s">
        <v>136</v>
      </c>
      <c r="G419" s="33" t="s">
        <v>137</v>
      </c>
      <c r="H419" s="46" t="s">
        <v>138</v>
      </c>
      <c r="I419" s="46" t="s">
        <v>139</v>
      </c>
      <c r="J419" s="47">
        <v>1</v>
      </c>
      <c r="K419" s="47">
        <v>1</v>
      </c>
      <c r="L419" s="130">
        <v>31796.703549000002</v>
      </c>
      <c r="M419" s="131">
        <v>2607</v>
      </c>
      <c r="N419" s="132"/>
      <c r="O419" s="37">
        <v>2595.69</v>
      </c>
      <c r="P419" s="133">
        <v>12400.5</v>
      </c>
      <c r="Q419" s="134">
        <v>3749</v>
      </c>
      <c r="R419" s="131">
        <v>8948</v>
      </c>
      <c r="S419" s="37">
        <v>39370</v>
      </c>
      <c r="T419" s="135">
        <f t="shared" si="84"/>
        <v>101466.893549</v>
      </c>
      <c r="U419" s="130">
        <v>55983.570000000007</v>
      </c>
      <c r="V419" s="131">
        <v>1974.04</v>
      </c>
      <c r="W419" s="136"/>
      <c r="X419" s="37">
        <v>1149.3900000000001</v>
      </c>
      <c r="Y419" s="133">
        <v>7324.67</v>
      </c>
      <c r="Z419" s="134">
        <v>4427.2</v>
      </c>
      <c r="AA419" s="131">
        <v>7933.07</v>
      </c>
      <c r="AB419" s="37">
        <v>24121.426649833884</v>
      </c>
      <c r="AC419" s="135">
        <f t="shared" si="85"/>
        <v>102913.36664983389</v>
      </c>
      <c r="AD419" s="47"/>
      <c r="AE419" s="47"/>
      <c r="AF419" s="130">
        <v>82000</v>
      </c>
      <c r="AG419" s="131">
        <v>840</v>
      </c>
      <c r="AH419" s="132"/>
      <c r="AI419" s="37">
        <v>2500</v>
      </c>
      <c r="AJ419" s="133">
        <v>18330.080000000002</v>
      </c>
      <c r="AK419" s="137">
        <v>5265</v>
      </c>
      <c r="AL419" s="131">
        <v>12000</v>
      </c>
      <c r="AM419" s="37">
        <v>19162</v>
      </c>
      <c r="AN419" s="135">
        <f t="shared" si="86"/>
        <v>140097.08000000002</v>
      </c>
      <c r="AO419" s="130">
        <v>25121.02</v>
      </c>
      <c r="AP419" s="131">
        <v>0</v>
      </c>
      <c r="AQ419" s="132"/>
      <c r="AR419" s="37"/>
      <c r="AS419" s="133"/>
      <c r="AT419" s="138"/>
      <c r="AU419" s="131"/>
      <c r="AV419" s="37">
        <v>5121</v>
      </c>
      <c r="AW419" s="135">
        <f t="shared" si="87"/>
        <v>30242.02</v>
      </c>
      <c r="AX419" s="47">
        <f t="shared" si="88"/>
        <v>194901.29354899999</v>
      </c>
      <c r="AY419" s="47">
        <f t="shared" si="89"/>
        <v>5421.04</v>
      </c>
      <c r="AZ419" s="47">
        <f t="shared" si="90"/>
        <v>0</v>
      </c>
      <c r="BA419" s="47">
        <f t="shared" si="91"/>
        <v>6245.08</v>
      </c>
      <c r="BB419" s="47">
        <f t="shared" si="92"/>
        <v>38055.25</v>
      </c>
      <c r="BC419" s="47">
        <f t="shared" si="93"/>
        <v>13441.2</v>
      </c>
      <c r="BD419" s="47">
        <f t="shared" si="94"/>
        <v>28881.07</v>
      </c>
      <c r="BE419" s="47">
        <f t="shared" si="95"/>
        <v>87774.426649833884</v>
      </c>
      <c r="BF419" s="135">
        <f t="shared" si="96"/>
        <v>374719.36019883386</v>
      </c>
      <c r="BG419" s="139">
        <f t="shared" si="97"/>
        <v>8.8992177119916853</v>
      </c>
    </row>
    <row r="420" spans="1:59" ht="12.95" customHeight="1" x14ac:dyDescent="0.2">
      <c r="A420" s="32" t="s">
        <v>549</v>
      </c>
      <c r="B420" s="33" t="s">
        <v>550</v>
      </c>
      <c r="C420" s="43">
        <v>95799</v>
      </c>
      <c r="D420" s="45"/>
      <c r="E420" s="33"/>
      <c r="F420" s="46" t="s">
        <v>80</v>
      </c>
      <c r="G420" s="33" t="s">
        <v>81</v>
      </c>
      <c r="H420" s="46" t="s">
        <v>553</v>
      </c>
      <c r="I420" s="46" t="s">
        <v>554</v>
      </c>
      <c r="J420" s="47">
        <v>1</v>
      </c>
      <c r="K420" s="47">
        <v>1</v>
      </c>
      <c r="L420" s="130">
        <v>64516.380759999993</v>
      </c>
      <c r="M420" s="131">
        <v>25596.29</v>
      </c>
      <c r="N420" s="132"/>
      <c r="O420" s="37">
        <v>18108.52</v>
      </c>
      <c r="P420" s="133">
        <v>61017.67</v>
      </c>
      <c r="Q420" s="134">
        <v>59450.32</v>
      </c>
      <c r="R420" s="131">
        <v>19211.25</v>
      </c>
      <c r="S420" s="37">
        <v>241905.41999999998</v>
      </c>
      <c r="T420" s="135">
        <f t="shared" si="84"/>
        <v>489805.85076</v>
      </c>
      <c r="U420" s="130">
        <v>53743.99</v>
      </c>
      <c r="V420" s="131">
        <v>16141.94</v>
      </c>
      <c r="W420" s="136"/>
      <c r="X420" s="37">
        <v>7566.5</v>
      </c>
      <c r="Y420" s="133">
        <v>6221.42</v>
      </c>
      <c r="Z420" s="134">
        <v>11278.29</v>
      </c>
      <c r="AA420" s="131">
        <v>5590.96</v>
      </c>
      <c r="AB420" s="37">
        <v>59783.567205011816</v>
      </c>
      <c r="AC420" s="135">
        <f t="shared" si="85"/>
        <v>160326.66720501182</v>
      </c>
      <c r="AD420" s="47"/>
      <c r="AE420" s="47"/>
      <c r="AF420" s="130">
        <v>315950</v>
      </c>
      <c r="AG420" s="131">
        <v>18743</v>
      </c>
      <c r="AH420" s="132"/>
      <c r="AI420" s="37">
        <v>56764</v>
      </c>
      <c r="AJ420" s="133">
        <v>48196</v>
      </c>
      <c r="AK420" s="137">
        <v>59442</v>
      </c>
      <c r="AL420" s="131">
        <v>36415</v>
      </c>
      <c r="AM420" s="37">
        <v>127779</v>
      </c>
      <c r="AN420" s="135">
        <f t="shared" si="86"/>
        <v>663289</v>
      </c>
      <c r="AO420" s="130">
        <v>217567.74</v>
      </c>
      <c r="AP420" s="131">
        <v>0</v>
      </c>
      <c r="AQ420" s="132"/>
      <c r="AR420" s="37"/>
      <c r="AS420" s="133"/>
      <c r="AT420" s="138"/>
      <c r="AU420" s="131"/>
      <c r="AV420" s="37">
        <v>210854</v>
      </c>
      <c r="AW420" s="135">
        <f t="shared" si="87"/>
        <v>428421.74</v>
      </c>
      <c r="AX420" s="47">
        <f t="shared" si="88"/>
        <v>651778.11075999995</v>
      </c>
      <c r="AY420" s="47">
        <f t="shared" si="89"/>
        <v>60481.23</v>
      </c>
      <c r="AZ420" s="47">
        <f t="shared" si="90"/>
        <v>0</v>
      </c>
      <c r="BA420" s="47">
        <f t="shared" si="91"/>
        <v>82439.02</v>
      </c>
      <c r="BB420" s="47">
        <f t="shared" si="92"/>
        <v>115435.09</v>
      </c>
      <c r="BC420" s="47">
        <f t="shared" si="93"/>
        <v>130170.61</v>
      </c>
      <c r="BD420" s="47">
        <f t="shared" si="94"/>
        <v>61217.21</v>
      </c>
      <c r="BE420" s="47">
        <f t="shared" si="95"/>
        <v>640321.98720501177</v>
      </c>
      <c r="BF420" s="135">
        <f t="shared" si="96"/>
        <v>1741843.2579650118</v>
      </c>
      <c r="BG420" s="139">
        <f t="shared" si="97"/>
        <v>18.182269731051594</v>
      </c>
    </row>
    <row r="421" spans="1:59" ht="12.95" customHeight="1" x14ac:dyDescent="0.2">
      <c r="A421" s="32" t="s">
        <v>1488</v>
      </c>
      <c r="B421" s="33" t="s">
        <v>1489</v>
      </c>
      <c r="C421" s="43">
        <v>20043</v>
      </c>
      <c r="D421" s="45"/>
      <c r="E421" s="33"/>
      <c r="F421" s="46" t="s">
        <v>136</v>
      </c>
      <c r="G421" s="33" t="s">
        <v>137</v>
      </c>
      <c r="H421" s="46" t="s">
        <v>404</v>
      </c>
      <c r="I421" s="46" t="s">
        <v>405</v>
      </c>
      <c r="J421" s="47">
        <v>1</v>
      </c>
      <c r="K421" s="47">
        <v>1</v>
      </c>
      <c r="L421" s="130">
        <v>23620.906062999999</v>
      </c>
      <c r="M421" s="131">
        <v>93281.39</v>
      </c>
      <c r="N421" s="132"/>
      <c r="O421" s="37">
        <v>5719.72</v>
      </c>
      <c r="P421" s="133">
        <v>27369</v>
      </c>
      <c r="Q421" s="134">
        <v>3628</v>
      </c>
      <c r="R421" s="131">
        <v>7649</v>
      </c>
      <c r="S421" s="37">
        <v>23175.86</v>
      </c>
      <c r="T421" s="135">
        <f t="shared" si="84"/>
        <v>184443.876063</v>
      </c>
      <c r="U421" s="130">
        <v>36520.950000000004</v>
      </c>
      <c r="V421" s="131">
        <v>26428.76</v>
      </c>
      <c r="W421" s="136"/>
      <c r="X421" s="37">
        <v>5399.31</v>
      </c>
      <c r="Y421" s="133">
        <v>9056.92</v>
      </c>
      <c r="Z421" s="134">
        <v>3981.94</v>
      </c>
      <c r="AA421" s="131">
        <v>2889.11</v>
      </c>
      <c r="AB421" s="37">
        <v>22024.574699398894</v>
      </c>
      <c r="AC421" s="135">
        <f t="shared" si="85"/>
        <v>106301.56469939891</v>
      </c>
      <c r="AD421" s="47"/>
      <c r="AE421" s="47"/>
      <c r="AF421" s="130">
        <v>3750</v>
      </c>
      <c r="AG421" s="131">
        <v>4687.5</v>
      </c>
      <c r="AH421" s="132"/>
      <c r="AI421" s="37">
        <v>937.5</v>
      </c>
      <c r="AJ421" s="133">
        <v>2812.5</v>
      </c>
      <c r="AK421" s="137">
        <v>937.5</v>
      </c>
      <c r="AL421" s="131">
        <v>937.5</v>
      </c>
      <c r="AM421" s="37">
        <v>937.5</v>
      </c>
      <c r="AN421" s="135">
        <f t="shared" si="86"/>
        <v>15000</v>
      </c>
      <c r="AO421" s="130">
        <v>0</v>
      </c>
      <c r="AP421" s="131">
        <v>134637.76000000001</v>
      </c>
      <c r="AQ421" s="132"/>
      <c r="AR421" s="37"/>
      <c r="AS421" s="133"/>
      <c r="AT421" s="138"/>
      <c r="AU421" s="131"/>
      <c r="AV421" s="37">
        <v>0</v>
      </c>
      <c r="AW421" s="135">
        <f t="shared" si="87"/>
        <v>134637.76000000001</v>
      </c>
      <c r="AX421" s="47">
        <f t="shared" si="88"/>
        <v>63891.856062999999</v>
      </c>
      <c r="AY421" s="47">
        <f t="shared" si="89"/>
        <v>259035.41</v>
      </c>
      <c r="AZ421" s="47">
        <f t="shared" si="90"/>
        <v>0</v>
      </c>
      <c r="BA421" s="47">
        <f t="shared" si="91"/>
        <v>12056.53</v>
      </c>
      <c r="BB421" s="47">
        <f t="shared" si="92"/>
        <v>39238.42</v>
      </c>
      <c r="BC421" s="47">
        <f t="shared" si="93"/>
        <v>8547.44</v>
      </c>
      <c r="BD421" s="47">
        <f t="shared" si="94"/>
        <v>11475.61</v>
      </c>
      <c r="BE421" s="47">
        <f t="shared" si="95"/>
        <v>46137.934699398895</v>
      </c>
      <c r="BF421" s="135">
        <f t="shared" si="96"/>
        <v>440383.20076239889</v>
      </c>
      <c r="BG421" s="139">
        <f t="shared" si="97"/>
        <v>21.971920409240077</v>
      </c>
    </row>
    <row r="422" spans="1:59" ht="12.95" customHeight="1" x14ac:dyDescent="0.2">
      <c r="A422" s="32" t="s">
        <v>1119</v>
      </c>
      <c r="B422" s="33" t="s">
        <v>1120</v>
      </c>
      <c r="C422" s="43">
        <v>8208</v>
      </c>
      <c r="D422" s="45"/>
      <c r="E422" s="33"/>
      <c r="F422" s="46" t="s">
        <v>72</v>
      </c>
      <c r="G422" s="33" t="s">
        <v>73</v>
      </c>
      <c r="H422" s="46" t="s">
        <v>563</v>
      </c>
      <c r="I422" s="46" t="s">
        <v>564</v>
      </c>
      <c r="J422" s="47">
        <v>1</v>
      </c>
      <c r="K422" s="47">
        <v>1</v>
      </c>
      <c r="L422" s="130">
        <v>10104.774095000001</v>
      </c>
      <c r="M422" s="131">
        <v>35</v>
      </c>
      <c r="N422" s="132"/>
      <c r="O422" s="37">
        <v>1785</v>
      </c>
      <c r="P422" s="133">
        <v>5077</v>
      </c>
      <c r="Q422" s="134">
        <v>290.5</v>
      </c>
      <c r="R422" s="131">
        <v>4373.05</v>
      </c>
      <c r="S422" s="37">
        <v>11579</v>
      </c>
      <c r="T422" s="135">
        <f t="shared" si="84"/>
        <v>33244.324095000004</v>
      </c>
      <c r="U422" s="130">
        <v>7073.73</v>
      </c>
      <c r="V422" s="131">
        <v>10560.65</v>
      </c>
      <c r="W422" s="136"/>
      <c r="X422" s="37">
        <v>119.1</v>
      </c>
      <c r="Y422" s="133">
        <v>739</v>
      </c>
      <c r="Z422" s="134">
        <v>4531.6000000000004</v>
      </c>
      <c r="AA422" s="131">
        <v>10825.12</v>
      </c>
      <c r="AB422" s="37">
        <v>4563.0988485240905</v>
      </c>
      <c r="AC422" s="135">
        <f t="shared" si="85"/>
        <v>38412.298848524086</v>
      </c>
      <c r="AD422" s="47"/>
      <c r="AE422" s="47"/>
      <c r="AF422" s="130">
        <v>3400</v>
      </c>
      <c r="AG422" s="131">
        <v>13500</v>
      </c>
      <c r="AH422" s="132"/>
      <c r="AI422" s="37">
        <v>350</v>
      </c>
      <c r="AJ422" s="133">
        <v>1200</v>
      </c>
      <c r="AK422" s="137">
        <v>8500</v>
      </c>
      <c r="AL422" s="131"/>
      <c r="AM422" s="37">
        <v>1330</v>
      </c>
      <c r="AN422" s="135">
        <f t="shared" si="86"/>
        <v>28280</v>
      </c>
      <c r="AO422" s="130">
        <v>0</v>
      </c>
      <c r="AP422" s="131">
        <v>0</v>
      </c>
      <c r="AQ422" s="132"/>
      <c r="AR422" s="37"/>
      <c r="AS422" s="133"/>
      <c r="AT422" s="138"/>
      <c r="AU422" s="131"/>
      <c r="AV422" s="37">
        <v>0</v>
      </c>
      <c r="AW422" s="135">
        <f t="shared" si="87"/>
        <v>0</v>
      </c>
      <c r="AX422" s="47">
        <f t="shared" si="88"/>
        <v>20578.504095</v>
      </c>
      <c r="AY422" s="47">
        <f t="shared" si="89"/>
        <v>24095.65</v>
      </c>
      <c r="AZ422" s="47">
        <f t="shared" si="90"/>
        <v>0</v>
      </c>
      <c r="BA422" s="47">
        <f t="shared" si="91"/>
        <v>2254.1</v>
      </c>
      <c r="BB422" s="47">
        <f t="shared" si="92"/>
        <v>7016</v>
      </c>
      <c r="BC422" s="47">
        <f t="shared" si="93"/>
        <v>13322.1</v>
      </c>
      <c r="BD422" s="47">
        <f t="shared" si="94"/>
        <v>15198.170000000002</v>
      </c>
      <c r="BE422" s="47">
        <f t="shared" si="95"/>
        <v>17472.098848524089</v>
      </c>
      <c r="BF422" s="135">
        <f t="shared" si="96"/>
        <v>99936.622943524097</v>
      </c>
      <c r="BG422" s="139">
        <f t="shared" si="97"/>
        <v>12.175514491170089</v>
      </c>
    </row>
    <row r="423" spans="1:59" ht="12.95" customHeight="1" x14ac:dyDescent="0.2">
      <c r="A423" s="32" t="s">
        <v>507</v>
      </c>
      <c r="B423" s="33" t="s">
        <v>508</v>
      </c>
      <c r="C423" s="43">
        <v>11657</v>
      </c>
      <c r="D423" s="45" t="s">
        <v>257</v>
      </c>
      <c r="E423" s="33" t="s">
        <v>258</v>
      </c>
      <c r="F423" s="46" t="s">
        <v>146</v>
      </c>
      <c r="G423" s="33" t="s">
        <v>147</v>
      </c>
      <c r="H423" s="46" t="s">
        <v>509</v>
      </c>
      <c r="I423" s="46" t="s">
        <v>510</v>
      </c>
      <c r="J423" s="47">
        <v>1</v>
      </c>
      <c r="K423" s="47">
        <v>2</v>
      </c>
      <c r="L423" s="130">
        <v>19932.755117000001</v>
      </c>
      <c r="M423" s="131">
        <v>0</v>
      </c>
      <c r="N423" s="132">
        <v>4230.8</v>
      </c>
      <c r="O423" s="37"/>
      <c r="P423" s="133">
        <v>0</v>
      </c>
      <c r="Q423" s="134">
        <v>500</v>
      </c>
      <c r="R423" s="131"/>
      <c r="S423" s="37">
        <v>49495.270000000004</v>
      </c>
      <c r="T423" s="135">
        <f t="shared" si="84"/>
        <v>74158.825117</v>
      </c>
      <c r="U423" s="130">
        <v>10920.5</v>
      </c>
      <c r="V423" s="131">
        <v>0</v>
      </c>
      <c r="W423" s="136">
        <v>482.35</v>
      </c>
      <c r="X423" s="37">
        <v>3671.15</v>
      </c>
      <c r="Y423" s="133">
        <v>0</v>
      </c>
      <c r="Z423" s="134">
        <v>0</v>
      </c>
      <c r="AA423" s="131"/>
      <c r="AB423" s="37">
        <v>12725.267460914927</v>
      </c>
      <c r="AC423" s="135">
        <f t="shared" si="85"/>
        <v>27799.267460914925</v>
      </c>
      <c r="AD423" s="47"/>
      <c r="AE423" s="47"/>
      <c r="AF423" s="130">
        <v>74235.540000000008</v>
      </c>
      <c r="AG423" s="131">
        <v>0</v>
      </c>
      <c r="AH423" s="132">
        <v>0</v>
      </c>
      <c r="AI423" s="37">
        <v>5034.2</v>
      </c>
      <c r="AJ423" s="133">
        <v>0</v>
      </c>
      <c r="AK423" s="137">
        <v>0</v>
      </c>
      <c r="AL423" s="131"/>
      <c r="AM423" s="37">
        <v>42970.6</v>
      </c>
      <c r="AN423" s="135">
        <f t="shared" si="86"/>
        <v>122240.34</v>
      </c>
      <c r="AO423" s="130">
        <v>0</v>
      </c>
      <c r="AP423" s="131">
        <v>0</v>
      </c>
      <c r="AQ423" s="132">
        <v>0</v>
      </c>
      <c r="AR423" s="37"/>
      <c r="AS423" s="133"/>
      <c r="AT423" s="138"/>
      <c r="AU423" s="131"/>
      <c r="AV423" s="37">
        <v>0</v>
      </c>
      <c r="AW423" s="135">
        <f t="shared" si="87"/>
        <v>0</v>
      </c>
      <c r="AX423" s="47">
        <f t="shared" si="88"/>
        <v>105088.795117</v>
      </c>
      <c r="AY423" s="47">
        <f t="shared" si="89"/>
        <v>0</v>
      </c>
      <c r="AZ423" s="47">
        <f t="shared" si="90"/>
        <v>4713.1500000000005</v>
      </c>
      <c r="BA423" s="47">
        <f t="shared" si="91"/>
        <v>8705.35</v>
      </c>
      <c r="BB423" s="47">
        <f t="shared" si="92"/>
        <v>0</v>
      </c>
      <c r="BC423" s="47">
        <f t="shared" si="93"/>
        <v>500</v>
      </c>
      <c r="BD423" s="47">
        <f t="shared" si="94"/>
        <v>0</v>
      </c>
      <c r="BE423" s="47">
        <f t="shared" si="95"/>
        <v>105191.13746091494</v>
      </c>
      <c r="BF423" s="135">
        <f t="shared" si="96"/>
        <v>224198.43257791494</v>
      </c>
      <c r="BG423" s="139">
        <f t="shared" si="97"/>
        <v>19.232944374874748</v>
      </c>
    </row>
    <row r="424" spans="1:59" ht="12.95" customHeight="1" x14ac:dyDescent="0.2">
      <c r="A424" s="32" t="s">
        <v>723</v>
      </c>
      <c r="B424" s="33" t="s">
        <v>1900</v>
      </c>
      <c r="C424" s="43">
        <v>5704</v>
      </c>
      <c r="D424" s="45"/>
      <c r="E424" s="33"/>
      <c r="F424" s="46" t="s">
        <v>146</v>
      </c>
      <c r="G424" s="33" t="s">
        <v>147</v>
      </c>
      <c r="H424" s="46" t="s">
        <v>727</v>
      </c>
      <c r="I424" s="46" t="s">
        <v>728</v>
      </c>
      <c r="J424" s="47">
        <v>2</v>
      </c>
      <c r="K424" s="47">
        <v>1</v>
      </c>
      <c r="L424" s="130">
        <v>10945.793966000003</v>
      </c>
      <c r="M424" s="131">
        <v>0</v>
      </c>
      <c r="N424" s="132">
        <v>0</v>
      </c>
      <c r="O424" s="37">
        <v>380</v>
      </c>
      <c r="P424" s="133">
        <v>0</v>
      </c>
      <c r="Q424" s="134">
        <v>30</v>
      </c>
      <c r="R424" s="131"/>
      <c r="S424" s="37">
        <v>8301.92</v>
      </c>
      <c r="T424" s="135">
        <f t="shared" si="84"/>
        <v>19657.713966000003</v>
      </c>
      <c r="U424" s="130">
        <v>4634.7</v>
      </c>
      <c r="V424" s="131">
        <v>0</v>
      </c>
      <c r="W424" s="136">
        <v>344.75</v>
      </c>
      <c r="X424" s="37">
        <v>99.9</v>
      </c>
      <c r="Y424" s="133">
        <v>0</v>
      </c>
      <c r="Z424" s="134">
        <v>0</v>
      </c>
      <c r="AA424" s="131"/>
      <c r="AB424" s="37">
        <v>5811.0505834836613</v>
      </c>
      <c r="AC424" s="135">
        <f t="shared" si="85"/>
        <v>10890.400583483661</v>
      </c>
      <c r="AD424" s="47"/>
      <c r="AE424" s="47"/>
      <c r="AF424" s="130">
        <v>11457.2</v>
      </c>
      <c r="AG424" s="131">
        <v>0</v>
      </c>
      <c r="AH424" s="132">
        <v>0</v>
      </c>
      <c r="AI424" s="37"/>
      <c r="AJ424" s="133">
        <v>0</v>
      </c>
      <c r="AK424" s="137">
        <v>0</v>
      </c>
      <c r="AL424" s="131"/>
      <c r="AM424" s="37">
        <v>1000</v>
      </c>
      <c r="AN424" s="135">
        <f t="shared" si="86"/>
        <v>12457.2</v>
      </c>
      <c r="AO424" s="130">
        <v>0</v>
      </c>
      <c r="AP424" s="131">
        <v>0</v>
      </c>
      <c r="AQ424" s="132">
        <v>0</v>
      </c>
      <c r="AR424" s="37"/>
      <c r="AS424" s="133"/>
      <c r="AT424" s="138"/>
      <c r="AU424" s="131"/>
      <c r="AV424" s="37">
        <v>0</v>
      </c>
      <c r="AW424" s="135">
        <f t="shared" si="87"/>
        <v>0</v>
      </c>
      <c r="AX424" s="47">
        <f t="shared" si="88"/>
        <v>27037.693966000003</v>
      </c>
      <c r="AY424" s="47">
        <f t="shared" si="89"/>
        <v>0</v>
      </c>
      <c r="AZ424" s="47">
        <f t="shared" si="90"/>
        <v>344.75</v>
      </c>
      <c r="BA424" s="47">
        <f t="shared" si="91"/>
        <v>479.9</v>
      </c>
      <c r="BB424" s="47">
        <f t="shared" si="92"/>
        <v>0</v>
      </c>
      <c r="BC424" s="47">
        <f t="shared" si="93"/>
        <v>30</v>
      </c>
      <c r="BD424" s="47">
        <f t="shared" si="94"/>
        <v>0</v>
      </c>
      <c r="BE424" s="47">
        <f t="shared" si="95"/>
        <v>15112.97058348366</v>
      </c>
      <c r="BF424" s="135">
        <f t="shared" si="96"/>
        <v>43005.314549483664</v>
      </c>
      <c r="BG424" s="139">
        <f t="shared" si="97"/>
        <v>7.5395011482264485</v>
      </c>
    </row>
    <row r="425" spans="1:59" ht="12.95" customHeight="1" x14ac:dyDescent="0.2">
      <c r="A425" s="32" t="s">
        <v>1271</v>
      </c>
      <c r="B425" s="33" t="s">
        <v>1272</v>
      </c>
      <c r="C425" s="43">
        <v>6834</v>
      </c>
      <c r="D425" s="45" t="s">
        <v>257</v>
      </c>
      <c r="E425" s="33" t="s">
        <v>258</v>
      </c>
      <c r="F425" s="46" t="s">
        <v>146</v>
      </c>
      <c r="G425" s="33" t="s">
        <v>147</v>
      </c>
      <c r="H425" s="46" t="s">
        <v>509</v>
      </c>
      <c r="I425" s="46" t="s">
        <v>510</v>
      </c>
      <c r="J425" s="47">
        <v>1</v>
      </c>
      <c r="K425" s="47">
        <v>2</v>
      </c>
      <c r="L425" s="130">
        <v>11478.691757000001</v>
      </c>
      <c r="M425" s="131">
        <v>0</v>
      </c>
      <c r="N425" s="132">
        <v>5218.2700000000004</v>
      </c>
      <c r="O425" s="37"/>
      <c r="P425" s="133">
        <v>0</v>
      </c>
      <c r="Q425" s="134">
        <v>2750</v>
      </c>
      <c r="R425" s="131"/>
      <c r="S425" s="37">
        <v>18579.55</v>
      </c>
      <c r="T425" s="135">
        <f t="shared" si="84"/>
        <v>38026.511757</v>
      </c>
      <c r="U425" s="130">
        <v>2385.12</v>
      </c>
      <c r="V425" s="131">
        <v>0</v>
      </c>
      <c r="W425" s="136">
        <v>7250.5199999999995</v>
      </c>
      <c r="X425" s="37">
        <v>2209.27</v>
      </c>
      <c r="Y425" s="133">
        <v>0</v>
      </c>
      <c r="Z425" s="134">
        <v>0</v>
      </c>
      <c r="AA425" s="131"/>
      <c r="AB425" s="37">
        <v>10435.094585250037</v>
      </c>
      <c r="AC425" s="135">
        <f t="shared" si="85"/>
        <v>22280.004585250037</v>
      </c>
      <c r="AD425" s="47"/>
      <c r="AE425" s="47"/>
      <c r="AF425" s="130">
        <v>38546.86</v>
      </c>
      <c r="AG425" s="131">
        <v>0</v>
      </c>
      <c r="AH425" s="132">
        <v>0</v>
      </c>
      <c r="AI425" s="37">
        <v>3048.24</v>
      </c>
      <c r="AJ425" s="133">
        <v>0</v>
      </c>
      <c r="AK425" s="137">
        <v>0</v>
      </c>
      <c r="AL425" s="131"/>
      <c r="AM425" s="37">
        <v>14162.879999999997</v>
      </c>
      <c r="AN425" s="135">
        <f t="shared" si="86"/>
        <v>55757.979999999996</v>
      </c>
      <c r="AO425" s="130">
        <v>0</v>
      </c>
      <c r="AP425" s="131">
        <v>0</v>
      </c>
      <c r="AQ425" s="132">
        <v>0</v>
      </c>
      <c r="AR425" s="37"/>
      <c r="AS425" s="133"/>
      <c r="AT425" s="138"/>
      <c r="AU425" s="131"/>
      <c r="AV425" s="37">
        <v>0</v>
      </c>
      <c r="AW425" s="135">
        <f t="shared" si="87"/>
        <v>0</v>
      </c>
      <c r="AX425" s="47">
        <f t="shared" si="88"/>
        <v>52410.671757000004</v>
      </c>
      <c r="AY425" s="47">
        <f t="shared" si="89"/>
        <v>0</v>
      </c>
      <c r="AZ425" s="47">
        <f t="shared" si="90"/>
        <v>12468.79</v>
      </c>
      <c r="BA425" s="47">
        <f t="shared" si="91"/>
        <v>5257.51</v>
      </c>
      <c r="BB425" s="47">
        <f t="shared" si="92"/>
        <v>0</v>
      </c>
      <c r="BC425" s="47">
        <f t="shared" si="93"/>
        <v>2750</v>
      </c>
      <c r="BD425" s="47">
        <f t="shared" si="94"/>
        <v>0</v>
      </c>
      <c r="BE425" s="47">
        <f t="shared" si="95"/>
        <v>43177.524585250037</v>
      </c>
      <c r="BF425" s="135">
        <f t="shared" si="96"/>
        <v>116064.49634225004</v>
      </c>
      <c r="BG425" s="139">
        <f t="shared" si="97"/>
        <v>16.983391328980105</v>
      </c>
    </row>
    <row r="426" spans="1:59" ht="12.95" customHeight="1" x14ac:dyDescent="0.2">
      <c r="A426" s="32" t="s">
        <v>1799</v>
      </c>
      <c r="B426" s="33" t="s">
        <v>1901</v>
      </c>
      <c r="C426" s="43">
        <v>8288</v>
      </c>
      <c r="D426" s="45" t="s">
        <v>1026</v>
      </c>
      <c r="E426" s="33" t="s">
        <v>1027</v>
      </c>
      <c r="F426" s="46" t="s">
        <v>146</v>
      </c>
      <c r="G426" s="33" t="s">
        <v>147</v>
      </c>
      <c r="H426" s="46" t="s">
        <v>727</v>
      </c>
      <c r="I426" s="46" t="s">
        <v>728</v>
      </c>
      <c r="J426" s="47">
        <v>1</v>
      </c>
      <c r="K426" s="47">
        <v>2</v>
      </c>
      <c r="L426" s="130">
        <v>10946.141905</v>
      </c>
      <c r="M426" s="131">
        <v>0</v>
      </c>
      <c r="N426" s="132">
        <v>356.9</v>
      </c>
      <c r="O426" s="37">
        <v>50</v>
      </c>
      <c r="P426" s="133">
        <v>5</v>
      </c>
      <c r="Q426" s="134">
        <v>0</v>
      </c>
      <c r="R426" s="131"/>
      <c r="S426" s="37">
        <v>10763.92</v>
      </c>
      <c r="T426" s="135">
        <f t="shared" si="84"/>
        <v>22121.961905</v>
      </c>
      <c r="U426" s="130">
        <v>23465.279999999999</v>
      </c>
      <c r="V426" s="131">
        <v>0</v>
      </c>
      <c r="W426" s="136">
        <v>471.64</v>
      </c>
      <c r="X426" s="37">
        <v>1112.01</v>
      </c>
      <c r="Y426" s="133">
        <v>0</v>
      </c>
      <c r="Z426" s="134">
        <v>164.27</v>
      </c>
      <c r="AA426" s="131"/>
      <c r="AB426" s="37">
        <v>29322.731348096593</v>
      </c>
      <c r="AC426" s="135">
        <f t="shared" si="85"/>
        <v>54535.931348096594</v>
      </c>
      <c r="AD426" s="47"/>
      <c r="AE426" s="47"/>
      <c r="AF426" s="130">
        <v>0</v>
      </c>
      <c r="AG426" s="131">
        <v>0</v>
      </c>
      <c r="AH426" s="132">
        <v>10000</v>
      </c>
      <c r="AI426" s="37"/>
      <c r="AJ426" s="133">
        <v>0</v>
      </c>
      <c r="AK426" s="137">
        <v>0</v>
      </c>
      <c r="AL426" s="131"/>
      <c r="AM426" s="37">
        <v>6000</v>
      </c>
      <c r="AN426" s="135">
        <f t="shared" si="86"/>
        <v>16000</v>
      </c>
      <c r="AO426" s="130">
        <v>0</v>
      </c>
      <c r="AP426" s="131">
        <v>0</v>
      </c>
      <c r="AQ426" s="132">
        <v>0</v>
      </c>
      <c r="AR426" s="37"/>
      <c r="AS426" s="133"/>
      <c r="AT426" s="138"/>
      <c r="AU426" s="131"/>
      <c r="AV426" s="37">
        <v>0</v>
      </c>
      <c r="AW426" s="135">
        <f t="shared" si="87"/>
        <v>0</v>
      </c>
      <c r="AX426" s="47">
        <f t="shared" si="88"/>
        <v>34411.421904999996</v>
      </c>
      <c r="AY426" s="47">
        <f t="shared" si="89"/>
        <v>0</v>
      </c>
      <c r="AZ426" s="47">
        <f t="shared" si="90"/>
        <v>10828.54</v>
      </c>
      <c r="BA426" s="47">
        <f t="shared" si="91"/>
        <v>1162.01</v>
      </c>
      <c r="BB426" s="47">
        <f t="shared" si="92"/>
        <v>5</v>
      </c>
      <c r="BC426" s="47">
        <f t="shared" si="93"/>
        <v>164.27</v>
      </c>
      <c r="BD426" s="47">
        <f t="shared" si="94"/>
        <v>0</v>
      </c>
      <c r="BE426" s="47">
        <f t="shared" si="95"/>
        <v>46086.651348096595</v>
      </c>
      <c r="BF426" s="135">
        <f t="shared" si="96"/>
        <v>92657.893253096583</v>
      </c>
      <c r="BG426" s="139">
        <f t="shared" si="97"/>
        <v>11.179765112584047</v>
      </c>
    </row>
    <row r="427" spans="1:59" ht="12.95" customHeight="1" x14ac:dyDescent="0.2">
      <c r="A427" s="32" t="s">
        <v>1022</v>
      </c>
      <c r="B427" s="33" t="s">
        <v>1023</v>
      </c>
      <c r="C427" s="43">
        <v>4290</v>
      </c>
      <c r="D427" s="45" t="s">
        <v>1026</v>
      </c>
      <c r="E427" s="33" t="s">
        <v>1027</v>
      </c>
      <c r="F427" s="46" t="s">
        <v>136</v>
      </c>
      <c r="G427" s="33" t="s">
        <v>1028</v>
      </c>
      <c r="H427" s="46" t="s">
        <v>138</v>
      </c>
      <c r="I427" s="46" t="s">
        <v>1029</v>
      </c>
      <c r="J427" s="47">
        <v>1</v>
      </c>
      <c r="K427" s="47">
        <v>2</v>
      </c>
      <c r="L427" s="130">
        <v>2105.8068800000001</v>
      </c>
      <c r="M427" s="131">
        <v>20</v>
      </c>
      <c r="N427" s="132"/>
      <c r="O427" s="37">
        <v>730</v>
      </c>
      <c r="P427" s="133">
        <v>1180</v>
      </c>
      <c r="Q427" s="134">
        <v>0</v>
      </c>
      <c r="R427" s="131">
        <v>170</v>
      </c>
      <c r="S427" s="37">
        <v>5700</v>
      </c>
      <c r="T427" s="135">
        <f t="shared" si="84"/>
        <v>9905.8068800000001</v>
      </c>
      <c r="U427" s="130">
        <v>4417.62</v>
      </c>
      <c r="V427" s="131">
        <v>15.4</v>
      </c>
      <c r="W427" s="136"/>
      <c r="X427" s="37">
        <v>170.71</v>
      </c>
      <c r="Y427" s="133">
        <v>38.25</v>
      </c>
      <c r="Z427" s="134">
        <v>0</v>
      </c>
      <c r="AA427" s="131">
        <v>30.45</v>
      </c>
      <c r="AB427" s="37">
        <v>2435.7254568731878</v>
      </c>
      <c r="AC427" s="135">
        <f t="shared" si="85"/>
        <v>7108.1554568731872</v>
      </c>
      <c r="AD427" s="47"/>
      <c r="AE427" s="47"/>
      <c r="AF427" s="130">
        <v>5000</v>
      </c>
      <c r="AG427" s="131">
        <v>0</v>
      </c>
      <c r="AH427" s="132"/>
      <c r="AI427" s="37">
        <v>2000</v>
      </c>
      <c r="AJ427" s="133">
        <v>0</v>
      </c>
      <c r="AK427" s="137">
        <v>0</v>
      </c>
      <c r="AL427" s="131"/>
      <c r="AM427" s="37">
        <v>2000</v>
      </c>
      <c r="AN427" s="135">
        <f t="shared" si="86"/>
        <v>9000</v>
      </c>
      <c r="AO427" s="130">
        <v>0</v>
      </c>
      <c r="AP427" s="131">
        <v>0</v>
      </c>
      <c r="AQ427" s="132"/>
      <c r="AR427" s="37"/>
      <c r="AS427" s="133"/>
      <c r="AT427" s="138"/>
      <c r="AU427" s="131"/>
      <c r="AV427" s="37">
        <v>0</v>
      </c>
      <c r="AW427" s="135">
        <f t="shared" si="87"/>
        <v>0</v>
      </c>
      <c r="AX427" s="47">
        <f t="shared" si="88"/>
        <v>11523.426879999999</v>
      </c>
      <c r="AY427" s="47">
        <f t="shared" si="89"/>
        <v>35.4</v>
      </c>
      <c r="AZ427" s="47">
        <f t="shared" si="90"/>
        <v>0</v>
      </c>
      <c r="BA427" s="47">
        <f t="shared" si="91"/>
        <v>2900.71</v>
      </c>
      <c r="BB427" s="47">
        <f t="shared" si="92"/>
        <v>1218.25</v>
      </c>
      <c r="BC427" s="47">
        <f t="shared" si="93"/>
        <v>0</v>
      </c>
      <c r="BD427" s="47">
        <f t="shared" si="94"/>
        <v>200.45</v>
      </c>
      <c r="BE427" s="47">
        <f t="shared" si="95"/>
        <v>10135.725456873188</v>
      </c>
      <c r="BF427" s="135">
        <f t="shared" si="96"/>
        <v>26013.962336873188</v>
      </c>
      <c r="BG427" s="139">
        <f t="shared" si="97"/>
        <v>6.0638606845858245</v>
      </c>
    </row>
    <row r="428" spans="1:59" ht="12.95" customHeight="1" x14ac:dyDescent="0.2">
      <c r="A428" s="48" t="s">
        <v>253</v>
      </c>
      <c r="B428" s="33" t="s">
        <v>254</v>
      </c>
      <c r="C428" s="43">
        <v>14995</v>
      </c>
      <c r="D428" s="45" t="s">
        <v>257</v>
      </c>
      <c r="E428" s="33" t="s">
        <v>258</v>
      </c>
      <c r="F428" s="46" t="s">
        <v>128</v>
      </c>
      <c r="G428" s="33" t="s">
        <v>129</v>
      </c>
      <c r="H428" s="46" t="s">
        <v>259</v>
      </c>
      <c r="I428" s="46" t="s">
        <v>260</v>
      </c>
      <c r="J428" s="47">
        <v>1</v>
      </c>
      <c r="K428" s="47">
        <v>2</v>
      </c>
      <c r="L428" s="130">
        <v>21201.483248</v>
      </c>
      <c r="M428" s="131">
        <v>6981.93</v>
      </c>
      <c r="N428" s="132"/>
      <c r="O428" s="37">
        <v>4950.01</v>
      </c>
      <c r="P428" s="133">
        <v>7647</v>
      </c>
      <c r="Q428" s="134">
        <v>9391</v>
      </c>
      <c r="R428" s="131">
        <v>12452</v>
      </c>
      <c r="S428" s="37">
        <v>85332.88</v>
      </c>
      <c r="T428" s="135">
        <f t="shared" si="84"/>
        <v>147956.30324800001</v>
      </c>
      <c r="U428" s="130">
        <v>14569.62</v>
      </c>
      <c r="V428" s="131">
        <v>312.25</v>
      </c>
      <c r="W428" s="136"/>
      <c r="X428" s="37">
        <v>4292.5200000000004</v>
      </c>
      <c r="Y428" s="133">
        <v>805.96</v>
      </c>
      <c r="Z428" s="134">
        <v>555.91999999999996</v>
      </c>
      <c r="AA428" s="131">
        <v>643.4</v>
      </c>
      <c r="AB428" s="37">
        <v>8603.2975304562788</v>
      </c>
      <c r="AC428" s="135">
        <f t="shared" si="85"/>
        <v>29782.967530456277</v>
      </c>
      <c r="AD428" s="47"/>
      <c r="AE428" s="47"/>
      <c r="AF428" s="130">
        <v>83222.179998000007</v>
      </c>
      <c r="AG428" s="131">
        <v>0</v>
      </c>
      <c r="AH428" s="132"/>
      <c r="AI428" s="37">
        <v>7079.3</v>
      </c>
      <c r="AJ428" s="133">
        <v>0</v>
      </c>
      <c r="AK428" s="137">
        <v>0</v>
      </c>
      <c r="AL428" s="131"/>
      <c r="AM428" s="37">
        <v>30298.68</v>
      </c>
      <c r="AN428" s="135">
        <f t="shared" si="86"/>
        <v>120600.15999800002</v>
      </c>
      <c r="AO428" s="130">
        <v>112655.72</v>
      </c>
      <c r="AP428" s="131">
        <v>0</v>
      </c>
      <c r="AQ428" s="132"/>
      <c r="AR428" s="37"/>
      <c r="AS428" s="133">
        <v>0</v>
      </c>
      <c r="AT428" s="138"/>
      <c r="AU428" s="131"/>
      <c r="AV428" s="37">
        <v>0</v>
      </c>
      <c r="AW428" s="135">
        <f t="shared" si="87"/>
        <v>112655.72</v>
      </c>
      <c r="AX428" s="47">
        <f t="shared" si="88"/>
        <v>231649.00324600001</v>
      </c>
      <c r="AY428" s="47">
        <f t="shared" si="89"/>
        <v>7294.18</v>
      </c>
      <c r="AZ428" s="47">
        <f t="shared" si="90"/>
        <v>0</v>
      </c>
      <c r="BA428" s="47">
        <f t="shared" si="91"/>
        <v>16321.830000000002</v>
      </c>
      <c r="BB428" s="47">
        <f t="shared" si="92"/>
        <v>8452.9599999999991</v>
      </c>
      <c r="BC428" s="47">
        <f t="shared" si="93"/>
        <v>9946.92</v>
      </c>
      <c r="BD428" s="47">
        <f t="shared" si="94"/>
        <v>13095.4</v>
      </c>
      <c r="BE428" s="47">
        <f t="shared" si="95"/>
        <v>124234.85753045627</v>
      </c>
      <c r="BF428" s="135">
        <f t="shared" si="96"/>
        <v>410995.15077645628</v>
      </c>
      <c r="BG428" s="139">
        <f t="shared" si="97"/>
        <v>27.408812989426895</v>
      </c>
    </row>
    <row r="429" spans="1:59" ht="12.95" customHeight="1" x14ac:dyDescent="0.2">
      <c r="A429" s="48" t="s">
        <v>289</v>
      </c>
      <c r="B429" s="33" t="s">
        <v>290</v>
      </c>
      <c r="C429" s="43">
        <v>20673</v>
      </c>
      <c r="D429" s="45"/>
      <c r="E429" s="33"/>
      <c r="F429" s="46" t="s">
        <v>114</v>
      </c>
      <c r="G429" s="33" t="s">
        <v>115</v>
      </c>
      <c r="H429" s="46" t="s">
        <v>293</v>
      </c>
      <c r="I429" s="46" t="s">
        <v>294</v>
      </c>
      <c r="J429" s="47">
        <v>1</v>
      </c>
      <c r="K429" s="47">
        <v>1</v>
      </c>
      <c r="L429" s="130">
        <v>14921.438822000002</v>
      </c>
      <c r="M429" s="131">
        <v>8460.5</v>
      </c>
      <c r="N429" s="132"/>
      <c r="O429" s="37">
        <v>3587</v>
      </c>
      <c r="P429" s="133">
        <v>10052.6</v>
      </c>
      <c r="Q429" s="134">
        <v>3370</v>
      </c>
      <c r="R429" s="131">
        <v>5256.65</v>
      </c>
      <c r="S429" s="37">
        <v>21521.84</v>
      </c>
      <c r="T429" s="135">
        <f t="shared" si="84"/>
        <v>67170.028822000007</v>
      </c>
      <c r="U429" s="130">
        <v>28798.59</v>
      </c>
      <c r="V429" s="131">
        <v>4484.04</v>
      </c>
      <c r="W429" s="136"/>
      <c r="X429" s="37">
        <v>873.55</v>
      </c>
      <c r="Y429" s="133">
        <v>11011.21</v>
      </c>
      <c r="Z429" s="134">
        <v>813.35</v>
      </c>
      <c r="AA429" s="131">
        <v>638.34</v>
      </c>
      <c r="AB429" s="37">
        <v>22254.606536558873</v>
      </c>
      <c r="AC429" s="135">
        <f t="shared" si="85"/>
        <v>68873.686536558875</v>
      </c>
      <c r="AD429" s="47"/>
      <c r="AE429" s="47"/>
      <c r="AF429" s="130">
        <v>13255.58</v>
      </c>
      <c r="AG429" s="131">
        <v>0</v>
      </c>
      <c r="AH429" s="132"/>
      <c r="AI429" s="37">
        <v>1271</v>
      </c>
      <c r="AJ429" s="133">
        <v>6665</v>
      </c>
      <c r="AK429" s="137">
        <v>1302</v>
      </c>
      <c r="AL429" s="131">
        <v>2015</v>
      </c>
      <c r="AM429" s="37">
        <v>7500</v>
      </c>
      <c r="AN429" s="135">
        <f t="shared" si="86"/>
        <v>32008.58</v>
      </c>
      <c r="AO429" s="130">
        <v>0</v>
      </c>
      <c r="AP429" s="131">
        <v>0</v>
      </c>
      <c r="AQ429" s="132"/>
      <c r="AR429" s="37"/>
      <c r="AS429" s="133"/>
      <c r="AT429" s="138"/>
      <c r="AU429" s="131"/>
      <c r="AV429" s="37">
        <v>0</v>
      </c>
      <c r="AW429" s="135">
        <f t="shared" si="87"/>
        <v>0</v>
      </c>
      <c r="AX429" s="47">
        <f t="shared" si="88"/>
        <v>56975.608822000002</v>
      </c>
      <c r="AY429" s="47">
        <f t="shared" si="89"/>
        <v>12944.54</v>
      </c>
      <c r="AZ429" s="47">
        <f t="shared" si="90"/>
        <v>0</v>
      </c>
      <c r="BA429" s="47">
        <f t="shared" si="91"/>
        <v>5731.55</v>
      </c>
      <c r="BB429" s="47">
        <f t="shared" si="92"/>
        <v>27728.809999999998</v>
      </c>
      <c r="BC429" s="47">
        <f t="shared" si="93"/>
        <v>5485.35</v>
      </c>
      <c r="BD429" s="47">
        <f t="shared" si="94"/>
        <v>7909.99</v>
      </c>
      <c r="BE429" s="47">
        <f t="shared" si="95"/>
        <v>51276.446536558869</v>
      </c>
      <c r="BF429" s="135">
        <f t="shared" si="96"/>
        <v>168052.29535855888</v>
      </c>
      <c r="BG429" s="139">
        <f t="shared" si="97"/>
        <v>8.1290715115638221</v>
      </c>
    </row>
    <row r="430" spans="1:59" ht="12" customHeight="1" x14ac:dyDescent="0.2">
      <c r="A430" s="64" t="s">
        <v>571</v>
      </c>
      <c r="B430" s="46" t="s">
        <v>572</v>
      </c>
      <c r="C430" s="43">
        <v>17633</v>
      </c>
      <c r="D430" s="45" t="s">
        <v>88</v>
      </c>
      <c r="E430" s="33" t="s">
        <v>89</v>
      </c>
      <c r="F430" s="46" t="s">
        <v>90</v>
      </c>
      <c r="G430" s="33" t="s">
        <v>91</v>
      </c>
      <c r="H430" s="46" t="s">
        <v>92</v>
      </c>
      <c r="I430" s="46" t="s">
        <v>93</v>
      </c>
      <c r="J430" s="47">
        <v>1</v>
      </c>
      <c r="K430" s="47">
        <v>2</v>
      </c>
      <c r="L430" s="130">
        <v>16453.940356000003</v>
      </c>
      <c r="M430" s="131">
        <v>837.3</v>
      </c>
      <c r="N430" s="132"/>
      <c r="O430" s="37">
        <v>3302</v>
      </c>
      <c r="P430" s="133">
        <v>9501.4645</v>
      </c>
      <c r="Q430" s="134">
        <v>5440</v>
      </c>
      <c r="R430" s="131">
        <v>7139.5</v>
      </c>
      <c r="S430" s="37">
        <v>16033.88</v>
      </c>
      <c r="T430" s="135">
        <f t="shared" si="84"/>
        <v>58708.084856000001</v>
      </c>
      <c r="U430" s="130">
        <v>18384.440000000002</v>
      </c>
      <c r="V430" s="131">
        <v>680.03</v>
      </c>
      <c r="W430" s="136"/>
      <c r="X430" s="37">
        <v>1661.5</v>
      </c>
      <c r="Y430" s="133">
        <v>5979.9699999999993</v>
      </c>
      <c r="Z430" s="134">
        <v>1247.03</v>
      </c>
      <c r="AA430" s="131">
        <v>2735.07</v>
      </c>
      <c r="AB430" s="37">
        <v>17225.757595929947</v>
      </c>
      <c r="AC430" s="135">
        <f t="shared" si="85"/>
        <v>47913.797595929951</v>
      </c>
      <c r="AD430" s="47"/>
      <c r="AE430" s="47"/>
      <c r="AF430" s="130">
        <v>35217.74</v>
      </c>
      <c r="AG430" s="131">
        <v>1716.66</v>
      </c>
      <c r="AH430" s="132"/>
      <c r="AI430" s="37">
        <v>4446.1899999999996</v>
      </c>
      <c r="AJ430" s="133">
        <v>18636.04</v>
      </c>
      <c r="AK430" s="137">
        <v>5552</v>
      </c>
      <c r="AL430" s="131">
        <v>10105.25</v>
      </c>
      <c r="AM430" s="37">
        <v>14782.98</v>
      </c>
      <c r="AN430" s="135">
        <f t="shared" si="86"/>
        <v>90456.86</v>
      </c>
      <c r="AO430" s="130">
        <v>8409.4</v>
      </c>
      <c r="AP430" s="131">
        <v>0</v>
      </c>
      <c r="AQ430" s="132"/>
      <c r="AR430" s="37"/>
      <c r="AS430" s="133"/>
      <c r="AT430" s="138"/>
      <c r="AU430" s="131"/>
      <c r="AV430" s="37">
        <v>0</v>
      </c>
      <c r="AW430" s="135">
        <f t="shared" si="87"/>
        <v>8409.4</v>
      </c>
      <c r="AX430" s="47">
        <f t="shared" si="88"/>
        <v>78465.520355999994</v>
      </c>
      <c r="AY430" s="47">
        <f t="shared" si="89"/>
        <v>3233.99</v>
      </c>
      <c r="AZ430" s="47">
        <f t="shared" si="90"/>
        <v>0</v>
      </c>
      <c r="BA430" s="47">
        <f t="shared" si="91"/>
        <v>9409.6899999999987</v>
      </c>
      <c r="BB430" s="47">
        <f t="shared" si="92"/>
        <v>34117.474499999997</v>
      </c>
      <c r="BC430" s="47">
        <f t="shared" si="93"/>
        <v>12239.029999999999</v>
      </c>
      <c r="BD430" s="47">
        <f t="shared" si="94"/>
        <v>19979.82</v>
      </c>
      <c r="BE430" s="47">
        <f t="shared" si="95"/>
        <v>48042.617595929943</v>
      </c>
      <c r="BF430" s="135">
        <f t="shared" si="96"/>
        <v>205488.14245192995</v>
      </c>
      <c r="BG430" s="139">
        <f t="shared" si="97"/>
        <v>11.653612116595585</v>
      </c>
    </row>
    <row r="431" spans="1:59" ht="12.95" customHeight="1" x14ac:dyDescent="0.2">
      <c r="A431" s="48" t="s">
        <v>1500</v>
      </c>
      <c r="B431" s="33" t="s">
        <v>1501</v>
      </c>
      <c r="C431" s="43">
        <v>29025</v>
      </c>
      <c r="D431" s="45"/>
      <c r="E431" s="33"/>
      <c r="F431" s="46" t="s">
        <v>114</v>
      </c>
      <c r="G431" s="33" t="s">
        <v>115</v>
      </c>
      <c r="H431" s="46" t="s">
        <v>745</v>
      </c>
      <c r="I431" s="46" t="s">
        <v>746</v>
      </c>
      <c r="J431" s="47">
        <v>1</v>
      </c>
      <c r="K431" s="47">
        <v>1</v>
      </c>
      <c r="L431" s="130">
        <v>22736.559345000001</v>
      </c>
      <c r="M431" s="131">
        <v>1655.69</v>
      </c>
      <c r="N431" s="132"/>
      <c r="O431" s="37">
        <v>4040</v>
      </c>
      <c r="P431" s="133">
        <v>24618</v>
      </c>
      <c r="Q431" s="134">
        <v>16335.82</v>
      </c>
      <c r="R431" s="131">
        <v>21207.54</v>
      </c>
      <c r="S431" s="37">
        <v>50066.71</v>
      </c>
      <c r="T431" s="135">
        <f t="shared" si="84"/>
        <v>140660.319345</v>
      </c>
      <c r="U431" s="130">
        <v>64379.97</v>
      </c>
      <c r="V431" s="131">
        <v>9248.5</v>
      </c>
      <c r="W431" s="136"/>
      <c r="X431" s="37">
        <v>4043.21</v>
      </c>
      <c r="Y431" s="133">
        <v>25542.22</v>
      </c>
      <c r="Z431" s="134">
        <v>13185.38</v>
      </c>
      <c r="AA431" s="131">
        <v>7058.96</v>
      </c>
      <c r="AB431" s="37">
        <v>30068.840017952301</v>
      </c>
      <c r="AC431" s="135">
        <f t="shared" si="85"/>
        <v>153527.08001795231</v>
      </c>
      <c r="AD431" s="47"/>
      <c r="AE431" s="47"/>
      <c r="AF431" s="130">
        <v>65250</v>
      </c>
      <c r="AG431" s="131">
        <v>15073</v>
      </c>
      <c r="AH431" s="132"/>
      <c r="AI431" s="37">
        <v>9610</v>
      </c>
      <c r="AJ431" s="133">
        <v>27973</v>
      </c>
      <c r="AK431" s="137">
        <v>17914</v>
      </c>
      <c r="AL431" s="131">
        <v>22154</v>
      </c>
      <c r="AM431" s="37">
        <v>3000</v>
      </c>
      <c r="AN431" s="135">
        <f t="shared" si="86"/>
        <v>160974</v>
      </c>
      <c r="AO431" s="130">
        <v>0</v>
      </c>
      <c r="AP431" s="131">
        <v>0</v>
      </c>
      <c r="AQ431" s="132"/>
      <c r="AR431" s="37"/>
      <c r="AS431" s="133"/>
      <c r="AT431" s="138"/>
      <c r="AU431" s="131"/>
      <c r="AV431" s="37">
        <v>0</v>
      </c>
      <c r="AW431" s="135">
        <f t="shared" si="87"/>
        <v>0</v>
      </c>
      <c r="AX431" s="47">
        <f t="shared" si="88"/>
        <v>152366.52934499999</v>
      </c>
      <c r="AY431" s="47">
        <f t="shared" si="89"/>
        <v>25977.190000000002</v>
      </c>
      <c r="AZ431" s="47">
        <f t="shared" si="90"/>
        <v>0</v>
      </c>
      <c r="BA431" s="47">
        <f t="shared" si="91"/>
        <v>17693.21</v>
      </c>
      <c r="BB431" s="47">
        <f t="shared" si="92"/>
        <v>78133.22</v>
      </c>
      <c r="BC431" s="47">
        <f t="shared" si="93"/>
        <v>47435.199999999997</v>
      </c>
      <c r="BD431" s="47">
        <f t="shared" si="94"/>
        <v>50420.5</v>
      </c>
      <c r="BE431" s="47">
        <f t="shared" si="95"/>
        <v>83135.550017952308</v>
      </c>
      <c r="BF431" s="135">
        <f t="shared" si="96"/>
        <v>455161.39936295233</v>
      </c>
      <c r="BG431" s="139">
        <f t="shared" si="97"/>
        <v>15.681701959102579</v>
      </c>
    </row>
    <row r="432" spans="1:59" ht="12.95" customHeight="1" x14ac:dyDescent="0.2">
      <c r="A432" s="48" t="s">
        <v>1079</v>
      </c>
      <c r="B432" s="33" t="s">
        <v>1902</v>
      </c>
      <c r="C432" s="43">
        <v>43935</v>
      </c>
      <c r="D432" s="45"/>
      <c r="E432" s="33"/>
      <c r="F432" s="46" t="s">
        <v>114</v>
      </c>
      <c r="G432" s="33" t="s">
        <v>115</v>
      </c>
      <c r="H432" s="46" t="s">
        <v>388</v>
      </c>
      <c r="I432" s="46" t="s">
        <v>389</v>
      </c>
      <c r="J432" s="47">
        <v>1</v>
      </c>
      <c r="K432" s="47">
        <v>1</v>
      </c>
      <c r="L432" s="130">
        <v>37083.976687000002</v>
      </c>
      <c r="M432" s="131">
        <v>266.10000000000002</v>
      </c>
      <c r="N432" s="132"/>
      <c r="O432" s="37">
        <v>6698.43</v>
      </c>
      <c r="P432" s="133">
        <v>63529.802499999998</v>
      </c>
      <c r="Q432" s="134">
        <v>18314.78</v>
      </c>
      <c r="R432" s="131">
        <v>26139.14</v>
      </c>
      <c r="S432" s="37">
        <v>79767.98</v>
      </c>
      <c r="T432" s="135">
        <f t="shared" si="84"/>
        <v>231800.209187</v>
      </c>
      <c r="U432" s="130">
        <v>55414.319999999992</v>
      </c>
      <c r="V432" s="131">
        <v>4097.9799999999996</v>
      </c>
      <c r="W432" s="136"/>
      <c r="X432" s="37">
        <v>2298.44</v>
      </c>
      <c r="Y432" s="133">
        <v>21829.760000000002</v>
      </c>
      <c r="Z432" s="134">
        <v>9604.93</v>
      </c>
      <c r="AA432" s="131">
        <v>3526.34</v>
      </c>
      <c r="AB432" s="37">
        <v>42088.661832534373</v>
      </c>
      <c r="AC432" s="135">
        <f t="shared" si="85"/>
        <v>138860.43183253438</v>
      </c>
      <c r="AD432" s="47"/>
      <c r="AE432" s="47"/>
      <c r="AF432" s="130">
        <v>79772</v>
      </c>
      <c r="AG432" s="131">
        <v>0</v>
      </c>
      <c r="AH432" s="132"/>
      <c r="AI432" s="37">
        <v>13350.43</v>
      </c>
      <c r="AJ432" s="133">
        <v>48812</v>
      </c>
      <c r="AK432" s="137">
        <v>18977</v>
      </c>
      <c r="AL432" s="131">
        <v>18977</v>
      </c>
      <c r="AM432" s="37">
        <v>65784</v>
      </c>
      <c r="AN432" s="135">
        <f t="shared" si="86"/>
        <v>245672.43</v>
      </c>
      <c r="AO432" s="130">
        <v>0</v>
      </c>
      <c r="AP432" s="131">
        <v>0</v>
      </c>
      <c r="AQ432" s="132"/>
      <c r="AR432" s="37"/>
      <c r="AS432" s="133">
        <v>0</v>
      </c>
      <c r="AT432" s="138"/>
      <c r="AU432" s="131"/>
      <c r="AV432" s="37">
        <v>70000</v>
      </c>
      <c r="AW432" s="135">
        <f t="shared" si="87"/>
        <v>70000</v>
      </c>
      <c r="AX432" s="47">
        <f t="shared" si="88"/>
        <v>172270.29668699999</v>
      </c>
      <c r="AY432" s="47">
        <f t="shared" si="89"/>
        <v>4364.08</v>
      </c>
      <c r="AZ432" s="47">
        <f t="shared" si="90"/>
        <v>0</v>
      </c>
      <c r="BA432" s="47">
        <f t="shared" si="91"/>
        <v>22347.300000000003</v>
      </c>
      <c r="BB432" s="47">
        <f t="shared" si="92"/>
        <v>134171.5625</v>
      </c>
      <c r="BC432" s="47">
        <f t="shared" si="93"/>
        <v>46896.71</v>
      </c>
      <c r="BD432" s="47">
        <f t="shared" si="94"/>
        <v>48642.479999999996</v>
      </c>
      <c r="BE432" s="47">
        <f t="shared" si="95"/>
        <v>257640.64183253437</v>
      </c>
      <c r="BF432" s="135">
        <f t="shared" si="96"/>
        <v>686333.07101953437</v>
      </c>
      <c r="BG432" s="139">
        <f t="shared" si="97"/>
        <v>15.621556185718319</v>
      </c>
    </row>
    <row r="433" spans="1:59" ht="12.95" customHeight="1" x14ac:dyDescent="0.2">
      <c r="A433" s="67" t="s">
        <v>1619</v>
      </c>
      <c r="B433" s="18" t="s">
        <v>1903</v>
      </c>
      <c r="C433" s="43">
        <v>38365</v>
      </c>
      <c r="D433" s="45" t="s">
        <v>326</v>
      </c>
      <c r="E433" s="33" t="s">
        <v>327</v>
      </c>
      <c r="F433" s="46" t="s">
        <v>72</v>
      </c>
      <c r="G433" s="33" t="s">
        <v>73</v>
      </c>
      <c r="H433" s="46" t="s">
        <v>328</v>
      </c>
      <c r="I433" s="46" t="s">
        <v>329</v>
      </c>
      <c r="J433" s="47">
        <v>1</v>
      </c>
      <c r="K433" s="47">
        <v>2</v>
      </c>
      <c r="L433" s="130">
        <v>77154.151463000002</v>
      </c>
      <c r="M433" s="131">
        <v>20570.150000000001</v>
      </c>
      <c r="N433" s="132"/>
      <c r="O433" s="37">
        <v>8520.2000000000007</v>
      </c>
      <c r="P433" s="133">
        <v>18246.624</v>
      </c>
      <c r="Q433" s="134">
        <v>18561.509999999998</v>
      </c>
      <c r="R433" s="131">
        <v>23851</v>
      </c>
      <c r="S433" s="37">
        <v>152619.1</v>
      </c>
      <c r="T433" s="135">
        <f t="shared" si="84"/>
        <v>319522.73546300002</v>
      </c>
      <c r="U433" s="130">
        <v>50849.850000000006</v>
      </c>
      <c r="V433" s="131">
        <v>914.87</v>
      </c>
      <c r="W433" s="136"/>
      <c r="X433" s="37">
        <v>17128.64</v>
      </c>
      <c r="Y433" s="133">
        <v>3411.38</v>
      </c>
      <c r="Z433" s="134">
        <v>4400.04</v>
      </c>
      <c r="AA433" s="131">
        <v>8089</v>
      </c>
      <c r="AB433" s="37">
        <v>45902.263155248627</v>
      </c>
      <c r="AC433" s="135">
        <f t="shared" si="85"/>
        <v>130696.04315524864</v>
      </c>
      <c r="AD433" s="47"/>
      <c r="AE433" s="47"/>
      <c r="AF433" s="130">
        <v>120441.14</v>
      </c>
      <c r="AG433" s="131">
        <v>1423.23</v>
      </c>
      <c r="AH433" s="132"/>
      <c r="AI433" s="37">
        <v>14839.14</v>
      </c>
      <c r="AJ433" s="133">
        <v>9993.41</v>
      </c>
      <c r="AK433" s="137">
        <v>9693</v>
      </c>
      <c r="AL433" s="131">
        <v>26102.62</v>
      </c>
      <c r="AM433" s="37">
        <v>74207.05</v>
      </c>
      <c r="AN433" s="135">
        <f t="shared" si="86"/>
        <v>256699.59000000003</v>
      </c>
      <c r="AO433" s="130">
        <v>198000</v>
      </c>
      <c r="AP433" s="131">
        <v>104855.83</v>
      </c>
      <c r="AQ433" s="132"/>
      <c r="AR433" s="37"/>
      <c r="AS433" s="133">
        <v>0</v>
      </c>
      <c r="AT433" s="138"/>
      <c r="AU433" s="131"/>
      <c r="AV433" s="37">
        <v>0</v>
      </c>
      <c r="AW433" s="135">
        <f t="shared" si="87"/>
        <v>302855.83</v>
      </c>
      <c r="AX433" s="47">
        <f t="shared" si="88"/>
        <v>446445.14146299998</v>
      </c>
      <c r="AY433" s="47">
        <f t="shared" si="89"/>
        <v>127764.08</v>
      </c>
      <c r="AZ433" s="47">
        <f t="shared" si="90"/>
        <v>0</v>
      </c>
      <c r="BA433" s="47">
        <f t="shared" si="91"/>
        <v>40487.979999999996</v>
      </c>
      <c r="BB433" s="47">
        <f t="shared" si="92"/>
        <v>31651.414000000001</v>
      </c>
      <c r="BC433" s="47">
        <f t="shared" si="93"/>
        <v>32654.55</v>
      </c>
      <c r="BD433" s="47">
        <f t="shared" si="94"/>
        <v>58042.619999999995</v>
      </c>
      <c r="BE433" s="47">
        <f t="shared" si="95"/>
        <v>272728.41315524862</v>
      </c>
      <c r="BF433" s="135">
        <f t="shared" si="96"/>
        <v>1009774.1986182486</v>
      </c>
      <c r="BG433" s="139">
        <f t="shared" si="97"/>
        <v>26.320192848123252</v>
      </c>
    </row>
    <row r="434" spans="1:59" ht="12.95" customHeight="1" x14ac:dyDescent="0.2">
      <c r="A434" s="67" t="s">
        <v>1616</v>
      </c>
      <c r="B434" s="18" t="s">
        <v>1904</v>
      </c>
      <c r="C434" s="43">
        <v>33881</v>
      </c>
      <c r="D434" s="45" t="s">
        <v>326</v>
      </c>
      <c r="E434" s="33" t="s">
        <v>327</v>
      </c>
      <c r="F434" s="46" t="s">
        <v>72</v>
      </c>
      <c r="G434" s="33" t="s">
        <v>73</v>
      </c>
      <c r="H434" s="46" t="s">
        <v>328</v>
      </c>
      <c r="I434" s="46" t="s">
        <v>329</v>
      </c>
      <c r="J434" s="47">
        <v>1</v>
      </c>
      <c r="K434" s="47">
        <v>2</v>
      </c>
      <c r="L434" s="130">
        <v>16306.624766000001</v>
      </c>
      <c r="M434" s="131">
        <v>12290</v>
      </c>
      <c r="N434" s="132"/>
      <c r="O434" s="37">
        <v>2105.92</v>
      </c>
      <c r="P434" s="133">
        <v>14084.436500000002</v>
      </c>
      <c r="Q434" s="134">
        <v>8358</v>
      </c>
      <c r="R434" s="131">
        <v>10501.9</v>
      </c>
      <c r="S434" s="37">
        <v>51484.05</v>
      </c>
      <c r="T434" s="135">
        <f t="shared" si="84"/>
        <v>115130.931266</v>
      </c>
      <c r="U434" s="130">
        <v>13379.380000000001</v>
      </c>
      <c r="V434" s="131">
        <v>6075.24</v>
      </c>
      <c r="W434" s="136"/>
      <c r="X434" s="37">
        <v>1748.17</v>
      </c>
      <c r="Y434" s="133">
        <v>2892.13</v>
      </c>
      <c r="Z434" s="134">
        <v>3876.88</v>
      </c>
      <c r="AA434" s="131">
        <v>4901.17</v>
      </c>
      <c r="AB434" s="37">
        <v>20905.729850630385</v>
      </c>
      <c r="AC434" s="135">
        <f t="shared" si="85"/>
        <v>53778.699850630386</v>
      </c>
      <c r="AD434" s="47"/>
      <c r="AE434" s="47"/>
      <c r="AF434" s="130">
        <v>91299.95</v>
      </c>
      <c r="AG434" s="131">
        <v>24468.75</v>
      </c>
      <c r="AH434" s="132"/>
      <c r="AI434" s="37">
        <v>4585.82</v>
      </c>
      <c r="AJ434" s="133">
        <v>34050.120000000003</v>
      </c>
      <c r="AK434" s="137">
        <v>24262</v>
      </c>
      <c r="AL434" s="131">
        <v>13767.96</v>
      </c>
      <c r="AM434" s="37">
        <v>30146.239999999998</v>
      </c>
      <c r="AN434" s="135">
        <f t="shared" si="86"/>
        <v>222580.83999999997</v>
      </c>
      <c r="AO434" s="130">
        <v>0</v>
      </c>
      <c r="AP434" s="131">
        <v>0</v>
      </c>
      <c r="AQ434" s="132"/>
      <c r="AR434" s="37"/>
      <c r="AS434" s="133"/>
      <c r="AT434" s="138"/>
      <c r="AU434" s="131">
        <v>7586.14</v>
      </c>
      <c r="AV434" s="37">
        <v>0</v>
      </c>
      <c r="AW434" s="135">
        <f t="shared" si="87"/>
        <v>7586.14</v>
      </c>
      <c r="AX434" s="47">
        <f t="shared" si="88"/>
        <v>120985.954766</v>
      </c>
      <c r="AY434" s="47">
        <f t="shared" si="89"/>
        <v>42833.99</v>
      </c>
      <c r="AZ434" s="47">
        <f t="shared" si="90"/>
        <v>0</v>
      </c>
      <c r="BA434" s="47">
        <f t="shared" si="91"/>
        <v>8439.91</v>
      </c>
      <c r="BB434" s="47">
        <f t="shared" si="92"/>
        <v>51026.686500000003</v>
      </c>
      <c r="BC434" s="47">
        <f t="shared" si="93"/>
        <v>36496.880000000005</v>
      </c>
      <c r="BD434" s="47">
        <f t="shared" si="94"/>
        <v>36757.17</v>
      </c>
      <c r="BE434" s="47">
        <f t="shared" si="95"/>
        <v>102536.01985063037</v>
      </c>
      <c r="BF434" s="135">
        <f t="shared" si="96"/>
        <v>399076.61111663037</v>
      </c>
      <c r="BG434" s="139">
        <f t="shared" si="97"/>
        <v>11.77877309160386</v>
      </c>
    </row>
    <row r="435" spans="1:59" ht="12.95" customHeight="1" x14ac:dyDescent="0.2">
      <c r="A435" s="67" t="s">
        <v>1076</v>
      </c>
      <c r="B435" s="18" t="s">
        <v>1905</v>
      </c>
      <c r="C435" s="43">
        <v>41727</v>
      </c>
      <c r="D435" s="45" t="s">
        <v>326</v>
      </c>
      <c r="E435" s="33" t="s">
        <v>327</v>
      </c>
      <c r="F435" s="46" t="s">
        <v>72</v>
      </c>
      <c r="G435" s="33" t="s">
        <v>73</v>
      </c>
      <c r="H435" s="46" t="s">
        <v>328</v>
      </c>
      <c r="I435" s="46" t="s">
        <v>329</v>
      </c>
      <c r="J435" s="47">
        <v>1</v>
      </c>
      <c r="K435" s="47">
        <v>2</v>
      </c>
      <c r="L435" s="130">
        <v>32559.929419999997</v>
      </c>
      <c r="M435" s="131">
        <v>6901.02</v>
      </c>
      <c r="N435" s="132"/>
      <c r="O435" s="37">
        <v>3753.92</v>
      </c>
      <c r="P435" s="133">
        <v>6612.7379999999994</v>
      </c>
      <c r="Q435" s="134">
        <v>17927.88</v>
      </c>
      <c r="R435" s="131">
        <v>49501.19</v>
      </c>
      <c r="S435" s="37">
        <v>66135.14</v>
      </c>
      <c r="T435" s="135">
        <f t="shared" si="84"/>
        <v>183391.81741999998</v>
      </c>
      <c r="U435" s="130">
        <v>21942.120000000003</v>
      </c>
      <c r="V435" s="131">
        <v>878.95</v>
      </c>
      <c r="W435" s="136"/>
      <c r="X435" s="37">
        <v>2040.43</v>
      </c>
      <c r="Y435" s="133">
        <v>1038.06</v>
      </c>
      <c r="Z435" s="134">
        <v>4008.14</v>
      </c>
      <c r="AA435" s="131">
        <v>3040.58</v>
      </c>
      <c r="AB435" s="37">
        <v>28921.434910785985</v>
      </c>
      <c r="AC435" s="135">
        <f t="shared" si="85"/>
        <v>61869.714910785988</v>
      </c>
      <c r="AD435" s="47"/>
      <c r="AE435" s="47"/>
      <c r="AF435" s="130">
        <v>118861.45</v>
      </c>
      <c r="AG435" s="131">
        <v>9933.9</v>
      </c>
      <c r="AH435" s="132"/>
      <c r="AI435" s="37">
        <v>15067.55</v>
      </c>
      <c r="AJ435" s="133">
        <v>25056.04</v>
      </c>
      <c r="AK435" s="137">
        <v>23970</v>
      </c>
      <c r="AL435" s="131">
        <v>23440.3</v>
      </c>
      <c r="AM435" s="37">
        <v>62680.15</v>
      </c>
      <c r="AN435" s="135">
        <f t="shared" si="86"/>
        <v>279009.39</v>
      </c>
      <c r="AO435" s="130">
        <v>0</v>
      </c>
      <c r="AP435" s="131">
        <v>0</v>
      </c>
      <c r="AQ435" s="132"/>
      <c r="AR435" s="37"/>
      <c r="AS435" s="133"/>
      <c r="AT435" s="138"/>
      <c r="AU435" s="131"/>
      <c r="AV435" s="37">
        <v>0</v>
      </c>
      <c r="AW435" s="135">
        <f t="shared" si="87"/>
        <v>0</v>
      </c>
      <c r="AX435" s="47">
        <f t="shared" si="88"/>
        <v>173363.49942000001</v>
      </c>
      <c r="AY435" s="47">
        <f t="shared" si="89"/>
        <v>17713.87</v>
      </c>
      <c r="AZ435" s="47">
        <f t="shared" si="90"/>
        <v>0</v>
      </c>
      <c r="BA435" s="47">
        <f t="shared" si="91"/>
        <v>20861.900000000001</v>
      </c>
      <c r="BB435" s="47">
        <f t="shared" si="92"/>
        <v>32706.838</v>
      </c>
      <c r="BC435" s="47">
        <f t="shared" si="93"/>
        <v>45906.020000000004</v>
      </c>
      <c r="BD435" s="47">
        <f t="shared" si="94"/>
        <v>75982.070000000007</v>
      </c>
      <c r="BE435" s="47">
        <f t="shared" si="95"/>
        <v>157736.724910786</v>
      </c>
      <c r="BF435" s="135">
        <f t="shared" si="96"/>
        <v>524270.92233078601</v>
      </c>
      <c r="BG435" s="139">
        <f t="shared" si="97"/>
        <v>12.564309016482996</v>
      </c>
    </row>
    <row r="436" spans="1:59" ht="12.95" customHeight="1" x14ac:dyDescent="0.2">
      <c r="A436" s="48" t="s">
        <v>1074</v>
      </c>
      <c r="B436" s="33" t="s">
        <v>1075</v>
      </c>
      <c r="C436" s="43">
        <v>7592</v>
      </c>
      <c r="D436" s="45" t="s">
        <v>709</v>
      </c>
      <c r="E436" s="33" t="s">
        <v>710</v>
      </c>
      <c r="F436" s="46" t="s">
        <v>136</v>
      </c>
      <c r="G436" s="33" t="s">
        <v>137</v>
      </c>
      <c r="H436" s="46" t="s">
        <v>612</v>
      </c>
      <c r="I436" s="46" t="s">
        <v>613</v>
      </c>
      <c r="J436" s="47">
        <v>1</v>
      </c>
      <c r="K436" s="47">
        <v>2</v>
      </c>
      <c r="L436" s="130">
        <v>3058.0153749999999</v>
      </c>
      <c r="M436" s="131">
        <v>920</v>
      </c>
      <c r="N436" s="132"/>
      <c r="O436" s="37">
        <v>925.92</v>
      </c>
      <c r="P436" s="133">
        <v>3388.8874999999998</v>
      </c>
      <c r="Q436" s="134">
        <v>875</v>
      </c>
      <c r="R436" s="131">
        <v>480</v>
      </c>
      <c r="S436" s="37">
        <v>15413.23</v>
      </c>
      <c r="T436" s="135">
        <f t="shared" si="84"/>
        <v>25061.052875000001</v>
      </c>
      <c r="U436" s="130">
        <v>6140.76</v>
      </c>
      <c r="V436" s="131">
        <v>211.25</v>
      </c>
      <c r="W436" s="136"/>
      <c r="X436" s="37">
        <v>170.25</v>
      </c>
      <c r="Y436" s="133">
        <v>182.15</v>
      </c>
      <c r="Z436" s="134">
        <v>247.63</v>
      </c>
      <c r="AA436" s="131">
        <v>84.3</v>
      </c>
      <c r="AB436" s="37">
        <v>5006.883122057824</v>
      </c>
      <c r="AC436" s="135">
        <f t="shared" si="85"/>
        <v>12043.223122057825</v>
      </c>
      <c r="AD436" s="47"/>
      <c r="AE436" s="47"/>
      <c r="AF436" s="130">
        <v>11864.82</v>
      </c>
      <c r="AG436" s="131">
        <v>3423.92</v>
      </c>
      <c r="AH436" s="132"/>
      <c r="AI436" s="37">
        <v>1950.46</v>
      </c>
      <c r="AJ436" s="133">
        <v>12358.3</v>
      </c>
      <c r="AK436" s="137">
        <v>4539.3900000000003</v>
      </c>
      <c r="AL436" s="131">
        <v>2157.39</v>
      </c>
      <c r="AM436" s="37">
        <v>3381.68</v>
      </c>
      <c r="AN436" s="135">
        <f t="shared" si="86"/>
        <v>39675.96</v>
      </c>
      <c r="AO436" s="130">
        <v>0</v>
      </c>
      <c r="AP436" s="131">
        <v>0</v>
      </c>
      <c r="AQ436" s="132"/>
      <c r="AR436" s="37"/>
      <c r="AS436" s="133"/>
      <c r="AT436" s="138"/>
      <c r="AU436" s="131"/>
      <c r="AV436" s="37">
        <v>0</v>
      </c>
      <c r="AW436" s="135">
        <f t="shared" si="87"/>
        <v>0</v>
      </c>
      <c r="AX436" s="47">
        <f t="shared" si="88"/>
        <v>21063.595375000001</v>
      </c>
      <c r="AY436" s="47">
        <f t="shared" si="89"/>
        <v>4555.17</v>
      </c>
      <c r="AZ436" s="47">
        <f t="shared" si="90"/>
        <v>0</v>
      </c>
      <c r="BA436" s="47">
        <f t="shared" si="91"/>
        <v>3046.63</v>
      </c>
      <c r="BB436" s="47">
        <f t="shared" si="92"/>
        <v>15929.3375</v>
      </c>
      <c r="BC436" s="47">
        <f t="shared" si="93"/>
        <v>5662.02</v>
      </c>
      <c r="BD436" s="47">
        <f t="shared" si="94"/>
        <v>2721.6899999999996</v>
      </c>
      <c r="BE436" s="47">
        <f t="shared" si="95"/>
        <v>23801.793122057825</v>
      </c>
      <c r="BF436" s="135">
        <f t="shared" si="96"/>
        <v>76780.23599705784</v>
      </c>
      <c r="BG436" s="139">
        <f t="shared" si="97"/>
        <v>10.113308218790548</v>
      </c>
    </row>
    <row r="437" spans="1:59" ht="12.95" customHeight="1" x14ac:dyDescent="0.2">
      <c r="A437" s="48" t="s">
        <v>625</v>
      </c>
      <c r="B437" s="33" t="s">
        <v>1906</v>
      </c>
      <c r="C437" s="43">
        <v>5820</v>
      </c>
      <c r="D437" s="45" t="s">
        <v>172</v>
      </c>
      <c r="E437" s="33" t="s">
        <v>173</v>
      </c>
      <c r="F437" s="46" t="s">
        <v>146</v>
      </c>
      <c r="G437" s="33" t="s">
        <v>147</v>
      </c>
      <c r="H437" s="46" t="s">
        <v>174</v>
      </c>
      <c r="I437" s="46" t="s">
        <v>175</v>
      </c>
      <c r="J437" s="47">
        <v>1</v>
      </c>
      <c r="K437" s="47">
        <v>2</v>
      </c>
      <c r="L437" s="130">
        <v>4410.8280130000003</v>
      </c>
      <c r="M437" s="131">
        <v>0</v>
      </c>
      <c r="N437" s="132">
        <v>0</v>
      </c>
      <c r="O437" s="37">
        <v>60</v>
      </c>
      <c r="P437" s="133">
        <v>0</v>
      </c>
      <c r="Q437" s="134">
        <v>0</v>
      </c>
      <c r="R437" s="131"/>
      <c r="S437" s="37">
        <v>8748</v>
      </c>
      <c r="T437" s="135">
        <f t="shared" si="84"/>
        <v>13218.828013</v>
      </c>
      <c r="U437" s="130">
        <v>14328.42</v>
      </c>
      <c r="V437" s="131">
        <v>0</v>
      </c>
      <c r="W437" s="136">
        <v>157.65</v>
      </c>
      <c r="X437" s="37">
        <v>310.8</v>
      </c>
      <c r="Y437" s="133">
        <v>0</v>
      </c>
      <c r="Z437" s="134">
        <v>0</v>
      </c>
      <c r="AA437" s="131"/>
      <c r="AB437" s="37">
        <v>7818.3497530745235</v>
      </c>
      <c r="AC437" s="135">
        <f t="shared" si="85"/>
        <v>22615.219753074522</v>
      </c>
      <c r="AD437" s="47"/>
      <c r="AE437" s="47"/>
      <c r="AF437" s="130">
        <v>7500</v>
      </c>
      <c r="AG437" s="131">
        <v>0</v>
      </c>
      <c r="AH437" s="132">
        <v>0</v>
      </c>
      <c r="AI437" s="37"/>
      <c r="AJ437" s="133">
        <v>0</v>
      </c>
      <c r="AK437" s="137">
        <v>0</v>
      </c>
      <c r="AL437" s="131"/>
      <c r="AM437" s="37">
        <v>1840</v>
      </c>
      <c r="AN437" s="135">
        <f t="shared" si="86"/>
        <v>9340</v>
      </c>
      <c r="AO437" s="130">
        <v>0</v>
      </c>
      <c r="AP437" s="131">
        <v>0</v>
      </c>
      <c r="AQ437" s="132">
        <v>0</v>
      </c>
      <c r="AR437" s="37"/>
      <c r="AS437" s="133"/>
      <c r="AT437" s="138"/>
      <c r="AU437" s="131"/>
      <c r="AV437" s="37">
        <v>0</v>
      </c>
      <c r="AW437" s="135">
        <f t="shared" si="87"/>
        <v>0</v>
      </c>
      <c r="AX437" s="47">
        <f t="shared" si="88"/>
        <v>26239.248013</v>
      </c>
      <c r="AY437" s="47">
        <f t="shared" si="89"/>
        <v>0</v>
      </c>
      <c r="AZ437" s="47">
        <f t="shared" si="90"/>
        <v>157.65</v>
      </c>
      <c r="BA437" s="47">
        <f t="shared" si="91"/>
        <v>370.8</v>
      </c>
      <c r="BB437" s="47">
        <f t="shared" si="92"/>
        <v>0</v>
      </c>
      <c r="BC437" s="47">
        <f t="shared" si="93"/>
        <v>0</v>
      </c>
      <c r="BD437" s="47">
        <f t="shared" si="94"/>
        <v>0</v>
      </c>
      <c r="BE437" s="47">
        <f t="shared" si="95"/>
        <v>18406.349753074523</v>
      </c>
      <c r="BF437" s="135">
        <f t="shared" si="96"/>
        <v>45174.047766074524</v>
      </c>
      <c r="BG437" s="139">
        <f t="shared" si="97"/>
        <v>7.7618638773323925</v>
      </c>
    </row>
    <row r="438" spans="1:59" ht="12.95" customHeight="1" x14ac:dyDescent="0.2">
      <c r="A438" s="48" t="s">
        <v>168</v>
      </c>
      <c r="B438" s="33" t="s">
        <v>1907</v>
      </c>
      <c r="C438" s="43">
        <v>9871</v>
      </c>
      <c r="D438" s="45" t="s">
        <v>172</v>
      </c>
      <c r="E438" s="33" t="s">
        <v>173</v>
      </c>
      <c r="F438" s="46" t="s">
        <v>146</v>
      </c>
      <c r="G438" s="33" t="s">
        <v>147</v>
      </c>
      <c r="H438" s="46" t="s">
        <v>174</v>
      </c>
      <c r="I438" s="46" t="s">
        <v>175</v>
      </c>
      <c r="J438" s="47">
        <v>1</v>
      </c>
      <c r="K438" s="47">
        <v>2</v>
      </c>
      <c r="L438" s="130">
        <v>14988.202404</v>
      </c>
      <c r="M438" s="131">
        <v>0</v>
      </c>
      <c r="N438" s="132">
        <v>2418</v>
      </c>
      <c r="O438" s="37">
        <v>350</v>
      </c>
      <c r="P438" s="133">
        <v>0</v>
      </c>
      <c r="Q438" s="134">
        <v>320</v>
      </c>
      <c r="R438" s="131"/>
      <c r="S438" s="37">
        <v>14226.34</v>
      </c>
      <c r="T438" s="135">
        <f t="shared" si="84"/>
        <v>32302.542404</v>
      </c>
      <c r="U438" s="130">
        <v>21202.74</v>
      </c>
      <c r="V438" s="131">
        <v>0</v>
      </c>
      <c r="W438" s="136">
        <v>331.38</v>
      </c>
      <c r="X438" s="37">
        <v>145.94999999999999</v>
      </c>
      <c r="Y438" s="133">
        <v>0</v>
      </c>
      <c r="Z438" s="134">
        <v>0</v>
      </c>
      <c r="AA438" s="131"/>
      <c r="AB438" s="37">
        <v>11246.653476365196</v>
      </c>
      <c r="AC438" s="135">
        <f t="shared" si="85"/>
        <v>32926.723476365201</v>
      </c>
      <c r="AD438" s="47"/>
      <c r="AE438" s="47"/>
      <c r="AF438" s="130">
        <v>6000</v>
      </c>
      <c r="AG438" s="131">
        <v>0</v>
      </c>
      <c r="AH438" s="132">
        <v>500</v>
      </c>
      <c r="AI438" s="37"/>
      <c r="AJ438" s="133">
        <v>0</v>
      </c>
      <c r="AK438" s="137">
        <v>0</v>
      </c>
      <c r="AL438" s="131"/>
      <c r="AM438" s="37">
        <v>5730</v>
      </c>
      <c r="AN438" s="135">
        <f t="shared" si="86"/>
        <v>12230</v>
      </c>
      <c r="AO438" s="130">
        <v>86.3</v>
      </c>
      <c r="AP438" s="131">
        <v>0</v>
      </c>
      <c r="AQ438" s="132">
        <v>0</v>
      </c>
      <c r="AR438" s="37"/>
      <c r="AS438" s="133"/>
      <c r="AT438" s="138"/>
      <c r="AU438" s="131"/>
      <c r="AV438" s="37">
        <v>0</v>
      </c>
      <c r="AW438" s="135">
        <f t="shared" si="87"/>
        <v>86.3</v>
      </c>
      <c r="AX438" s="47">
        <f t="shared" si="88"/>
        <v>42277.242404000004</v>
      </c>
      <c r="AY438" s="47">
        <f t="shared" si="89"/>
        <v>0</v>
      </c>
      <c r="AZ438" s="47">
        <f t="shared" si="90"/>
        <v>3249.38</v>
      </c>
      <c r="BA438" s="47">
        <f t="shared" si="91"/>
        <v>495.95</v>
      </c>
      <c r="BB438" s="47">
        <f t="shared" si="92"/>
        <v>0</v>
      </c>
      <c r="BC438" s="47">
        <f t="shared" si="93"/>
        <v>320</v>
      </c>
      <c r="BD438" s="47">
        <f t="shared" si="94"/>
        <v>0</v>
      </c>
      <c r="BE438" s="47">
        <f t="shared" si="95"/>
        <v>31202.993476365198</v>
      </c>
      <c r="BF438" s="135">
        <f t="shared" si="96"/>
        <v>77545.565880365204</v>
      </c>
      <c r="BG438" s="139">
        <f t="shared" si="97"/>
        <v>7.8558976679531156</v>
      </c>
    </row>
    <row r="439" spans="1:59" ht="12.95" customHeight="1" x14ac:dyDescent="0.2">
      <c r="A439" s="48" t="s">
        <v>1385</v>
      </c>
      <c r="B439" s="33" t="s">
        <v>1908</v>
      </c>
      <c r="C439" s="43">
        <v>5733</v>
      </c>
      <c r="D439" s="45" t="s">
        <v>172</v>
      </c>
      <c r="E439" s="33" t="s">
        <v>173</v>
      </c>
      <c r="F439" s="46" t="s">
        <v>204</v>
      </c>
      <c r="G439" s="33" t="s">
        <v>205</v>
      </c>
      <c r="H439" s="46" t="s">
        <v>305</v>
      </c>
      <c r="I439" s="46" t="s">
        <v>306</v>
      </c>
      <c r="J439" s="47">
        <v>1</v>
      </c>
      <c r="K439" s="47">
        <v>2</v>
      </c>
      <c r="L439" s="130">
        <v>1138.6871310000001</v>
      </c>
      <c r="M439" s="131">
        <v>0</v>
      </c>
      <c r="N439" s="132"/>
      <c r="O439" s="37"/>
      <c r="P439" s="133">
        <v>0</v>
      </c>
      <c r="Q439" s="134">
        <v>30</v>
      </c>
      <c r="R439" s="131"/>
      <c r="S439" s="37">
        <v>5193</v>
      </c>
      <c r="T439" s="135">
        <f t="shared" si="84"/>
        <v>6361.6871310000006</v>
      </c>
      <c r="U439" s="130">
        <v>5960</v>
      </c>
      <c r="V439" s="131">
        <v>85.2</v>
      </c>
      <c r="W439" s="136"/>
      <c r="X439" s="37">
        <v>105</v>
      </c>
      <c r="Y439" s="133">
        <v>172.35</v>
      </c>
      <c r="Z439" s="134">
        <v>114.85</v>
      </c>
      <c r="AA439" s="131">
        <v>178</v>
      </c>
      <c r="AB439" s="37">
        <v>2237.3200000000006</v>
      </c>
      <c r="AC439" s="135">
        <f t="shared" si="85"/>
        <v>8852.7200000000012</v>
      </c>
      <c r="AD439" s="47"/>
      <c r="AE439" s="47"/>
      <c r="AF439" s="130">
        <v>6000</v>
      </c>
      <c r="AG439" s="131">
        <v>0</v>
      </c>
      <c r="AH439" s="132"/>
      <c r="AI439" s="37"/>
      <c r="AJ439" s="133">
        <v>0</v>
      </c>
      <c r="AK439" s="137">
        <v>0</v>
      </c>
      <c r="AL439" s="131"/>
      <c r="AM439" s="37">
        <v>0</v>
      </c>
      <c r="AN439" s="135">
        <f t="shared" si="86"/>
        <v>6000</v>
      </c>
      <c r="AO439" s="130">
        <v>0</v>
      </c>
      <c r="AP439" s="131">
        <v>0</v>
      </c>
      <c r="AQ439" s="132"/>
      <c r="AR439" s="37"/>
      <c r="AS439" s="133"/>
      <c r="AT439" s="138"/>
      <c r="AU439" s="131"/>
      <c r="AV439" s="37">
        <v>0</v>
      </c>
      <c r="AW439" s="135">
        <f t="shared" si="87"/>
        <v>0</v>
      </c>
      <c r="AX439" s="47">
        <f t="shared" si="88"/>
        <v>13098.687131000001</v>
      </c>
      <c r="AY439" s="47">
        <f t="shared" si="89"/>
        <v>85.2</v>
      </c>
      <c r="AZ439" s="47">
        <f t="shared" si="90"/>
        <v>0</v>
      </c>
      <c r="BA439" s="47">
        <f t="shared" si="91"/>
        <v>105</v>
      </c>
      <c r="BB439" s="47">
        <f t="shared" si="92"/>
        <v>172.35</v>
      </c>
      <c r="BC439" s="47">
        <f t="shared" si="93"/>
        <v>144.85</v>
      </c>
      <c r="BD439" s="47">
        <f t="shared" si="94"/>
        <v>178</v>
      </c>
      <c r="BE439" s="47">
        <f t="shared" si="95"/>
        <v>7430.3200000000006</v>
      </c>
      <c r="BF439" s="135">
        <f t="shared" si="96"/>
        <v>21214.407131000004</v>
      </c>
      <c r="BG439" s="139">
        <f t="shared" si="97"/>
        <v>3.700402429966859</v>
      </c>
    </row>
    <row r="440" spans="1:59" ht="12.95" customHeight="1" x14ac:dyDescent="0.2">
      <c r="A440" s="32" t="s">
        <v>112</v>
      </c>
      <c r="B440" s="33" t="s">
        <v>806</v>
      </c>
      <c r="C440" s="43">
        <v>65981</v>
      </c>
      <c r="D440" s="45" t="s">
        <v>112</v>
      </c>
      <c r="E440" s="33" t="s">
        <v>113</v>
      </c>
      <c r="F440" s="46" t="s">
        <v>114</v>
      </c>
      <c r="G440" s="33" t="s">
        <v>115</v>
      </c>
      <c r="H440" s="46" t="s">
        <v>116</v>
      </c>
      <c r="I440" s="46" t="s">
        <v>117</v>
      </c>
      <c r="J440" s="47">
        <v>1</v>
      </c>
      <c r="K440" s="47">
        <v>2</v>
      </c>
      <c r="L440" s="130"/>
      <c r="M440" s="131">
        <v>0</v>
      </c>
      <c r="N440" s="132"/>
      <c r="O440" s="37"/>
      <c r="P440" s="133">
        <v>0</v>
      </c>
      <c r="Q440" s="137">
        <v>0</v>
      </c>
      <c r="R440" s="131"/>
      <c r="S440" s="37">
        <v>0</v>
      </c>
      <c r="T440" s="135">
        <f t="shared" si="84"/>
        <v>0</v>
      </c>
      <c r="U440" s="130"/>
      <c r="V440" s="131">
        <v>0</v>
      </c>
      <c r="W440" s="136"/>
      <c r="X440" s="37"/>
      <c r="Y440" s="133">
        <v>0</v>
      </c>
      <c r="Z440" s="137">
        <v>0</v>
      </c>
      <c r="AA440" s="131"/>
      <c r="AB440" s="37">
        <v>0</v>
      </c>
      <c r="AC440" s="135">
        <f t="shared" si="85"/>
        <v>0</v>
      </c>
      <c r="AD440" s="47"/>
      <c r="AE440" s="47"/>
      <c r="AF440" s="130"/>
      <c r="AG440" s="131">
        <v>0</v>
      </c>
      <c r="AH440" s="132"/>
      <c r="AI440" s="37"/>
      <c r="AJ440" s="133">
        <v>0</v>
      </c>
      <c r="AK440" s="137">
        <v>0</v>
      </c>
      <c r="AL440" s="131"/>
      <c r="AM440" s="37">
        <v>0</v>
      </c>
      <c r="AN440" s="135">
        <f t="shared" si="86"/>
        <v>0</v>
      </c>
      <c r="AO440" s="130"/>
      <c r="AP440" s="131">
        <v>0</v>
      </c>
      <c r="AQ440" s="132"/>
      <c r="AR440" s="37"/>
      <c r="AS440" s="133">
        <v>0</v>
      </c>
      <c r="AT440" s="138"/>
      <c r="AU440" s="131"/>
      <c r="AV440" s="37">
        <v>0</v>
      </c>
      <c r="AW440" s="135">
        <f t="shared" si="87"/>
        <v>0</v>
      </c>
      <c r="AX440" s="47">
        <f t="shared" si="88"/>
        <v>0</v>
      </c>
      <c r="AY440" s="47">
        <f t="shared" si="89"/>
        <v>0</v>
      </c>
      <c r="AZ440" s="47">
        <f t="shared" si="90"/>
        <v>0</v>
      </c>
      <c r="BA440" s="47">
        <f t="shared" si="91"/>
        <v>0</v>
      </c>
      <c r="BB440" s="47">
        <f t="shared" si="92"/>
        <v>0</v>
      </c>
      <c r="BC440" s="47">
        <f t="shared" si="93"/>
        <v>0</v>
      </c>
      <c r="BD440" s="47">
        <f t="shared" si="94"/>
        <v>0</v>
      </c>
      <c r="BE440" s="47">
        <f t="shared" si="95"/>
        <v>0</v>
      </c>
      <c r="BF440" s="135">
        <f t="shared" si="96"/>
        <v>0</v>
      </c>
      <c r="BG440" s="139">
        <f t="shared" si="97"/>
        <v>0</v>
      </c>
    </row>
    <row r="441" spans="1:59" x14ac:dyDescent="0.2">
      <c r="A441" s="32" t="s">
        <v>172</v>
      </c>
      <c r="B441" s="33" t="s">
        <v>1401</v>
      </c>
      <c r="C441" s="43">
        <v>21424</v>
      </c>
      <c r="D441" s="45" t="s">
        <v>172</v>
      </c>
      <c r="E441" s="33" t="s">
        <v>173</v>
      </c>
      <c r="F441" s="46" t="s">
        <v>146</v>
      </c>
      <c r="G441" s="33" t="s">
        <v>147</v>
      </c>
      <c r="H441" s="46" t="s">
        <v>174</v>
      </c>
      <c r="I441" s="46" t="s">
        <v>175</v>
      </c>
      <c r="J441" s="47">
        <v>1</v>
      </c>
      <c r="K441" s="47">
        <v>2</v>
      </c>
      <c r="L441" s="130"/>
      <c r="M441" s="131">
        <v>0</v>
      </c>
      <c r="N441" s="132"/>
      <c r="O441" s="37"/>
      <c r="P441" s="133">
        <v>0</v>
      </c>
      <c r="Q441" s="137">
        <v>0</v>
      </c>
      <c r="R441" s="131"/>
      <c r="S441" s="37">
        <v>0</v>
      </c>
      <c r="T441" s="135">
        <f t="shared" si="84"/>
        <v>0</v>
      </c>
      <c r="U441" s="130"/>
      <c r="V441" s="131">
        <v>0</v>
      </c>
      <c r="W441" s="136"/>
      <c r="X441" s="37"/>
      <c r="Y441" s="133">
        <v>0</v>
      </c>
      <c r="Z441" s="137">
        <v>0</v>
      </c>
      <c r="AA441" s="131"/>
      <c r="AB441" s="37">
        <v>0</v>
      </c>
      <c r="AC441" s="135">
        <f t="shared" si="85"/>
        <v>0</v>
      </c>
      <c r="AD441" s="47"/>
      <c r="AE441" s="47"/>
      <c r="AF441" s="130"/>
      <c r="AG441" s="131">
        <v>0</v>
      </c>
      <c r="AH441" s="132"/>
      <c r="AI441" s="37"/>
      <c r="AJ441" s="133">
        <v>0</v>
      </c>
      <c r="AK441" s="137">
        <v>0</v>
      </c>
      <c r="AL441" s="131"/>
      <c r="AM441" s="37">
        <v>0</v>
      </c>
      <c r="AN441" s="135">
        <f t="shared" si="86"/>
        <v>0</v>
      </c>
      <c r="AO441" s="130"/>
      <c r="AP441" s="131">
        <v>0</v>
      </c>
      <c r="AQ441" s="132"/>
      <c r="AR441" s="37"/>
      <c r="AS441" s="133">
        <v>0</v>
      </c>
      <c r="AT441" s="138"/>
      <c r="AU441" s="131"/>
      <c r="AV441" s="37">
        <v>43768</v>
      </c>
      <c r="AW441" s="135">
        <f t="shared" si="87"/>
        <v>43768</v>
      </c>
      <c r="AX441" s="47">
        <f t="shared" si="88"/>
        <v>0</v>
      </c>
      <c r="AY441" s="47">
        <f t="shared" si="89"/>
        <v>0</v>
      </c>
      <c r="AZ441" s="47">
        <f t="shared" si="90"/>
        <v>0</v>
      </c>
      <c r="BA441" s="47">
        <f t="shared" si="91"/>
        <v>0</v>
      </c>
      <c r="BB441" s="47">
        <f t="shared" si="92"/>
        <v>0</v>
      </c>
      <c r="BC441" s="47">
        <f t="shared" si="93"/>
        <v>0</v>
      </c>
      <c r="BD441" s="47">
        <f t="shared" si="94"/>
        <v>0</v>
      </c>
      <c r="BE441" s="47">
        <f t="shared" si="95"/>
        <v>43768</v>
      </c>
      <c r="BF441" s="135">
        <f t="shared" si="96"/>
        <v>43768</v>
      </c>
      <c r="BG441" s="139">
        <f t="shared" si="97"/>
        <v>2.042942494398805</v>
      </c>
    </row>
    <row r="442" spans="1:59" x14ac:dyDescent="0.2">
      <c r="A442" s="32" t="s">
        <v>1072</v>
      </c>
      <c r="B442" s="33" t="s">
        <v>1131</v>
      </c>
      <c r="C442" s="43">
        <v>14871</v>
      </c>
      <c r="D442" s="45" t="s">
        <v>1072</v>
      </c>
      <c r="E442" s="33" t="s">
        <v>1073</v>
      </c>
      <c r="F442" s="46" t="s">
        <v>136</v>
      </c>
      <c r="G442" s="33" t="s">
        <v>137</v>
      </c>
      <c r="H442" s="46" t="s">
        <v>1056</v>
      </c>
      <c r="I442" s="46" t="s">
        <v>1057</v>
      </c>
      <c r="J442" s="47">
        <v>1</v>
      </c>
      <c r="K442" s="47">
        <v>2</v>
      </c>
      <c r="L442" s="140"/>
      <c r="M442" s="141"/>
      <c r="N442" s="142"/>
      <c r="O442" s="18"/>
      <c r="P442" s="143"/>
      <c r="Q442" s="151"/>
      <c r="R442" s="141"/>
      <c r="S442" s="18"/>
      <c r="T442" s="135">
        <f t="shared" si="84"/>
        <v>0</v>
      </c>
      <c r="U442" s="140"/>
      <c r="V442" s="141"/>
      <c r="W442" s="144"/>
      <c r="X442" s="18"/>
      <c r="Y442" s="143"/>
      <c r="Z442" s="61"/>
      <c r="AA442" s="141"/>
      <c r="AB442" s="18"/>
      <c r="AC442" s="135">
        <f t="shared" si="85"/>
        <v>0</v>
      </c>
      <c r="AD442" s="47"/>
      <c r="AE442" s="47"/>
      <c r="AF442" s="140"/>
      <c r="AG442" s="141"/>
      <c r="AH442" s="142"/>
      <c r="AI442" s="18"/>
      <c r="AJ442" s="143"/>
      <c r="AK442" s="151"/>
      <c r="AL442" s="141"/>
      <c r="AM442" s="18"/>
      <c r="AN442" s="135">
        <f t="shared" si="86"/>
        <v>0</v>
      </c>
      <c r="AO442" s="140"/>
      <c r="AP442" s="141"/>
      <c r="AQ442" s="142"/>
      <c r="AR442" s="18"/>
      <c r="AS442" s="143"/>
      <c r="AT442" s="145"/>
      <c r="AU442" s="141"/>
      <c r="AV442" s="18"/>
      <c r="AW442" s="135">
        <f t="shared" si="87"/>
        <v>0</v>
      </c>
      <c r="AX442" s="47">
        <f t="shared" si="88"/>
        <v>0</v>
      </c>
      <c r="AY442" s="47">
        <f t="shared" si="89"/>
        <v>0</v>
      </c>
      <c r="AZ442" s="47">
        <f t="shared" si="90"/>
        <v>0</v>
      </c>
      <c r="BA442" s="47">
        <f t="shared" si="91"/>
        <v>0</v>
      </c>
      <c r="BB442" s="47">
        <f t="shared" si="92"/>
        <v>0</v>
      </c>
      <c r="BC442" s="47">
        <f t="shared" si="93"/>
        <v>0</v>
      </c>
      <c r="BD442" s="47">
        <f t="shared" si="94"/>
        <v>0</v>
      </c>
      <c r="BE442" s="47">
        <f t="shared" si="95"/>
        <v>0</v>
      </c>
      <c r="BF442" s="135">
        <f t="shared" si="96"/>
        <v>0</v>
      </c>
      <c r="BG442" s="139">
        <f t="shared" si="97"/>
        <v>0</v>
      </c>
    </row>
    <row r="443" spans="1:59" x14ac:dyDescent="0.2">
      <c r="A443" s="32" t="s">
        <v>346</v>
      </c>
      <c r="B443" s="33" t="s">
        <v>431</v>
      </c>
      <c r="C443" s="43">
        <v>51843</v>
      </c>
      <c r="D443" s="45" t="s">
        <v>346</v>
      </c>
      <c r="E443" s="33" t="s">
        <v>347</v>
      </c>
      <c r="F443" s="46" t="s">
        <v>72</v>
      </c>
      <c r="G443" s="33" t="s">
        <v>73</v>
      </c>
      <c r="H443" s="46" t="s">
        <v>340</v>
      </c>
      <c r="I443" s="46" t="s">
        <v>341</v>
      </c>
      <c r="J443" s="47">
        <v>1</v>
      </c>
      <c r="K443" s="47">
        <v>2</v>
      </c>
      <c r="L443" s="140"/>
      <c r="M443" s="141"/>
      <c r="N443" s="142"/>
      <c r="O443" s="18"/>
      <c r="P443" s="143"/>
      <c r="Q443" s="151"/>
      <c r="R443" s="141"/>
      <c r="S443" s="18"/>
      <c r="T443" s="135">
        <f t="shared" si="84"/>
        <v>0</v>
      </c>
      <c r="U443" s="140"/>
      <c r="V443" s="141"/>
      <c r="W443" s="144"/>
      <c r="X443" s="18"/>
      <c r="Y443" s="143"/>
      <c r="Z443" s="61"/>
      <c r="AA443" s="141"/>
      <c r="AB443" s="18"/>
      <c r="AC443" s="135">
        <f t="shared" si="85"/>
        <v>0</v>
      </c>
      <c r="AD443" s="47"/>
      <c r="AE443" s="47"/>
      <c r="AF443" s="140"/>
      <c r="AG443" s="141"/>
      <c r="AH443" s="142"/>
      <c r="AI443" s="18"/>
      <c r="AJ443" s="143"/>
      <c r="AK443" s="151"/>
      <c r="AL443" s="141"/>
      <c r="AM443" s="18"/>
      <c r="AN443" s="135">
        <f t="shared" si="86"/>
        <v>0</v>
      </c>
      <c r="AO443" s="140"/>
      <c r="AP443" s="141"/>
      <c r="AQ443" s="142"/>
      <c r="AR443" s="18"/>
      <c r="AS443" s="143"/>
      <c r="AT443" s="145"/>
      <c r="AU443" s="141"/>
      <c r="AV443" s="18"/>
      <c r="AW443" s="135">
        <f t="shared" si="87"/>
        <v>0</v>
      </c>
      <c r="AX443" s="47">
        <f t="shared" si="88"/>
        <v>0</v>
      </c>
      <c r="AY443" s="47">
        <f t="shared" si="89"/>
        <v>0</v>
      </c>
      <c r="AZ443" s="47">
        <f t="shared" si="90"/>
        <v>0</v>
      </c>
      <c r="BA443" s="47">
        <f t="shared" si="91"/>
        <v>0</v>
      </c>
      <c r="BB443" s="47">
        <f t="shared" si="92"/>
        <v>0</v>
      </c>
      <c r="BC443" s="47">
        <f t="shared" si="93"/>
        <v>0</v>
      </c>
      <c r="BD443" s="47">
        <f t="shared" si="94"/>
        <v>0</v>
      </c>
      <c r="BE443" s="47">
        <f t="shared" si="95"/>
        <v>0</v>
      </c>
      <c r="BF443" s="135">
        <f t="shared" si="96"/>
        <v>0</v>
      </c>
      <c r="BG443" s="139">
        <f t="shared" si="97"/>
        <v>0</v>
      </c>
    </row>
    <row r="444" spans="1:59" x14ac:dyDescent="0.2">
      <c r="A444" s="48" t="s">
        <v>904</v>
      </c>
      <c r="B444" s="33" t="s">
        <v>905</v>
      </c>
      <c r="C444" s="43">
        <v>14221</v>
      </c>
      <c r="D444" s="47"/>
      <c r="E444" s="47"/>
      <c r="F444" s="46" t="s">
        <v>128</v>
      </c>
      <c r="G444" s="33" t="s">
        <v>129</v>
      </c>
      <c r="H444" s="46" t="s">
        <v>130</v>
      </c>
      <c r="I444" s="46" t="s">
        <v>131</v>
      </c>
      <c r="J444" s="47">
        <v>1</v>
      </c>
      <c r="K444" s="47">
        <v>2</v>
      </c>
      <c r="L444" s="140"/>
      <c r="M444" s="141"/>
      <c r="N444" s="142"/>
      <c r="O444" s="18"/>
      <c r="P444" s="143"/>
      <c r="Q444" s="151"/>
      <c r="R444" s="141"/>
      <c r="S444" s="18"/>
      <c r="T444" s="135">
        <f t="shared" si="84"/>
        <v>0</v>
      </c>
      <c r="U444" s="140"/>
      <c r="V444" s="141"/>
      <c r="W444" s="144"/>
      <c r="X444" s="18"/>
      <c r="Y444" s="143"/>
      <c r="Z444" s="61"/>
      <c r="AA444" s="141"/>
      <c r="AB444" s="18"/>
      <c r="AC444" s="135">
        <f t="shared" si="85"/>
        <v>0</v>
      </c>
      <c r="AD444" s="47"/>
      <c r="AE444" s="47"/>
      <c r="AF444" s="140"/>
      <c r="AG444" s="141"/>
      <c r="AH444" s="142"/>
      <c r="AI444" s="18"/>
      <c r="AJ444" s="143"/>
      <c r="AK444" s="151"/>
      <c r="AL444" s="141"/>
      <c r="AM444" s="18"/>
      <c r="AN444" s="135">
        <f t="shared" si="86"/>
        <v>0</v>
      </c>
      <c r="AO444" s="140"/>
      <c r="AP444" s="141"/>
      <c r="AQ444" s="142"/>
      <c r="AR444" s="18"/>
      <c r="AS444" s="143"/>
      <c r="AT444" s="145"/>
      <c r="AU444" s="141"/>
      <c r="AV444" s="18"/>
      <c r="AW444" s="135">
        <f t="shared" si="87"/>
        <v>0</v>
      </c>
      <c r="AX444" s="47">
        <f t="shared" si="88"/>
        <v>0</v>
      </c>
      <c r="AY444" s="47">
        <f t="shared" si="89"/>
        <v>0</v>
      </c>
      <c r="AZ444" s="47">
        <f t="shared" si="90"/>
        <v>0</v>
      </c>
      <c r="BA444" s="47">
        <f t="shared" si="91"/>
        <v>0</v>
      </c>
      <c r="BB444" s="47">
        <f t="shared" si="92"/>
        <v>0</v>
      </c>
      <c r="BC444" s="47">
        <f t="shared" si="93"/>
        <v>0</v>
      </c>
      <c r="BD444" s="47">
        <f t="shared" si="94"/>
        <v>0</v>
      </c>
      <c r="BE444" s="47">
        <f t="shared" si="95"/>
        <v>0</v>
      </c>
      <c r="BF444" s="135">
        <f t="shared" si="96"/>
        <v>0</v>
      </c>
      <c r="BG444" s="139">
        <f t="shared" si="97"/>
        <v>0</v>
      </c>
    </row>
    <row r="445" spans="1:59" x14ac:dyDescent="0.2">
      <c r="A445" s="64" t="s">
        <v>444</v>
      </c>
      <c r="B445" s="46" t="s">
        <v>445</v>
      </c>
      <c r="C445" s="43">
        <v>33118</v>
      </c>
      <c r="D445" s="62" t="s">
        <v>444</v>
      </c>
      <c r="E445" s="46" t="s">
        <v>445</v>
      </c>
      <c r="F445" s="46" t="s">
        <v>90</v>
      </c>
      <c r="G445" s="33" t="s">
        <v>91</v>
      </c>
      <c r="H445" s="46" t="s">
        <v>446</v>
      </c>
      <c r="I445" s="46" t="s">
        <v>447</v>
      </c>
      <c r="J445" s="47">
        <v>1</v>
      </c>
      <c r="K445" s="47">
        <v>2</v>
      </c>
      <c r="L445" s="140"/>
      <c r="M445" s="141"/>
      <c r="N445" s="142"/>
      <c r="O445" s="18"/>
      <c r="P445" s="143"/>
      <c r="Q445" s="151"/>
      <c r="R445" s="141"/>
      <c r="S445" s="18"/>
      <c r="T445" s="135">
        <f t="shared" si="84"/>
        <v>0</v>
      </c>
      <c r="U445" s="140"/>
      <c r="V445" s="141"/>
      <c r="W445" s="144"/>
      <c r="X445" s="18"/>
      <c r="Y445" s="143"/>
      <c r="Z445" s="61"/>
      <c r="AA445" s="141"/>
      <c r="AB445" s="18"/>
      <c r="AC445" s="135">
        <f t="shared" si="85"/>
        <v>0</v>
      </c>
      <c r="AD445" s="47"/>
      <c r="AE445" s="47"/>
      <c r="AF445" s="140"/>
      <c r="AG445" s="141"/>
      <c r="AH445" s="142"/>
      <c r="AI445" s="18"/>
      <c r="AJ445" s="143"/>
      <c r="AK445" s="151"/>
      <c r="AL445" s="141"/>
      <c r="AM445" s="18"/>
      <c r="AN445" s="135">
        <f t="shared" si="86"/>
        <v>0</v>
      </c>
      <c r="AO445" s="140"/>
      <c r="AP445" s="141"/>
      <c r="AQ445" s="142"/>
      <c r="AR445" s="18"/>
      <c r="AS445" s="143"/>
      <c r="AT445" s="145"/>
      <c r="AU445" s="141"/>
      <c r="AV445" s="18"/>
      <c r="AW445" s="135">
        <f t="shared" si="87"/>
        <v>0</v>
      </c>
      <c r="AX445" s="47">
        <f t="shared" si="88"/>
        <v>0</v>
      </c>
      <c r="AY445" s="47">
        <f t="shared" si="89"/>
        <v>0</v>
      </c>
      <c r="AZ445" s="47">
        <f t="shared" si="90"/>
        <v>0</v>
      </c>
      <c r="BA445" s="47">
        <f t="shared" si="91"/>
        <v>0</v>
      </c>
      <c r="BB445" s="47">
        <f t="shared" si="92"/>
        <v>0</v>
      </c>
      <c r="BC445" s="47">
        <f t="shared" si="93"/>
        <v>0</v>
      </c>
      <c r="BD445" s="47">
        <f t="shared" si="94"/>
        <v>0</v>
      </c>
      <c r="BE445" s="47">
        <f t="shared" si="95"/>
        <v>0</v>
      </c>
      <c r="BF445" s="135">
        <f t="shared" si="96"/>
        <v>0</v>
      </c>
      <c r="BG445" s="139">
        <f t="shared" si="97"/>
        <v>0</v>
      </c>
    </row>
    <row r="446" spans="1:59" ht="15" x14ac:dyDescent="0.25">
      <c r="A446" s="113"/>
      <c r="B446" s="114" t="s">
        <v>1909</v>
      </c>
      <c r="C446" s="119">
        <v>3999414</v>
      </c>
      <c r="D446" s="115"/>
      <c r="E446" s="116"/>
      <c r="F446" s="117"/>
      <c r="G446" s="116"/>
      <c r="H446" s="117"/>
      <c r="I446" s="116"/>
      <c r="J446" s="118"/>
      <c r="K446" s="118"/>
      <c r="L446" s="108">
        <f t="shared" ref="L446:AC446" si="98">SUM(L2:L445)</f>
        <v>3372693.4600150003</v>
      </c>
      <c r="M446" s="108">
        <f t="shared" si="98"/>
        <v>1109487.83</v>
      </c>
      <c r="N446" s="108">
        <f t="shared" si="98"/>
        <v>328060.83999999997</v>
      </c>
      <c r="O446" s="108">
        <f t="shared" si="98"/>
        <v>497215.74</v>
      </c>
      <c r="P446" s="108">
        <f t="shared" si="98"/>
        <v>1859820.1965000001</v>
      </c>
      <c r="Q446" s="108">
        <f t="shared" si="98"/>
        <v>1250054.0799999998</v>
      </c>
      <c r="R446" s="108">
        <f t="shared" si="98"/>
        <v>1212825.7799999998</v>
      </c>
      <c r="S446" s="108">
        <f t="shared" si="98"/>
        <v>7375017.8199999956</v>
      </c>
      <c r="T446" s="108">
        <f t="shared" si="98"/>
        <v>17005175.746514995</v>
      </c>
      <c r="U446" s="108">
        <f t="shared" si="98"/>
        <v>4234825.7400000012</v>
      </c>
      <c r="V446" s="108">
        <f t="shared" si="98"/>
        <v>624011.21999999974</v>
      </c>
      <c r="W446" s="108">
        <f t="shared" si="98"/>
        <v>66995.069999999992</v>
      </c>
      <c r="X446" s="108">
        <f t="shared" si="98"/>
        <v>504303.06000000023</v>
      </c>
      <c r="Y446" s="108">
        <f t="shared" si="98"/>
        <v>1072234.01</v>
      </c>
      <c r="Z446" s="108">
        <f t="shared" si="98"/>
        <v>612384.53000000014</v>
      </c>
      <c r="AA446" s="108">
        <f t="shared" si="98"/>
        <v>564452.84999999974</v>
      </c>
      <c r="AB446" s="108">
        <f t="shared" si="98"/>
        <v>3299839.9165610275</v>
      </c>
      <c r="AC446" s="108">
        <f t="shared" si="98"/>
        <v>10979046.396561025</v>
      </c>
      <c r="AD446" s="108">
        <f>SUM(T446,AC446)</f>
        <v>27984222.143076017</v>
      </c>
      <c r="AE446" s="108">
        <f>(AD446/C446)</f>
        <v>6.9970806080780878</v>
      </c>
      <c r="AF446" s="108">
        <f t="shared" ref="AF446:AW446" si="99">SUM(AF2:AF445)</f>
        <v>9206768.3399979956</v>
      </c>
      <c r="AG446" s="108">
        <f t="shared" si="99"/>
        <v>1160320.8899999997</v>
      </c>
      <c r="AH446" s="108">
        <f t="shared" si="99"/>
        <v>158237.47999999998</v>
      </c>
      <c r="AI446" s="108">
        <f t="shared" si="99"/>
        <v>1024337.0699999998</v>
      </c>
      <c r="AJ446" s="108">
        <f t="shared" si="99"/>
        <v>2341978.7200000007</v>
      </c>
      <c r="AK446" s="108">
        <f t="shared" si="99"/>
        <v>1387382.6099999994</v>
      </c>
      <c r="AL446" s="108">
        <f t="shared" si="99"/>
        <v>1244277.8800000004</v>
      </c>
      <c r="AM446" s="108">
        <f t="shared" si="99"/>
        <v>4113634.7300000014</v>
      </c>
      <c r="AN446" s="108">
        <f t="shared" si="99"/>
        <v>20636937.719997995</v>
      </c>
      <c r="AO446" s="108">
        <f t="shared" si="99"/>
        <v>2516957.5999999996</v>
      </c>
      <c r="AP446" s="108">
        <f t="shared" si="99"/>
        <v>675525.78</v>
      </c>
      <c r="AQ446" s="108">
        <f t="shared" si="99"/>
        <v>33058.120000000003</v>
      </c>
      <c r="AR446" s="108">
        <f t="shared" si="99"/>
        <v>55181.22</v>
      </c>
      <c r="AS446" s="108">
        <f t="shared" si="99"/>
        <v>272958</v>
      </c>
      <c r="AT446" s="108">
        <f t="shared" si="99"/>
        <v>11667.71</v>
      </c>
      <c r="AU446" s="108">
        <f t="shared" si="99"/>
        <v>191767.03</v>
      </c>
      <c r="AV446" s="108">
        <f t="shared" si="99"/>
        <v>861518</v>
      </c>
      <c r="AW446" s="108">
        <f t="shared" si="99"/>
        <v>4618633.46</v>
      </c>
      <c r="AX446" s="108">
        <f>SUM(AX2:AX445)</f>
        <v>19331245.140012983</v>
      </c>
      <c r="AY446" s="108">
        <f t="shared" ref="AY446:BE446" si="100">SUM(AY2:AY445)</f>
        <v>3569345.7200000016</v>
      </c>
      <c r="AZ446" s="108">
        <f t="shared" si="100"/>
        <v>586351.51000000013</v>
      </c>
      <c r="BA446" s="108">
        <f t="shared" si="100"/>
        <v>2081037.0900000008</v>
      </c>
      <c r="BB446" s="108">
        <f t="shared" si="100"/>
        <v>5546990.9264999963</v>
      </c>
      <c r="BC446" s="108">
        <f t="shared" si="100"/>
        <v>3261488.9300000006</v>
      </c>
      <c r="BD446" s="108">
        <f t="shared" si="100"/>
        <v>3213323.54</v>
      </c>
      <c r="BE446" s="108">
        <f t="shared" si="100"/>
        <v>15650010.466561031</v>
      </c>
      <c r="BF446" s="108">
        <f>SUM(BF2:BF445)</f>
        <v>53239793.323073991</v>
      </c>
      <c r="BG446" s="119">
        <f t="shared" ref="BG446" si="101">(BF446/C446)</f>
        <v>13.311898523902249</v>
      </c>
    </row>
    <row r="447" spans="1:59" ht="15" x14ac:dyDescent="0.25">
      <c r="A447" s="112">
        <v>916</v>
      </c>
      <c r="B447" s="111" t="s">
        <v>1910</v>
      </c>
      <c r="C447" s="122"/>
      <c r="D447" s="110"/>
      <c r="E447" s="111"/>
      <c r="F447" s="94"/>
      <c r="H447" s="94"/>
      <c r="I447" s="94"/>
      <c r="L447" s="96">
        <v>56202.74</v>
      </c>
      <c r="M447" s="100">
        <v>21649.1</v>
      </c>
      <c r="N447" s="103">
        <v>13254.439999999999</v>
      </c>
      <c r="O447" s="102"/>
      <c r="P447" s="97">
        <v>921.6</v>
      </c>
      <c r="Q447" s="120">
        <v>10290.280000000001</v>
      </c>
      <c r="R447" s="100"/>
      <c r="S447" s="102">
        <v>0</v>
      </c>
      <c r="T447" s="99">
        <f t="shared" ref="T447:T449" si="102">SUM(L447:S447)</f>
        <v>102318.16</v>
      </c>
      <c r="U447" s="96">
        <v>468.1</v>
      </c>
      <c r="V447" s="101"/>
      <c r="W447" s="98">
        <v>0</v>
      </c>
      <c r="X447" s="102"/>
      <c r="Y447" s="97">
        <v>1075.75</v>
      </c>
      <c r="Z447" s="98">
        <v>0</v>
      </c>
      <c r="AA447" s="100"/>
      <c r="AB447" s="102">
        <v>0</v>
      </c>
      <c r="AC447" s="99">
        <f t="shared" ref="AC447:AC449" si="103">SUM(U447:AB447)</f>
        <v>1543.85</v>
      </c>
      <c r="AF447" s="96">
        <v>0</v>
      </c>
      <c r="AG447" s="100">
        <v>0</v>
      </c>
      <c r="AH447" s="103"/>
      <c r="AJ447" s="97">
        <v>0</v>
      </c>
      <c r="AK447" s="104">
        <v>0</v>
      </c>
      <c r="AL447" s="100"/>
      <c r="AM447" s="102">
        <v>0</v>
      </c>
      <c r="AN447" s="99">
        <f t="shared" ref="AN447:AN449" si="104">SUM(AF447:AM447)</f>
        <v>0</v>
      </c>
      <c r="AO447" s="96">
        <v>0</v>
      </c>
      <c r="AP447" s="100">
        <v>0</v>
      </c>
      <c r="AQ447" s="103"/>
      <c r="AS447" s="97">
        <v>0</v>
      </c>
      <c r="AT447" s="105"/>
      <c r="AU447" s="100"/>
      <c r="AV447" s="102">
        <v>0</v>
      </c>
      <c r="AW447" s="107">
        <f>SUM(AO447:AV447)</f>
        <v>0</v>
      </c>
      <c r="AX447" s="106">
        <f t="shared" ref="AX447:BE450" si="105">SUM(L447,U447,AF447,AO447)</f>
        <v>56670.84</v>
      </c>
      <c r="AY447" s="106">
        <f t="shared" si="105"/>
        <v>21649.1</v>
      </c>
      <c r="AZ447" s="106">
        <f t="shared" si="105"/>
        <v>13254.439999999999</v>
      </c>
      <c r="BA447" s="106">
        <f t="shared" si="105"/>
        <v>0</v>
      </c>
      <c r="BB447" s="106">
        <f t="shared" si="105"/>
        <v>1997.35</v>
      </c>
      <c r="BC447" s="106">
        <f t="shared" si="105"/>
        <v>10290.280000000001</v>
      </c>
      <c r="BD447" s="106">
        <f t="shared" si="105"/>
        <v>0</v>
      </c>
      <c r="BE447" s="106">
        <f t="shared" si="105"/>
        <v>0</v>
      </c>
      <c r="BF447" s="107">
        <f>SUM(AX447:BE447)</f>
        <v>103862.01000000001</v>
      </c>
      <c r="BG447" s="121"/>
    </row>
    <row r="448" spans="1:59" ht="15" x14ac:dyDescent="0.25">
      <c r="A448" s="112">
        <v>917</v>
      </c>
      <c r="B448" s="111" t="s">
        <v>1911</v>
      </c>
      <c r="C448" s="122"/>
      <c r="D448" s="110"/>
      <c r="E448" s="111"/>
      <c r="F448" s="94"/>
      <c r="H448" s="94"/>
      <c r="I448" s="94"/>
      <c r="L448" s="96"/>
      <c r="M448" s="100">
        <v>0</v>
      </c>
      <c r="N448" s="103"/>
      <c r="O448" s="102"/>
      <c r="P448" s="97">
        <v>0</v>
      </c>
      <c r="Q448" s="120">
        <v>475</v>
      </c>
      <c r="R448" s="100"/>
      <c r="S448" s="102">
        <v>0</v>
      </c>
      <c r="T448" s="99">
        <f t="shared" si="102"/>
        <v>475</v>
      </c>
      <c r="U448" s="96"/>
      <c r="V448" s="101"/>
      <c r="W448" s="98">
        <v>2422.5500000000002</v>
      </c>
      <c r="X448" s="102"/>
      <c r="Y448" s="97">
        <v>0</v>
      </c>
      <c r="Z448" s="98">
        <v>2422.5500000000002</v>
      </c>
      <c r="AA448" s="100"/>
      <c r="AB448" s="102">
        <v>0</v>
      </c>
      <c r="AC448" s="99">
        <f t="shared" si="103"/>
        <v>4845.1000000000004</v>
      </c>
      <c r="AF448" s="96"/>
      <c r="AG448" s="100">
        <v>0</v>
      </c>
      <c r="AH448" s="103"/>
      <c r="AJ448" s="97">
        <v>0</v>
      </c>
      <c r="AK448" s="104">
        <v>0</v>
      </c>
      <c r="AL448" s="100"/>
      <c r="AM448" s="102">
        <v>0</v>
      </c>
      <c r="AN448" s="99">
        <f t="shared" si="104"/>
        <v>0</v>
      </c>
      <c r="AO448" s="96"/>
      <c r="AP448" s="100">
        <v>0</v>
      </c>
      <c r="AQ448" s="103"/>
      <c r="AS448" s="97">
        <v>0</v>
      </c>
      <c r="AT448" s="105"/>
      <c r="AU448" s="100"/>
      <c r="AV448" s="102">
        <v>0</v>
      </c>
      <c r="AW448" s="107">
        <f t="shared" ref="AW448:AW449" si="106">SUM(AO448:AV448)</f>
        <v>0</v>
      </c>
      <c r="AX448" s="106">
        <f t="shared" si="105"/>
        <v>0</v>
      </c>
      <c r="AY448" s="106">
        <f t="shared" si="105"/>
        <v>0</v>
      </c>
      <c r="AZ448" s="106">
        <f t="shared" si="105"/>
        <v>2422.5500000000002</v>
      </c>
      <c r="BA448" s="106">
        <f t="shared" si="105"/>
        <v>0</v>
      </c>
      <c r="BB448" s="106">
        <f t="shared" si="105"/>
        <v>0</v>
      </c>
      <c r="BC448" s="106">
        <f t="shared" si="105"/>
        <v>2897.55</v>
      </c>
      <c r="BD448" s="106">
        <f t="shared" si="105"/>
        <v>0</v>
      </c>
      <c r="BE448" s="106">
        <f t="shared" si="105"/>
        <v>0</v>
      </c>
      <c r="BF448" s="107">
        <f t="shared" ref="BF448:BF450" si="107">SUM(AX448:BE448)</f>
        <v>5320.1</v>
      </c>
      <c r="BG448" s="121"/>
    </row>
    <row r="449" spans="1:59" ht="15" x14ac:dyDescent="0.25">
      <c r="A449" s="112">
        <v>953</v>
      </c>
      <c r="B449" s="111" t="s">
        <v>1912</v>
      </c>
      <c r="C449" s="122"/>
      <c r="D449" s="110"/>
      <c r="E449" s="111"/>
      <c r="F449" s="94"/>
      <c r="H449" s="94"/>
      <c r="I449" s="94"/>
      <c r="L449" s="96">
        <v>181700</v>
      </c>
      <c r="M449" s="100">
        <v>0</v>
      </c>
      <c r="N449" s="103"/>
      <c r="O449" s="102"/>
      <c r="P449" s="97">
        <v>0</v>
      </c>
      <c r="Q449" s="103">
        <v>0</v>
      </c>
      <c r="R449" s="100"/>
      <c r="S449" s="102">
        <v>0</v>
      </c>
      <c r="T449" s="99">
        <f t="shared" si="102"/>
        <v>181700</v>
      </c>
      <c r="U449" s="96">
        <v>0</v>
      </c>
      <c r="V449" s="101"/>
      <c r="W449" s="105">
        <v>0</v>
      </c>
      <c r="X449" s="102"/>
      <c r="Y449" s="97">
        <v>0</v>
      </c>
      <c r="Z449" s="102">
        <v>0</v>
      </c>
      <c r="AA449" s="100"/>
      <c r="AB449" s="102">
        <v>0</v>
      </c>
      <c r="AC449" s="99">
        <f t="shared" si="103"/>
        <v>0</v>
      </c>
      <c r="AF449" s="96">
        <v>0</v>
      </c>
      <c r="AG449" s="100">
        <v>0</v>
      </c>
      <c r="AH449" s="103"/>
      <c r="AJ449" s="97">
        <v>0</v>
      </c>
      <c r="AK449" s="105">
        <v>0</v>
      </c>
      <c r="AL449" s="100"/>
      <c r="AM449" s="102">
        <v>0</v>
      </c>
      <c r="AN449" s="99">
        <f t="shared" si="104"/>
        <v>0</v>
      </c>
      <c r="AO449" s="96">
        <v>0</v>
      </c>
      <c r="AP449" s="100">
        <v>0</v>
      </c>
      <c r="AQ449" s="103"/>
      <c r="AS449" s="97">
        <v>0</v>
      </c>
      <c r="AT449" s="105"/>
      <c r="AU449" s="100"/>
      <c r="AV449" s="102">
        <v>0</v>
      </c>
      <c r="AW449" s="107">
        <f t="shared" si="106"/>
        <v>0</v>
      </c>
      <c r="AX449" s="106">
        <f t="shared" si="105"/>
        <v>181700</v>
      </c>
      <c r="AY449" s="106">
        <f t="shared" si="105"/>
        <v>0</v>
      </c>
      <c r="AZ449" s="106">
        <f t="shared" si="105"/>
        <v>0</v>
      </c>
      <c r="BA449" s="106">
        <f t="shared" si="105"/>
        <v>0</v>
      </c>
      <c r="BB449" s="106">
        <f t="shared" si="105"/>
        <v>0</v>
      </c>
      <c r="BC449" s="106">
        <f t="shared" si="105"/>
        <v>0</v>
      </c>
      <c r="BD449" s="106">
        <f t="shared" si="105"/>
        <v>0</v>
      </c>
      <c r="BE449" s="106">
        <f t="shared" si="105"/>
        <v>0</v>
      </c>
      <c r="BF449" s="107">
        <f t="shared" si="107"/>
        <v>181700</v>
      </c>
      <c r="BG449" s="121"/>
    </row>
    <row r="450" spans="1:59" ht="15.75" thickBot="1" x14ac:dyDescent="0.3">
      <c r="A450" s="112">
        <v>999</v>
      </c>
      <c r="B450" s="111" t="s">
        <v>1913</v>
      </c>
      <c r="C450" s="122"/>
      <c r="D450" s="110"/>
      <c r="E450" s="111"/>
      <c r="F450" s="94"/>
      <c r="H450" s="94"/>
      <c r="I450" s="94"/>
      <c r="L450" s="96">
        <v>891.72</v>
      </c>
      <c r="M450" s="100">
        <v>173857.43</v>
      </c>
      <c r="N450" s="103">
        <v>6259.3099999999995</v>
      </c>
      <c r="P450" s="97">
        <v>109719.78</v>
      </c>
      <c r="Q450" s="103">
        <v>28705.27</v>
      </c>
      <c r="R450" s="100">
        <v>181958.3</v>
      </c>
      <c r="S450" s="102">
        <v>3317518.55</v>
      </c>
      <c r="T450" s="99">
        <f>SUM(L450:S450)</f>
        <v>3818910.36</v>
      </c>
      <c r="U450" s="96">
        <v>853.56999999999994</v>
      </c>
      <c r="V450" s="101">
        <v>878.27</v>
      </c>
      <c r="W450" s="105"/>
      <c r="Y450" s="97">
        <v>5</v>
      </c>
      <c r="Z450" s="102"/>
      <c r="AA450" s="100">
        <v>280</v>
      </c>
      <c r="AB450" s="102">
        <v>1000343.35</v>
      </c>
      <c r="AC450" s="99">
        <f>SUM(U450:AB450)</f>
        <v>1002360.19</v>
      </c>
      <c r="AF450" s="96">
        <v>0</v>
      </c>
      <c r="AG450" s="100">
        <v>0</v>
      </c>
      <c r="AH450" s="103">
        <v>0</v>
      </c>
      <c r="AJ450" s="97">
        <v>0</v>
      </c>
      <c r="AK450" s="105"/>
      <c r="AL450" s="100"/>
      <c r="AM450" s="102">
        <v>0</v>
      </c>
      <c r="AN450" s="99">
        <f>SUM(AF450:AM450)</f>
        <v>0</v>
      </c>
      <c r="AO450" s="96">
        <v>0</v>
      </c>
      <c r="AP450" s="100">
        <v>37515.26</v>
      </c>
      <c r="AQ450" s="103">
        <v>0</v>
      </c>
      <c r="AS450" s="97">
        <v>0</v>
      </c>
      <c r="AT450" s="105"/>
      <c r="AU450" s="100">
        <v>20148.75</v>
      </c>
      <c r="AV450" s="102">
        <v>588713</v>
      </c>
      <c r="AW450" s="107">
        <f>SUM(AO450:AV450)</f>
        <v>646377.01</v>
      </c>
      <c r="AX450" s="106">
        <f t="shared" si="105"/>
        <v>1745.29</v>
      </c>
      <c r="AY450" s="106">
        <f t="shared" si="105"/>
        <v>212250.96</v>
      </c>
      <c r="AZ450" s="106">
        <f t="shared" si="105"/>
        <v>6259.3099999999995</v>
      </c>
      <c r="BA450" s="106">
        <f t="shared" si="105"/>
        <v>0</v>
      </c>
      <c r="BB450" s="106">
        <f t="shared" si="105"/>
        <v>109724.78</v>
      </c>
      <c r="BC450" s="106">
        <f t="shared" si="105"/>
        <v>28705.27</v>
      </c>
      <c r="BD450" s="106">
        <f t="shared" si="105"/>
        <v>202387.05</v>
      </c>
      <c r="BE450" s="106">
        <f t="shared" si="105"/>
        <v>4906574.8999999994</v>
      </c>
      <c r="BF450" s="107">
        <f t="shared" si="107"/>
        <v>5467647.5599999996</v>
      </c>
      <c r="BG450" s="121"/>
    </row>
    <row r="451" spans="1:59" ht="16.5" thickTop="1" thickBot="1" x14ac:dyDescent="0.3">
      <c r="A451" s="123"/>
      <c r="B451" s="124" t="s">
        <v>15</v>
      </c>
      <c r="C451" s="127"/>
      <c r="D451" s="157"/>
      <c r="E451" s="158"/>
      <c r="F451" s="158"/>
      <c r="G451" s="158"/>
      <c r="H451" s="158"/>
      <c r="I451" s="158"/>
      <c r="J451" s="158"/>
      <c r="K451" s="159"/>
      <c r="L451" s="125">
        <f t="shared" ref="L451:BE451" si="108">SUM(L447:L450,L446)</f>
        <v>3611487.9200150003</v>
      </c>
      <c r="M451" s="125">
        <f t="shared" si="108"/>
        <v>1304994.3600000001</v>
      </c>
      <c r="N451" s="125">
        <f t="shared" si="108"/>
        <v>347574.58999999997</v>
      </c>
      <c r="O451" s="125">
        <f t="shared" si="108"/>
        <v>497215.74</v>
      </c>
      <c r="P451" s="125">
        <f t="shared" si="108"/>
        <v>1970461.5765</v>
      </c>
      <c r="Q451" s="125">
        <f t="shared" si="108"/>
        <v>1289524.6299999999</v>
      </c>
      <c r="R451" s="125">
        <f t="shared" si="108"/>
        <v>1394784.0799999998</v>
      </c>
      <c r="S451" s="125">
        <f t="shared" si="108"/>
        <v>10692536.369999995</v>
      </c>
      <c r="T451" s="125">
        <f t="shared" si="108"/>
        <v>21108579.266514994</v>
      </c>
      <c r="U451" s="125">
        <f t="shared" si="108"/>
        <v>4236147.4100000011</v>
      </c>
      <c r="V451" s="125">
        <f t="shared" si="108"/>
        <v>624889.48999999976</v>
      </c>
      <c r="W451" s="125">
        <f t="shared" si="108"/>
        <v>69417.62</v>
      </c>
      <c r="X451" s="125">
        <f t="shared" si="108"/>
        <v>504303.06000000023</v>
      </c>
      <c r="Y451" s="125">
        <f t="shared" si="108"/>
        <v>1073314.76</v>
      </c>
      <c r="Z451" s="125">
        <f t="shared" si="108"/>
        <v>614807.08000000019</v>
      </c>
      <c r="AA451" s="125">
        <f t="shared" si="108"/>
        <v>564732.84999999974</v>
      </c>
      <c r="AB451" s="125">
        <f t="shared" si="108"/>
        <v>4300183.2665610276</v>
      </c>
      <c r="AC451" s="125">
        <f t="shared" si="108"/>
        <v>11987795.536561025</v>
      </c>
      <c r="AD451" s="125">
        <f t="shared" si="108"/>
        <v>27984222.143076017</v>
      </c>
      <c r="AE451" s="125">
        <f t="shared" si="108"/>
        <v>6.9970806080780878</v>
      </c>
      <c r="AF451" s="125">
        <f t="shared" si="108"/>
        <v>9206768.3399979956</v>
      </c>
      <c r="AG451" s="125">
        <f t="shared" si="108"/>
        <v>1160320.8899999997</v>
      </c>
      <c r="AH451" s="125">
        <f t="shared" si="108"/>
        <v>158237.47999999998</v>
      </c>
      <c r="AI451" s="125">
        <f t="shared" si="108"/>
        <v>1024337.0699999998</v>
      </c>
      <c r="AJ451" s="125">
        <f t="shared" si="108"/>
        <v>2341978.7200000007</v>
      </c>
      <c r="AK451" s="125">
        <f t="shared" si="108"/>
        <v>1387382.6099999994</v>
      </c>
      <c r="AL451" s="125">
        <f t="shared" si="108"/>
        <v>1244277.8800000004</v>
      </c>
      <c r="AM451" s="125">
        <f t="shared" si="108"/>
        <v>4113634.7300000014</v>
      </c>
      <c r="AN451" s="125">
        <f t="shared" si="108"/>
        <v>20636937.719997995</v>
      </c>
      <c r="AO451" s="125">
        <f t="shared" si="108"/>
        <v>2516957.5999999996</v>
      </c>
      <c r="AP451" s="125">
        <f t="shared" si="108"/>
        <v>713041.04</v>
      </c>
      <c r="AQ451" s="125">
        <f t="shared" si="108"/>
        <v>33058.120000000003</v>
      </c>
      <c r="AR451" s="125">
        <f t="shared" si="108"/>
        <v>55181.22</v>
      </c>
      <c r="AS451" s="125">
        <f t="shared" si="108"/>
        <v>272958</v>
      </c>
      <c r="AT451" s="125">
        <f t="shared" si="108"/>
        <v>11667.71</v>
      </c>
      <c r="AU451" s="125">
        <f t="shared" si="108"/>
        <v>211915.78</v>
      </c>
      <c r="AV451" s="125">
        <f t="shared" si="108"/>
        <v>1450231</v>
      </c>
      <c r="AW451" s="125">
        <f t="shared" si="108"/>
        <v>5265010.47</v>
      </c>
      <c r="AX451" s="125">
        <f t="shared" si="108"/>
        <v>19571361.270012982</v>
      </c>
      <c r="AY451" s="125">
        <f t="shared" si="108"/>
        <v>3803245.7800000017</v>
      </c>
      <c r="AZ451" s="125">
        <f t="shared" si="108"/>
        <v>608287.81000000017</v>
      </c>
      <c r="BA451" s="125">
        <f t="shared" si="108"/>
        <v>2081037.0900000008</v>
      </c>
      <c r="BB451" s="125">
        <f t="shared" si="108"/>
        <v>5658713.0564999962</v>
      </c>
      <c r="BC451" s="125">
        <f t="shared" si="108"/>
        <v>3303382.0300000007</v>
      </c>
      <c r="BD451" s="125">
        <f t="shared" si="108"/>
        <v>3415710.59</v>
      </c>
      <c r="BE451" s="125">
        <f t="shared" si="108"/>
        <v>20556585.366561029</v>
      </c>
      <c r="BF451" s="125">
        <f>SUM(BF447:BF450,BF446)</f>
        <v>58998322.993073992</v>
      </c>
      <c r="BG451" s="126"/>
    </row>
    <row r="452" spans="1:59" ht="13.5" thickTop="1" x14ac:dyDescent="0.2"/>
  </sheetData>
  <sortState xmlns:xlrd2="http://schemas.microsoft.com/office/spreadsheetml/2017/richdata2" ref="A2:BG445">
    <sortCondition ref="A2:A445"/>
  </sortState>
  <mergeCells count="1">
    <mergeCell ref="D451:K451"/>
  </mergeCells>
  <conditionalFormatting sqref="U1:AE1">
    <cfRule type="cellIs" dxfId="4" priority="5" operator="equal">
      <formula>0</formula>
    </cfRule>
  </conditionalFormatting>
  <conditionalFormatting sqref="L1:T1">
    <cfRule type="cellIs" dxfId="3" priority="4" operator="equal">
      <formula>0</formula>
    </cfRule>
  </conditionalFormatting>
  <conditionalFormatting sqref="AF1:AN1">
    <cfRule type="cellIs" dxfId="2" priority="3" operator="equal">
      <formula>0</formula>
    </cfRule>
  </conditionalFormatting>
  <conditionalFormatting sqref="AX1:BE1 C1">
    <cfRule type="cellIs" dxfId="1" priority="2" operator="equal">
      <formula>0</formula>
    </cfRule>
  </conditionalFormatting>
  <conditionalFormatting sqref="AO1:AW1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cols>
    <col min="1" max="16384" width="9.140625" style="12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Haku</vt:lpstr>
      <vt:lpstr>Tiedot</vt:lpstr>
      <vt:lpstr>Kannatustilasto 2015</vt:lpstr>
      <vt:lpstr>Kaavioita 2010-2015</vt:lpstr>
    </vt:vector>
  </TitlesOfParts>
  <Company>Kirkon keskusrahasto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Häkkinen Vesa</dc:creator>
  <cp:lastModifiedBy>Häkkinen Vesa</cp:lastModifiedBy>
  <dcterms:created xsi:type="dcterms:W3CDTF">2016-04-01T05:59:08Z</dcterms:created>
  <dcterms:modified xsi:type="dcterms:W3CDTF">2019-09-18T05:01:51Z</dcterms:modified>
</cp:coreProperties>
</file>