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345" yWindow="810" windowWidth="11145" windowHeight="6945" tabRatio="992" firstSheet="4" activeTab="13"/>
  </bookViews>
  <sheets>
    <sheet name="INFO" sheetId="43" r:id="rId1"/>
    <sheet name="Tammikuu" sheetId="22" r:id="rId2"/>
    <sheet name="Helmikuu" sheetId="44" r:id="rId3"/>
    <sheet name="Maaliskuu" sheetId="45" r:id="rId4"/>
    <sheet name="Huhtikuu" sheetId="46" r:id="rId5"/>
    <sheet name="Toukokuu" sheetId="47" r:id="rId6"/>
    <sheet name="Kesäkuu" sheetId="48" r:id="rId7"/>
    <sheet name="Heinäkuu" sheetId="49" r:id="rId8"/>
    <sheet name="Elokuu" sheetId="50" r:id="rId9"/>
    <sheet name="Syyskuu" sheetId="51" r:id="rId10"/>
    <sheet name="Lokakuu" sheetId="52" r:id="rId11"/>
    <sheet name="Marraskuu" sheetId="53" r:id="rId12"/>
    <sheet name="Joulukuu" sheetId="54" r:id="rId13"/>
    <sheet name="Kertymä seurakunnittain" sheetId="38" r:id="rId14"/>
    <sheet name="Vertailu kuntien verotuloihin" sheetId="42" r:id="rId15"/>
    <sheet name="Kirkollisverot 2007-" sheetId="40" r:id="rId16"/>
    <sheet name="Yhteisöverot 2007-" sheetId="41" r:id="rId17"/>
    <sheet name="Kirkollis- ja yhteisöverot 2015" sheetId="39" r:id="rId18"/>
  </sheets>
  <definedNames>
    <definedName name="_FilterDatabase" localSheetId="1" hidden="1">Tammikuu!$A$4:$I$4</definedName>
    <definedName name="_xlnm._FilterDatabase" localSheetId="13" hidden="1">'Kertymä seurakunnittain'!$A$3:$D$3</definedName>
    <definedName name="_xlnm._FilterDatabase" localSheetId="1" hidden="1">Tammikuu!$A$3:$D$284</definedName>
    <definedName name="Diagramme" localSheetId="0">#REF!</definedName>
    <definedName name="Diagramme">#REF!</definedName>
    <definedName name="Diagrammi" localSheetId="0">#REF!</definedName>
    <definedName name="Diagrammi">#REF!</definedName>
    <definedName name="JakoOsuudetTable" localSheetId="0">#REF!</definedName>
    <definedName name="JakoOsuudetTable">#REF!</definedName>
    <definedName name="_xlnm.Print_Area" localSheetId="17">'Kirkollis- ja yhteisöverot 2015'!$A$1:$AY$20</definedName>
    <definedName name="_xlnm.Print_Area" localSheetId="15">'Kirkollisverot 2007-'!$A$1:$AY$20</definedName>
    <definedName name="_xlnm.Print_Area" localSheetId="16">'Yhteisöverot 2007-'!$A$1:$AY$21</definedName>
    <definedName name="VerotuskustnnuksetTaulu" localSheetId="0">#REF!</definedName>
    <definedName name="VerotuskustnnuksetTaulu">#REF!</definedName>
  </definedNames>
  <calcPr calcId="162913"/>
</workbook>
</file>

<file path=xl/calcChain.xml><?xml version="1.0" encoding="utf-8"?>
<calcChain xmlns="http://schemas.openxmlformats.org/spreadsheetml/2006/main">
  <c r="F4" i="42" l="1"/>
  <c r="C4" i="42"/>
  <c r="B5" i="42"/>
  <c r="B4" i="42"/>
  <c r="BN18" i="40"/>
  <c r="BL17" i="41"/>
  <c r="BN17" i="40"/>
  <c r="BM17" i="40"/>
  <c r="D283" i="38"/>
  <c r="C283" i="38"/>
  <c r="B283" i="38"/>
  <c r="D282" i="38"/>
  <c r="C282" i="38"/>
  <c r="B282" i="38"/>
  <c r="D281" i="38"/>
  <c r="C281" i="38"/>
  <c r="B281" i="38"/>
  <c r="D280" i="38"/>
  <c r="C280" i="38"/>
  <c r="B280" i="38"/>
  <c r="D279" i="38"/>
  <c r="C279" i="38"/>
  <c r="B279" i="38"/>
  <c r="D278" i="38"/>
  <c r="C278" i="38"/>
  <c r="B278" i="38"/>
  <c r="D277" i="38"/>
  <c r="C277" i="38"/>
  <c r="B277" i="38"/>
  <c r="D276" i="38"/>
  <c r="C276" i="38"/>
  <c r="B276" i="38"/>
  <c r="D275" i="38"/>
  <c r="C275" i="38"/>
  <c r="B275" i="38"/>
  <c r="D274" i="38"/>
  <c r="C274" i="38"/>
  <c r="B274" i="38"/>
  <c r="D273" i="38"/>
  <c r="C273" i="38"/>
  <c r="B273" i="38"/>
  <c r="D272" i="38"/>
  <c r="C272" i="38"/>
  <c r="B272" i="38"/>
  <c r="D271" i="38"/>
  <c r="C271" i="38"/>
  <c r="B271" i="38"/>
  <c r="D270" i="38"/>
  <c r="C270" i="38"/>
  <c r="B270" i="38"/>
  <c r="D269" i="38"/>
  <c r="C269" i="38"/>
  <c r="B269" i="38"/>
  <c r="D268" i="38"/>
  <c r="C268" i="38"/>
  <c r="B268" i="38"/>
  <c r="D267" i="38"/>
  <c r="C267" i="38"/>
  <c r="B267" i="38"/>
  <c r="D266" i="38"/>
  <c r="C266" i="38"/>
  <c r="B266" i="38"/>
  <c r="D265" i="38"/>
  <c r="C265" i="38"/>
  <c r="B265" i="38"/>
  <c r="D264" i="38"/>
  <c r="C264" i="38"/>
  <c r="B264" i="38"/>
  <c r="D263" i="38"/>
  <c r="C263" i="38"/>
  <c r="B263" i="38"/>
  <c r="D262" i="38"/>
  <c r="C262" i="38"/>
  <c r="B262" i="38"/>
  <c r="D261" i="38"/>
  <c r="C261" i="38"/>
  <c r="B261" i="38"/>
  <c r="D260" i="38"/>
  <c r="C260" i="38"/>
  <c r="B260" i="38"/>
  <c r="D259" i="38"/>
  <c r="C259" i="38"/>
  <c r="B259" i="38"/>
  <c r="D258" i="38"/>
  <c r="C258" i="38"/>
  <c r="B258" i="38"/>
  <c r="D257" i="38"/>
  <c r="C257" i="38"/>
  <c r="B257" i="38"/>
  <c r="D256" i="38"/>
  <c r="C256" i="38"/>
  <c r="B256" i="38"/>
  <c r="D255" i="38"/>
  <c r="C255" i="38"/>
  <c r="B255" i="38"/>
  <c r="D254" i="38"/>
  <c r="C254" i="38"/>
  <c r="B254" i="38"/>
  <c r="D253" i="38"/>
  <c r="C253" i="38"/>
  <c r="B253" i="38"/>
  <c r="D252" i="38"/>
  <c r="C252" i="38"/>
  <c r="B252" i="38"/>
  <c r="D251" i="38"/>
  <c r="C251" i="38"/>
  <c r="B251" i="38"/>
  <c r="D250" i="38"/>
  <c r="C250" i="38"/>
  <c r="B250" i="38"/>
  <c r="D249" i="38"/>
  <c r="C249" i="38"/>
  <c r="B249" i="38"/>
  <c r="D248" i="38"/>
  <c r="C248" i="38"/>
  <c r="B248" i="38"/>
  <c r="D247" i="38"/>
  <c r="C247" i="38"/>
  <c r="B247" i="38"/>
  <c r="D246" i="38"/>
  <c r="C246" i="38"/>
  <c r="B246" i="38"/>
  <c r="D245" i="38"/>
  <c r="C245" i="38"/>
  <c r="B245" i="38"/>
  <c r="D244" i="38"/>
  <c r="C244" i="38"/>
  <c r="B244" i="38"/>
  <c r="D243" i="38"/>
  <c r="C243" i="38"/>
  <c r="B243" i="38"/>
  <c r="D242" i="38"/>
  <c r="C242" i="38"/>
  <c r="B242" i="38"/>
  <c r="D241" i="38"/>
  <c r="C241" i="38"/>
  <c r="B241" i="38"/>
  <c r="D240" i="38"/>
  <c r="C240" i="38"/>
  <c r="B240" i="38"/>
  <c r="D239" i="38"/>
  <c r="C239" i="38"/>
  <c r="B239" i="38"/>
  <c r="D238" i="38"/>
  <c r="C238" i="38"/>
  <c r="B238" i="38"/>
  <c r="D237" i="38"/>
  <c r="C237" i="38"/>
  <c r="B237" i="38"/>
  <c r="D236" i="38"/>
  <c r="C236" i="38"/>
  <c r="B236" i="38"/>
  <c r="D235" i="38"/>
  <c r="C235" i="38"/>
  <c r="B235" i="38"/>
  <c r="D234" i="38"/>
  <c r="C234" i="38"/>
  <c r="B234" i="38"/>
  <c r="D233" i="38"/>
  <c r="C233" i="38"/>
  <c r="B233" i="38"/>
  <c r="D232" i="38"/>
  <c r="C232" i="38"/>
  <c r="B232" i="38"/>
  <c r="D231" i="38"/>
  <c r="C231" i="38"/>
  <c r="B231" i="38"/>
  <c r="D230" i="38"/>
  <c r="C230" i="38"/>
  <c r="B230" i="38"/>
  <c r="D229" i="38"/>
  <c r="C229" i="38"/>
  <c r="B229" i="38"/>
  <c r="D228" i="38"/>
  <c r="C228" i="38"/>
  <c r="B228" i="38"/>
  <c r="D227" i="38"/>
  <c r="C227" i="38"/>
  <c r="B227" i="38"/>
  <c r="D226" i="38"/>
  <c r="C226" i="38"/>
  <c r="B226" i="38"/>
  <c r="D225" i="38"/>
  <c r="C225" i="38"/>
  <c r="B225" i="38"/>
  <c r="D224" i="38"/>
  <c r="C224" i="38"/>
  <c r="B224" i="38"/>
  <c r="D223" i="38"/>
  <c r="C223" i="38"/>
  <c r="B223" i="38"/>
  <c r="D222" i="38"/>
  <c r="C222" i="38"/>
  <c r="B222" i="38"/>
  <c r="D221" i="38"/>
  <c r="C221" i="38"/>
  <c r="B221" i="38"/>
  <c r="D220" i="38"/>
  <c r="C220" i="38"/>
  <c r="B220" i="38"/>
  <c r="D219" i="38"/>
  <c r="C219" i="38"/>
  <c r="B219" i="38"/>
  <c r="D218" i="38"/>
  <c r="C218" i="38"/>
  <c r="B218" i="38"/>
  <c r="D217" i="38"/>
  <c r="C217" i="38"/>
  <c r="B217" i="38"/>
  <c r="D216" i="38"/>
  <c r="C216" i="38"/>
  <c r="B216" i="38"/>
  <c r="D215" i="38"/>
  <c r="C215" i="38"/>
  <c r="B215" i="38"/>
  <c r="D214" i="38"/>
  <c r="C214" i="38"/>
  <c r="B214" i="38"/>
  <c r="D213" i="38"/>
  <c r="C213" i="38"/>
  <c r="B213" i="38"/>
  <c r="D212" i="38"/>
  <c r="C212" i="38"/>
  <c r="B212" i="38"/>
  <c r="D211" i="38"/>
  <c r="C211" i="38"/>
  <c r="B211" i="38"/>
  <c r="D210" i="38"/>
  <c r="C210" i="38"/>
  <c r="B210" i="38"/>
  <c r="D209" i="38"/>
  <c r="C209" i="38"/>
  <c r="B209" i="38"/>
  <c r="D208" i="38"/>
  <c r="C208" i="38"/>
  <c r="B208" i="38"/>
  <c r="D207" i="38"/>
  <c r="C207" i="38"/>
  <c r="B207" i="38"/>
  <c r="D206" i="38"/>
  <c r="C206" i="38"/>
  <c r="B206" i="38"/>
  <c r="D205" i="38"/>
  <c r="C205" i="38"/>
  <c r="B205" i="38"/>
  <c r="D204" i="38"/>
  <c r="C204" i="38"/>
  <c r="B204" i="38"/>
  <c r="D203" i="38"/>
  <c r="C203" i="38"/>
  <c r="B203" i="38"/>
  <c r="D202" i="38"/>
  <c r="C202" i="38"/>
  <c r="B202" i="38"/>
  <c r="D201" i="38"/>
  <c r="C201" i="38"/>
  <c r="B201" i="38"/>
  <c r="D200" i="38"/>
  <c r="C200" i="38"/>
  <c r="B200" i="38"/>
  <c r="D199" i="38"/>
  <c r="C199" i="38"/>
  <c r="B199" i="38"/>
  <c r="D198" i="38"/>
  <c r="C198" i="38"/>
  <c r="B198" i="38"/>
  <c r="D197" i="38"/>
  <c r="C197" i="38"/>
  <c r="B197" i="38"/>
  <c r="D196" i="38"/>
  <c r="C196" i="38"/>
  <c r="B196" i="38"/>
  <c r="D195" i="38"/>
  <c r="C195" i="38"/>
  <c r="B195" i="38"/>
  <c r="D194" i="38"/>
  <c r="C194" i="38"/>
  <c r="B194" i="38"/>
  <c r="D193" i="38"/>
  <c r="C193" i="38"/>
  <c r="B193" i="38"/>
  <c r="D192" i="38"/>
  <c r="C192" i="38"/>
  <c r="B192" i="38"/>
  <c r="D191" i="38"/>
  <c r="C191" i="38"/>
  <c r="B191" i="38"/>
  <c r="D190" i="38"/>
  <c r="C190" i="38"/>
  <c r="B190" i="38"/>
  <c r="D189" i="38"/>
  <c r="C189" i="38"/>
  <c r="B189" i="38"/>
  <c r="D188" i="38"/>
  <c r="C188" i="38"/>
  <c r="B188" i="38"/>
  <c r="D187" i="38"/>
  <c r="C187" i="38"/>
  <c r="B187" i="38"/>
  <c r="D186" i="38"/>
  <c r="C186" i="38"/>
  <c r="B186" i="38"/>
  <c r="D185" i="38"/>
  <c r="C185" i="38"/>
  <c r="B185" i="38"/>
  <c r="D184" i="38"/>
  <c r="C184" i="38"/>
  <c r="B184" i="38"/>
  <c r="D183" i="38"/>
  <c r="C183" i="38"/>
  <c r="B183" i="38"/>
  <c r="D182" i="38"/>
  <c r="C182" i="38"/>
  <c r="B182" i="38"/>
  <c r="D181" i="38"/>
  <c r="C181" i="38"/>
  <c r="B181" i="38"/>
  <c r="D180" i="38"/>
  <c r="C180" i="38"/>
  <c r="B180" i="38"/>
  <c r="D179" i="38"/>
  <c r="C179" i="38"/>
  <c r="B179" i="38"/>
  <c r="D178" i="38"/>
  <c r="C178" i="38"/>
  <c r="B178" i="38"/>
  <c r="D177" i="38"/>
  <c r="C177" i="38"/>
  <c r="B177" i="38"/>
  <c r="D176" i="38"/>
  <c r="C176" i="38"/>
  <c r="B176" i="38"/>
  <c r="D175" i="38"/>
  <c r="C175" i="38"/>
  <c r="B175" i="38"/>
  <c r="D174" i="38"/>
  <c r="C174" i="38"/>
  <c r="B174" i="38"/>
  <c r="D173" i="38"/>
  <c r="C173" i="38"/>
  <c r="B173" i="38"/>
  <c r="D172" i="38"/>
  <c r="C172" i="38"/>
  <c r="B172" i="38"/>
  <c r="D171" i="38"/>
  <c r="C171" i="38"/>
  <c r="B171" i="38"/>
  <c r="D170" i="38"/>
  <c r="C170" i="38"/>
  <c r="B170" i="38"/>
  <c r="D169" i="38"/>
  <c r="C169" i="38"/>
  <c r="B169" i="38"/>
  <c r="D168" i="38"/>
  <c r="C168" i="38"/>
  <c r="B168" i="38"/>
  <c r="D167" i="38"/>
  <c r="C167" i="38"/>
  <c r="B167" i="38"/>
  <c r="D166" i="38"/>
  <c r="C166" i="38"/>
  <c r="B166" i="38"/>
  <c r="D165" i="38"/>
  <c r="C165" i="38"/>
  <c r="B165" i="38"/>
  <c r="D164" i="38"/>
  <c r="C164" i="38"/>
  <c r="B164" i="38"/>
  <c r="D163" i="38"/>
  <c r="C163" i="38"/>
  <c r="B163" i="38"/>
  <c r="D162" i="38"/>
  <c r="C162" i="38"/>
  <c r="B162" i="38"/>
  <c r="D161" i="38"/>
  <c r="C161" i="38"/>
  <c r="B161" i="38"/>
  <c r="D160" i="38"/>
  <c r="C160" i="38"/>
  <c r="B160" i="38"/>
  <c r="D159" i="38"/>
  <c r="C159" i="38"/>
  <c r="B159" i="38"/>
  <c r="D158" i="38"/>
  <c r="C158" i="38"/>
  <c r="B158" i="38"/>
  <c r="D157" i="38"/>
  <c r="C157" i="38"/>
  <c r="B157" i="38"/>
  <c r="D156" i="38"/>
  <c r="C156" i="38"/>
  <c r="B156" i="38"/>
  <c r="D155" i="38"/>
  <c r="C155" i="38"/>
  <c r="B155" i="38"/>
  <c r="D154" i="38"/>
  <c r="C154" i="38"/>
  <c r="B154" i="38"/>
  <c r="D153" i="38"/>
  <c r="C153" i="38"/>
  <c r="B153" i="38"/>
  <c r="D152" i="38"/>
  <c r="C152" i="38"/>
  <c r="B152" i="38"/>
  <c r="D151" i="38"/>
  <c r="C151" i="38"/>
  <c r="B151" i="38"/>
  <c r="D150" i="38"/>
  <c r="C150" i="38"/>
  <c r="B150" i="38"/>
  <c r="D149" i="38"/>
  <c r="C149" i="38"/>
  <c r="B149" i="38"/>
  <c r="D148" i="38"/>
  <c r="C148" i="38"/>
  <c r="B148" i="38"/>
  <c r="D147" i="38"/>
  <c r="C147" i="38"/>
  <c r="B147" i="38"/>
  <c r="D146" i="38"/>
  <c r="C146" i="38"/>
  <c r="B146" i="38"/>
  <c r="D145" i="38"/>
  <c r="C145" i="38"/>
  <c r="B145" i="38"/>
  <c r="D144" i="38"/>
  <c r="C144" i="38"/>
  <c r="B144" i="38"/>
  <c r="D143" i="38"/>
  <c r="C143" i="38"/>
  <c r="B143" i="38"/>
  <c r="D142" i="38"/>
  <c r="C142" i="38"/>
  <c r="B142" i="38"/>
  <c r="D141" i="38"/>
  <c r="C141" i="38"/>
  <c r="B141" i="38"/>
  <c r="D140" i="38"/>
  <c r="C140" i="38"/>
  <c r="B140" i="38"/>
  <c r="D139" i="38"/>
  <c r="C139" i="38"/>
  <c r="B139" i="38"/>
  <c r="D138" i="38"/>
  <c r="C138" i="38"/>
  <c r="B138" i="38"/>
  <c r="D137" i="38"/>
  <c r="C137" i="38"/>
  <c r="B137" i="38"/>
  <c r="D136" i="38"/>
  <c r="C136" i="38"/>
  <c r="B136" i="38"/>
  <c r="D135" i="38"/>
  <c r="C135" i="38"/>
  <c r="B135" i="38"/>
  <c r="D134" i="38"/>
  <c r="C134" i="38"/>
  <c r="B134" i="38"/>
  <c r="D133" i="38"/>
  <c r="C133" i="38"/>
  <c r="B133" i="38"/>
  <c r="D132" i="38"/>
  <c r="C132" i="38"/>
  <c r="B132" i="38"/>
  <c r="D131" i="38"/>
  <c r="C131" i="38"/>
  <c r="B131" i="38"/>
  <c r="D130" i="38"/>
  <c r="C130" i="38"/>
  <c r="B130" i="38"/>
  <c r="D129" i="38"/>
  <c r="C129" i="38"/>
  <c r="B129" i="38"/>
  <c r="D128" i="38"/>
  <c r="C128" i="38"/>
  <c r="B128" i="38"/>
  <c r="D127" i="38"/>
  <c r="C127" i="38"/>
  <c r="B127" i="38"/>
  <c r="D126" i="38"/>
  <c r="C126" i="38"/>
  <c r="B126" i="38"/>
  <c r="D125" i="38"/>
  <c r="C125" i="38"/>
  <c r="B125" i="38"/>
  <c r="D124" i="38"/>
  <c r="C124" i="38"/>
  <c r="B124" i="38"/>
  <c r="D123" i="38"/>
  <c r="C123" i="38"/>
  <c r="B123" i="38"/>
  <c r="D122" i="38"/>
  <c r="C122" i="38"/>
  <c r="B122" i="38"/>
  <c r="D121" i="38"/>
  <c r="C121" i="38"/>
  <c r="B121" i="38"/>
  <c r="D120" i="38"/>
  <c r="C120" i="38"/>
  <c r="B120" i="38"/>
  <c r="D119" i="38"/>
  <c r="C119" i="38"/>
  <c r="B119" i="38"/>
  <c r="D118" i="38"/>
  <c r="C118" i="38"/>
  <c r="B118" i="38"/>
  <c r="D117" i="38"/>
  <c r="C117" i="38"/>
  <c r="B117" i="38"/>
  <c r="D116" i="38"/>
  <c r="C116" i="38"/>
  <c r="B116" i="38"/>
  <c r="D115" i="38"/>
  <c r="C115" i="38"/>
  <c r="B115" i="38"/>
  <c r="D114" i="38"/>
  <c r="C114" i="38"/>
  <c r="B114" i="38"/>
  <c r="D113" i="38"/>
  <c r="C113" i="38"/>
  <c r="B113" i="38"/>
  <c r="D112" i="38"/>
  <c r="C112" i="38"/>
  <c r="B112" i="38"/>
  <c r="D111" i="38"/>
  <c r="C111" i="38"/>
  <c r="B111" i="38"/>
  <c r="D110" i="38"/>
  <c r="C110" i="38"/>
  <c r="B110" i="38"/>
  <c r="D109" i="38"/>
  <c r="C109" i="38"/>
  <c r="B109" i="38"/>
  <c r="D108" i="38"/>
  <c r="C108" i="38"/>
  <c r="B108" i="38"/>
  <c r="D107" i="38"/>
  <c r="C107" i="38"/>
  <c r="B107" i="38"/>
  <c r="D106" i="38"/>
  <c r="C106" i="38"/>
  <c r="B106" i="38"/>
  <c r="D105" i="38"/>
  <c r="C105" i="38"/>
  <c r="B105" i="38"/>
  <c r="D104" i="38"/>
  <c r="C104" i="38"/>
  <c r="B104" i="38"/>
  <c r="D103" i="38"/>
  <c r="C103" i="38"/>
  <c r="B103" i="38"/>
  <c r="D102" i="38"/>
  <c r="C102" i="38"/>
  <c r="B102" i="38"/>
  <c r="D101" i="38"/>
  <c r="C101" i="38"/>
  <c r="B101" i="38"/>
  <c r="D100" i="38"/>
  <c r="C100" i="38"/>
  <c r="B100" i="38"/>
  <c r="D99" i="38"/>
  <c r="C99" i="38"/>
  <c r="B99" i="38"/>
  <c r="D98" i="38"/>
  <c r="C98" i="38"/>
  <c r="B98" i="38"/>
  <c r="D97" i="38"/>
  <c r="C97" i="38"/>
  <c r="B97" i="38"/>
  <c r="D96" i="38"/>
  <c r="C96" i="38"/>
  <c r="B96" i="38"/>
  <c r="D95" i="38"/>
  <c r="C95" i="38"/>
  <c r="B95" i="38"/>
  <c r="D94" i="38"/>
  <c r="C94" i="38"/>
  <c r="B94" i="38"/>
  <c r="D93" i="38"/>
  <c r="C93" i="38"/>
  <c r="B93" i="38"/>
  <c r="D92" i="38"/>
  <c r="C92" i="38"/>
  <c r="B92" i="38"/>
  <c r="D91" i="38"/>
  <c r="C91" i="38"/>
  <c r="B91" i="38"/>
  <c r="D90" i="38"/>
  <c r="C90" i="38"/>
  <c r="B90" i="38"/>
  <c r="D89" i="38"/>
  <c r="C89" i="38"/>
  <c r="B89" i="38"/>
  <c r="D88" i="38"/>
  <c r="C88" i="38"/>
  <c r="B88" i="38"/>
  <c r="D87" i="38"/>
  <c r="C87" i="38"/>
  <c r="B87" i="38"/>
  <c r="D86" i="38"/>
  <c r="C86" i="38"/>
  <c r="B86" i="38"/>
  <c r="D85" i="38"/>
  <c r="C85" i="38"/>
  <c r="B85" i="38"/>
  <c r="D84" i="38"/>
  <c r="C84" i="38"/>
  <c r="B84" i="38"/>
  <c r="D83" i="38"/>
  <c r="C83" i="38"/>
  <c r="B83" i="38"/>
  <c r="D82" i="38"/>
  <c r="C82" i="38"/>
  <c r="B82" i="38"/>
  <c r="D81" i="38"/>
  <c r="C81" i="38"/>
  <c r="B81" i="38"/>
  <c r="D80" i="38"/>
  <c r="C80" i="38"/>
  <c r="B80" i="38"/>
  <c r="D79" i="38"/>
  <c r="C79" i="38"/>
  <c r="B79" i="38"/>
  <c r="D78" i="38"/>
  <c r="C78" i="38"/>
  <c r="B78" i="38"/>
  <c r="D77" i="38"/>
  <c r="C77" i="38"/>
  <c r="B77" i="38"/>
  <c r="D76" i="38"/>
  <c r="C76" i="38"/>
  <c r="B76" i="38"/>
  <c r="D75" i="38"/>
  <c r="C75" i="38"/>
  <c r="B75" i="38"/>
  <c r="D74" i="38"/>
  <c r="C74" i="38"/>
  <c r="B74" i="38"/>
  <c r="D73" i="38"/>
  <c r="C73" i="38"/>
  <c r="B73" i="38"/>
  <c r="D72" i="38"/>
  <c r="C72" i="38"/>
  <c r="B72" i="38"/>
  <c r="D71" i="38"/>
  <c r="C71" i="38"/>
  <c r="B71" i="38"/>
  <c r="D70" i="38"/>
  <c r="C70" i="38"/>
  <c r="B70" i="38"/>
  <c r="D69" i="38"/>
  <c r="C69" i="38"/>
  <c r="B69" i="38"/>
  <c r="D68" i="38"/>
  <c r="C68" i="38"/>
  <c r="B68" i="38"/>
  <c r="D67" i="38"/>
  <c r="C67" i="38"/>
  <c r="B67" i="38"/>
  <c r="D66" i="38"/>
  <c r="C66" i="38"/>
  <c r="B66" i="38"/>
  <c r="D65" i="38"/>
  <c r="C65" i="38"/>
  <c r="B65" i="38"/>
  <c r="D64" i="38"/>
  <c r="C64" i="38"/>
  <c r="B64" i="38"/>
  <c r="D63" i="38"/>
  <c r="C63" i="38"/>
  <c r="B63" i="38"/>
  <c r="D62" i="38"/>
  <c r="C62" i="38"/>
  <c r="B62" i="38"/>
  <c r="D61" i="38"/>
  <c r="C61" i="38"/>
  <c r="B61" i="38"/>
  <c r="D60" i="38"/>
  <c r="C60" i="38"/>
  <c r="B60" i="38"/>
  <c r="D59" i="38"/>
  <c r="C59" i="38"/>
  <c r="B59" i="38"/>
  <c r="D58" i="38"/>
  <c r="C58" i="38"/>
  <c r="B58" i="38"/>
  <c r="D57" i="38"/>
  <c r="C57" i="38"/>
  <c r="B57" i="38"/>
  <c r="D56" i="38"/>
  <c r="C56" i="38"/>
  <c r="B56" i="38"/>
  <c r="D55" i="38"/>
  <c r="C55" i="38"/>
  <c r="B55" i="38"/>
  <c r="D54" i="38"/>
  <c r="C54" i="38"/>
  <c r="B54" i="38"/>
  <c r="D53" i="38"/>
  <c r="C53" i="38"/>
  <c r="B53" i="38"/>
  <c r="D52" i="38"/>
  <c r="C52" i="38"/>
  <c r="B52" i="38"/>
  <c r="D51" i="38"/>
  <c r="C51" i="38"/>
  <c r="B51" i="38"/>
  <c r="D50" i="38"/>
  <c r="C50" i="38"/>
  <c r="B50" i="38"/>
  <c r="D49" i="38"/>
  <c r="C49" i="38"/>
  <c r="B49" i="38"/>
  <c r="D48" i="38"/>
  <c r="C48" i="38"/>
  <c r="B48" i="38"/>
  <c r="D47" i="38"/>
  <c r="C47" i="38"/>
  <c r="B47" i="38"/>
  <c r="D46" i="38"/>
  <c r="C46" i="38"/>
  <c r="B46" i="38"/>
  <c r="D45" i="38"/>
  <c r="C45" i="38"/>
  <c r="B45" i="38"/>
  <c r="D44" i="38"/>
  <c r="C44" i="38"/>
  <c r="B44" i="38"/>
  <c r="D43" i="38"/>
  <c r="C43" i="38"/>
  <c r="B43" i="38"/>
  <c r="D42" i="38"/>
  <c r="C42" i="38"/>
  <c r="B42" i="38"/>
  <c r="D41" i="38"/>
  <c r="C41" i="38"/>
  <c r="B41" i="38"/>
  <c r="D40" i="38"/>
  <c r="C40" i="38"/>
  <c r="B40" i="38"/>
  <c r="D39" i="38"/>
  <c r="C39" i="38"/>
  <c r="B39" i="38"/>
  <c r="D38" i="38"/>
  <c r="C38" i="38"/>
  <c r="B38" i="38"/>
  <c r="D37" i="38"/>
  <c r="C37" i="38"/>
  <c r="B37" i="38"/>
  <c r="D36" i="38"/>
  <c r="C36" i="38"/>
  <c r="B36" i="38"/>
  <c r="D35" i="38"/>
  <c r="C35" i="38"/>
  <c r="B35" i="38"/>
  <c r="D34" i="38"/>
  <c r="C34" i="38"/>
  <c r="B34" i="38"/>
  <c r="D33" i="38"/>
  <c r="C33" i="38"/>
  <c r="B33" i="38"/>
  <c r="D32" i="38"/>
  <c r="C32" i="38"/>
  <c r="B32" i="38"/>
  <c r="D31" i="38"/>
  <c r="C31" i="38"/>
  <c r="B31" i="38"/>
  <c r="D30" i="38"/>
  <c r="C30" i="38"/>
  <c r="B30" i="38"/>
  <c r="D29" i="38"/>
  <c r="C29" i="38"/>
  <c r="B29" i="38"/>
  <c r="D28" i="38"/>
  <c r="C28" i="38"/>
  <c r="B28" i="38"/>
  <c r="D27" i="38"/>
  <c r="C27" i="38"/>
  <c r="B27" i="38"/>
  <c r="D26" i="38"/>
  <c r="C26" i="38"/>
  <c r="B26" i="38"/>
  <c r="D25" i="38"/>
  <c r="C25" i="38"/>
  <c r="B25" i="38"/>
  <c r="D24" i="38"/>
  <c r="C24" i="38"/>
  <c r="B24" i="38"/>
  <c r="D23" i="38"/>
  <c r="C23" i="38"/>
  <c r="B23" i="38"/>
  <c r="D22" i="38"/>
  <c r="C22" i="38"/>
  <c r="B22" i="38"/>
  <c r="D21" i="38"/>
  <c r="C21" i="38"/>
  <c r="B21" i="38"/>
  <c r="D20" i="38"/>
  <c r="C20" i="38"/>
  <c r="B20" i="38"/>
  <c r="D19" i="38"/>
  <c r="C19" i="38"/>
  <c r="B19" i="38"/>
  <c r="D18" i="38"/>
  <c r="C18" i="38"/>
  <c r="B18" i="38"/>
  <c r="D17" i="38"/>
  <c r="C17" i="38"/>
  <c r="B17" i="38"/>
  <c r="D16" i="38"/>
  <c r="C16" i="38"/>
  <c r="B16" i="38"/>
  <c r="D15" i="38"/>
  <c r="C15" i="38"/>
  <c r="B15" i="38"/>
  <c r="D14" i="38"/>
  <c r="C14" i="38"/>
  <c r="B14" i="38"/>
  <c r="D13" i="38"/>
  <c r="C13" i="38"/>
  <c r="B13" i="38"/>
  <c r="D12" i="38"/>
  <c r="C12" i="38"/>
  <c r="B12" i="38"/>
  <c r="D11" i="38"/>
  <c r="C11" i="38"/>
  <c r="B11" i="38"/>
  <c r="D10" i="38"/>
  <c r="C10" i="38"/>
  <c r="B10" i="38"/>
  <c r="D9" i="38"/>
  <c r="C9" i="38"/>
  <c r="B9" i="38"/>
  <c r="D8" i="38"/>
  <c r="C8" i="38"/>
  <c r="B8" i="38"/>
  <c r="D7" i="38"/>
  <c r="C7" i="38"/>
  <c r="B7" i="38"/>
  <c r="D6" i="38"/>
  <c r="C6" i="38"/>
  <c r="B6" i="38"/>
  <c r="D5" i="38"/>
  <c r="C5" i="38"/>
  <c r="C4" i="38"/>
  <c r="B4" i="38"/>
  <c r="B5" i="38"/>
  <c r="D4" i="54" l="1"/>
  <c r="B4" i="54"/>
  <c r="C4" i="54" s="1"/>
  <c r="BL18" i="41" l="1"/>
  <c r="BN16" i="40"/>
  <c r="BM16" i="40"/>
  <c r="BL16" i="41"/>
  <c r="D4" i="53" l="1"/>
  <c r="D4" i="38" s="1"/>
  <c r="B4" i="53"/>
  <c r="C4" i="53" s="1"/>
  <c r="BL15" i="41" l="1"/>
  <c r="BN15" i="40"/>
  <c r="BM15" i="40"/>
  <c r="D4" i="52" l="1"/>
  <c r="B4" i="52"/>
  <c r="C4" i="52" l="1"/>
  <c r="BL14" i="41"/>
  <c r="BN14" i="40"/>
  <c r="BM14" i="40"/>
  <c r="D4" i="51" l="1"/>
  <c r="B4" i="51"/>
  <c r="C4" i="51" s="1"/>
  <c r="BL13" i="41" l="1"/>
  <c r="BN13" i="40"/>
  <c r="BM13" i="40"/>
  <c r="D4" i="50" l="1"/>
  <c r="B4" i="50"/>
  <c r="C4" i="50" s="1"/>
  <c r="BL12" i="41" l="1"/>
  <c r="BN12" i="40"/>
  <c r="BM12" i="40"/>
  <c r="D4" i="49" l="1"/>
  <c r="B4" i="49"/>
  <c r="C4" i="49" s="1"/>
  <c r="BL11" i="41" l="1"/>
  <c r="BN11" i="40"/>
  <c r="BM11" i="40"/>
  <c r="D4" i="48" l="1"/>
  <c r="B4" i="48"/>
  <c r="C4" i="48" s="1"/>
  <c r="BM18" i="40" l="1"/>
  <c r="BL10" i="41"/>
  <c r="BN10" i="40"/>
  <c r="BM10" i="40"/>
  <c r="G7" i="42"/>
  <c r="D4" i="47" l="1"/>
  <c r="B4" i="47"/>
  <c r="C4" i="47" s="1"/>
  <c r="BL9" i="41" l="1"/>
  <c r="BN9" i="40"/>
  <c r="BM9" i="40"/>
  <c r="D4" i="46" l="1"/>
  <c r="B4" i="46"/>
  <c r="C4" i="46" s="1"/>
  <c r="BL8" i="41" l="1"/>
  <c r="BM8" i="40"/>
  <c r="BN8" i="40"/>
  <c r="D4" i="45" l="1"/>
  <c r="B4" i="45"/>
  <c r="C4" i="45" s="1"/>
  <c r="BL7" i="41" l="1"/>
  <c r="BM7" i="40"/>
  <c r="BN7" i="40"/>
  <c r="D4" i="44" l="1"/>
  <c r="B4" i="44"/>
  <c r="C4" i="44" s="1"/>
  <c r="BH18" i="39" l="1"/>
  <c r="BG18" i="39"/>
  <c r="BE18" i="39"/>
  <c r="BD18" i="39"/>
  <c r="BB18" i="39"/>
  <c r="BA18" i="39"/>
  <c r="AY18" i="39"/>
  <c r="AX18" i="39"/>
  <c r="AV18" i="39"/>
  <c r="AU18" i="39"/>
  <c r="AR18" i="39"/>
  <c r="AP18" i="39"/>
  <c r="AO18" i="39"/>
  <c r="AM18" i="39"/>
  <c r="AL18" i="39"/>
  <c r="AK18" i="39"/>
  <c r="AH18" i="39"/>
  <c r="AG18" i="39"/>
  <c r="AE18" i="39"/>
  <c r="AD18" i="39"/>
  <c r="AB18" i="39"/>
  <c r="AA18" i="39"/>
  <c r="Y18" i="39"/>
  <c r="X18" i="39"/>
  <c r="I18" i="39"/>
  <c r="F18" i="39"/>
  <c r="C18" i="39"/>
  <c r="BH17" i="39"/>
  <c r="BG17" i="39"/>
  <c r="BE17" i="39"/>
  <c r="BD17" i="39"/>
  <c r="BB17" i="39"/>
  <c r="BA17" i="39"/>
  <c r="AY17" i="39"/>
  <c r="AX17" i="39"/>
  <c r="AV17" i="39"/>
  <c r="AU17" i="39"/>
  <c r="AP17" i="39"/>
  <c r="AO17" i="39"/>
  <c r="AM17" i="39"/>
  <c r="AL17" i="39"/>
  <c r="AK17" i="39"/>
  <c r="AH17" i="39"/>
  <c r="AG17" i="39"/>
  <c r="AE17" i="39"/>
  <c r="AD17" i="39"/>
  <c r="AB17" i="39"/>
  <c r="AA17" i="39"/>
  <c r="Y17" i="39"/>
  <c r="X17" i="39"/>
  <c r="V17" i="39"/>
  <c r="U17" i="39"/>
  <c r="S17" i="39"/>
  <c r="R17" i="39"/>
  <c r="P17" i="39"/>
  <c r="O17" i="39"/>
  <c r="M17" i="39"/>
  <c r="L17" i="39"/>
  <c r="J17" i="39"/>
  <c r="I17" i="39"/>
  <c r="G17" i="39"/>
  <c r="E17" i="39"/>
  <c r="B17" i="39"/>
  <c r="BH16" i="39"/>
  <c r="BG16" i="39"/>
  <c r="BE16" i="39"/>
  <c r="BD16" i="39"/>
  <c r="BB16" i="39"/>
  <c r="BA16" i="39"/>
  <c r="AY16" i="39"/>
  <c r="AX16" i="39"/>
  <c r="AV16" i="39"/>
  <c r="AU16" i="39"/>
  <c r="AP16" i="39"/>
  <c r="AO16" i="39"/>
  <c r="AM16" i="39"/>
  <c r="AL16" i="39"/>
  <c r="AK16" i="39"/>
  <c r="AH16" i="39"/>
  <c r="AG16" i="39"/>
  <c r="AE16" i="39"/>
  <c r="AD16" i="39"/>
  <c r="AB16" i="39"/>
  <c r="AA16" i="39"/>
  <c r="Y16" i="39"/>
  <c r="X16" i="39"/>
  <c r="V16" i="39"/>
  <c r="U16" i="39"/>
  <c r="S16" i="39"/>
  <c r="R16" i="39"/>
  <c r="P16" i="39"/>
  <c r="O16" i="39"/>
  <c r="M16" i="39"/>
  <c r="L16" i="39"/>
  <c r="J16" i="39"/>
  <c r="I16" i="39"/>
  <c r="G16" i="39"/>
  <c r="E16" i="39"/>
  <c r="B16" i="39"/>
  <c r="BH15" i="39"/>
  <c r="BG15" i="39"/>
  <c r="BE15" i="39"/>
  <c r="BD15" i="39"/>
  <c r="BB15" i="39"/>
  <c r="BA15" i="39"/>
  <c r="AY15" i="39"/>
  <c r="AX15" i="39"/>
  <c r="AV15" i="39"/>
  <c r="AU15" i="39"/>
  <c r="AP15" i="39"/>
  <c r="AO15" i="39"/>
  <c r="AM15" i="39"/>
  <c r="AL15" i="39"/>
  <c r="AK15" i="39"/>
  <c r="AH15" i="39"/>
  <c r="AG15" i="39"/>
  <c r="AE15" i="39"/>
  <c r="AD15" i="39"/>
  <c r="AB15" i="39"/>
  <c r="AA15" i="39"/>
  <c r="Y15" i="39"/>
  <c r="X15" i="39"/>
  <c r="V15" i="39"/>
  <c r="U15" i="39"/>
  <c r="S15" i="39"/>
  <c r="R15" i="39"/>
  <c r="P15" i="39"/>
  <c r="O15" i="39"/>
  <c r="M15" i="39"/>
  <c r="L15" i="39"/>
  <c r="J15" i="39"/>
  <c r="I15" i="39"/>
  <c r="G15" i="39"/>
  <c r="E15" i="39"/>
  <c r="B15" i="39"/>
  <c r="BH14" i="39"/>
  <c r="BG14" i="39"/>
  <c r="BE14" i="39"/>
  <c r="BD14" i="39"/>
  <c r="BB14" i="39"/>
  <c r="BA14" i="39"/>
  <c r="AY14" i="39"/>
  <c r="AX14" i="39"/>
  <c r="AV14" i="39"/>
  <c r="AU14" i="39"/>
  <c r="AP14" i="39"/>
  <c r="AO14" i="39"/>
  <c r="AM14" i="39"/>
  <c r="AL14" i="39"/>
  <c r="AK14" i="39"/>
  <c r="AH14" i="39"/>
  <c r="AG14" i="39"/>
  <c r="AE14" i="39"/>
  <c r="AD14" i="39"/>
  <c r="AB14" i="39"/>
  <c r="AA14" i="39"/>
  <c r="Y14" i="39"/>
  <c r="X14" i="39"/>
  <c r="V14" i="39"/>
  <c r="U14" i="39"/>
  <c r="S14" i="39"/>
  <c r="R14" i="39"/>
  <c r="P14" i="39"/>
  <c r="O14" i="39"/>
  <c r="M14" i="39"/>
  <c r="L14" i="39"/>
  <c r="J14" i="39"/>
  <c r="I14" i="39"/>
  <c r="G14" i="39"/>
  <c r="E14" i="39"/>
  <c r="B14" i="39"/>
  <c r="BH13" i="39"/>
  <c r="BG13" i="39"/>
  <c r="BE13" i="39"/>
  <c r="BD13" i="39"/>
  <c r="BB13" i="39"/>
  <c r="BA13" i="39"/>
  <c r="AY13" i="39"/>
  <c r="AX13" i="39"/>
  <c r="AV13" i="39"/>
  <c r="AU13" i="39"/>
  <c r="AS13" i="39"/>
  <c r="AR13" i="39"/>
  <c r="AP13" i="39"/>
  <c r="AO13" i="39"/>
  <c r="AM13" i="39"/>
  <c r="AL13" i="39"/>
  <c r="AK13" i="39"/>
  <c r="AH13" i="39"/>
  <c r="AG13" i="39"/>
  <c r="AE13" i="39"/>
  <c r="AD13" i="39"/>
  <c r="AB13" i="39"/>
  <c r="AA13" i="39"/>
  <c r="Y13" i="39"/>
  <c r="X13" i="39"/>
  <c r="V13" i="39"/>
  <c r="U13" i="39"/>
  <c r="S13" i="39"/>
  <c r="R13" i="39"/>
  <c r="P13" i="39"/>
  <c r="O13" i="39"/>
  <c r="M13" i="39"/>
  <c r="L13" i="39"/>
  <c r="J13" i="39"/>
  <c r="I13" i="39"/>
  <c r="G13" i="39"/>
  <c r="E13" i="39"/>
  <c r="B13" i="39"/>
  <c r="BH12" i="39"/>
  <c r="BG12" i="39"/>
  <c r="BE12" i="39"/>
  <c r="BD12" i="39"/>
  <c r="BB12" i="39"/>
  <c r="BA12" i="39"/>
  <c r="AY12" i="39"/>
  <c r="AX12" i="39"/>
  <c r="AV12" i="39"/>
  <c r="AU12" i="39"/>
  <c r="AS12" i="39"/>
  <c r="AR12" i="39"/>
  <c r="AP12" i="39"/>
  <c r="AO12" i="39"/>
  <c r="AM12" i="39"/>
  <c r="AL12" i="39"/>
  <c r="AK12" i="39"/>
  <c r="AH12" i="39"/>
  <c r="AG12" i="39"/>
  <c r="AE12" i="39"/>
  <c r="AD12" i="39"/>
  <c r="AB12" i="39"/>
  <c r="AA12" i="39"/>
  <c r="Y12" i="39"/>
  <c r="X12" i="39"/>
  <c r="V12" i="39"/>
  <c r="U12" i="39"/>
  <c r="S12" i="39"/>
  <c r="R12" i="39"/>
  <c r="P12" i="39"/>
  <c r="O12" i="39"/>
  <c r="M12" i="39"/>
  <c r="L12" i="39"/>
  <c r="J12" i="39"/>
  <c r="I12" i="39"/>
  <c r="G12" i="39"/>
  <c r="E12" i="39"/>
  <c r="B12" i="39"/>
  <c r="BH11" i="39"/>
  <c r="BG11" i="39"/>
  <c r="BE11" i="39"/>
  <c r="BD11" i="39"/>
  <c r="BB11" i="39"/>
  <c r="BA11" i="39"/>
  <c r="AY11" i="39"/>
  <c r="AX11" i="39"/>
  <c r="AV11" i="39"/>
  <c r="AU11" i="39"/>
  <c r="AS11" i="39"/>
  <c r="AR11" i="39"/>
  <c r="AP11" i="39"/>
  <c r="AO11" i="39"/>
  <c r="AM11" i="39"/>
  <c r="AL11" i="39"/>
  <c r="AK11" i="39"/>
  <c r="AH11" i="39"/>
  <c r="AG11" i="39"/>
  <c r="AE11" i="39"/>
  <c r="AD11" i="39"/>
  <c r="AB11" i="39"/>
  <c r="AA11" i="39"/>
  <c r="Y11" i="39"/>
  <c r="X11" i="39"/>
  <c r="V11" i="39"/>
  <c r="U11" i="39"/>
  <c r="S11" i="39"/>
  <c r="R11" i="39"/>
  <c r="P11" i="39"/>
  <c r="O11" i="39"/>
  <c r="M11" i="39"/>
  <c r="L11" i="39"/>
  <c r="J11" i="39"/>
  <c r="I11" i="39"/>
  <c r="G11" i="39"/>
  <c r="E11" i="39"/>
  <c r="B11" i="39"/>
  <c r="BH10" i="39"/>
  <c r="BG10" i="39"/>
  <c r="BE10" i="39"/>
  <c r="BD10" i="39"/>
  <c r="BB10" i="39"/>
  <c r="BA10" i="39"/>
  <c r="AY10" i="39"/>
  <c r="AX10" i="39"/>
  <c r="AV10" i="39"/>
  <c r="AU10" i="39"/>
  <c r="AS10" i="39"/>
  <c r="AR10" i="39"/>
  <c r="AP10" i="39"/>
  <c r="AO10" i="39"/>
  <c r="AM10" i="39"/>
  <c r="AL10" i="39"/>
  <c r="AK10" i="39"/>
  <c r="AH10" i="39"/>
  <c r="AG10" i="39"/>
  <c r="AE10" i="39"/>
  <c r="AD10" i="39"/>
  <c r="AB10" i="39"/>
  <c r="AA10" i="39"/>
  <c r="Y10" i="39"/>
  <c r="X10" i="39"/>
  <c r="V10" i="39"/>
  <c r="U10" i="39"/>
  <c r="S10" i="39"/>
  <c r="R10" i="39"/>
  <c r="P10" i="39"/>
  <c r="O10" i="39"/>
  <c r="M10" i="39"/>
  <c r="L10" i="39"/>
  <c r="J10" i="39"/>
  <c r="I10" i="39"/>
  <c r="G10" i="39"/>
  <c r="E10" i="39"/>
  <c r="B10" i="39"/>
  <c r="BH9" i="39"/>
  <c r="BG9" i="39"/>
  <c r="BE9" i="39"/>
  <c r="BD9" i="39"/>
  <c r="BB9" i="39"/>
  <c r="BA9" i="39"/>
  <c r="AY9" i="39"/>
  <c r="AX9" i="39"/>
  <c r="AV9" i="39"/>
  <c r="AU9" i="39"/>
  <c r="AS9" i="39"/>
  <c r="AR9" i="39"/>
  <c r="AP9" i="39"/>
  <c r="AO9" i="39"/>
  <c r="AM9" i="39"/>
  <c r="AL9" i="39"/>
  <c r="AK9" i="39"/>
  <c r="AH9" i="39"/>
  <c r="AG9" i="39"/>
  <c r="AE9" i="39"/>
  <c r="AD9" i="39"/>
  <c r="AB9" i="39"/>
  <c r="AA9" i="39"/>
  <c r="Y9" i="39"/>
  <c r="X9" i="39"/>
  <c r="V9" i="39"/>
  <c r="U9" i="39"/>
  <c r="S9" i="39"/>
  <c r="R9" i="39"/>
  <c r="P9" i="39"/>
  <c r="O9" i="39"/>
  <c r="M9" i="39"/>
  <c r="L9" i="39"/>
  <c r="J9" i="39"/>
  <c r="I9" i="39"/>
  <c r="G9" i="39"/>
  <c r="E9" i="39"/>
  <c r="B9" i="39"/>
  <c r="BH8" i="39"/>
  <c r="BG8" i="39"/>
  <c r="BE8" i="39"/>
  <c r="BD8" i="39"/>
  <c r="BB8" i="39"/>
  <c r="BA8" i="39"/>
  <c r="AY8" i="39"/>
  <c r="AX8" i="39"/>
  <c r="AV8" i="39"/>
  <c r="AU8" i="39"/>
  <c r="AS8" i="39"/>
  <c r="AR8" i="39"/>
  <c r="AP8" i="39"/>
  <c r="AO8" i="39"/>
  <c r="AM8" i="39"/>
  <c r="AL8" i="39"/>
  <c r="AK8" i="39"/>
  <c r="AH8" i="39"/>
  <c r="AG8" i="39"/>
  <c r="AE8" i="39"/>
  <c r="AD8" i="39"/>
  <c r="AB8" i="39"/>
  <c r="AA8" i="39"/>
  <c r="Y8" i="39"/>
  <c r="X8" i="39"/>
  <c r="V8" i="39"/>
  <c r="U8" i="39"/>
  <c r="S8" i="39"/>
  <c r="R8" i="39"/>
  <c r="P8" i="39"/>
  <c r="O8" i="39"/>
  <c r="M8" i="39"/>
  <c r="L8" i="39"/>
  <c r="J8" i="39"/>
  <c r="I8" i="39"/>
  <c r="G8" i="39"/>
  <c r="E8" i="39"/>
  <c r="B8" i="39"/>
  <c r="BH7" i="39"/>
  <c r="BG7" i="39"/>
  <c r="BE7" i="39"/>
  <c r="BD7" i="39"/>
  <c r="BB7" i="39"/>
  <c r="BA7" i="39"/>
  <c r="AY7" i="39"/>
  <c r="AX7" i="39"/>
  <c r="AV7" i="39"/>
  <c r="AU7" i="39"/>
  <c r="AS7" i="39"/>
  <c r="AR7" i="39"/>
  <c r="AP7" i="39"/>
  <c r="AO7" i="39"/>
  <c r="AM7" i="39"/>
  <c r="AL7" i="39"/>
  <c r="AK7" i="39"/>
  <c r="AH7" i="39"/>
  <c r="AG7" i="39"/>
  <c r="AE7" i="39"/>
  <c r="AD7" i="39"/>
  <c r="AB7" i="39"/>
  <c r="AA7" i="39"/>
  <c r="Y7" i="39"/>
  <c r="X7" i="39"/>
  <c r="V7" i="39"/>
  <c r="U7" i="39"/>
  <c r="S7" i="39"/>
  <c r="R7" i="39"/>
  <c r="P7" i="39"/>
  <c r="O7" i="39"/>
  <c r="M7" i="39"/>
  <c r="L7" i="39"/>
  <c r="J7" i="39"/>
  <c r="I7" i="39"/>
  <c r="G7" i="39"/>
  <c r="E7" i="39"/>
  <c r="B7" i="39"/>
  <c r="BH6" i="39"/>
  <c r="BG6" i="39"/>
  <c r="BE6" i="39"/>
  <c r="BD6" i="39"/>
  <c r="BB6" i="39"/>
  <c r="BA6" i="39"/>
  <c r="AY6" i="39"/>
  <c r="AX6" i="39"/>
  <c r="AV6" i="39"/>
  <c r="AS6" i="39"/>
  <c r="AP6" i="39"/>
  <c r="AM6" i="39"/>
  <c r="AH6" i="39"/>
  <c r="AE6" i="39"/>
  <c r="AB6" i="39"/>
  <c r="Y6" i="39"/>
  <c r="V6" i="39"/>
  <c r="S6" i="39"/>
  <c r="J6" i="39"/>
  <c r="G6" i="39"/>
  <c r="E6" i="39"/>
  <c r="B6" i="39"/>
  <c r="BH18" i="41"/>
  <c r="BG18" i="41"/>
  <c r="BE18" i="41"/>
  <c r="BD18" i="41"/>
  <c r="BB18" i="41"/>
  <c r="BA18" i="41"/>
  <c r="AY18" i="41"/>
  <c r="AX18" i="41"/>
  <c r="AV18" i="41"/>
  <c r="AU18" i="41"/>
  <c r="AS18" i="41"/>
  <c r="AR18" i="41"/>
  <c r="AP18" i="41"/>
  <c r="AO18" i="41"/>
  <c r="AM18" i="41"/>
  <c r="AL18" i="41"/>
  <c r="AK18" i="41"/>
  <c r="AH18" i="41"/>
  <c r="AG18" i="41"/>
  <c r="AE18" i="41"/>
  <c r="AD18" i="41"/>
  <c r="AB18" i="41"/>
  <c r="AA18" i="41"/>
  <c r="Y18" i="41"/>
  <c r="X18" i="41"/>
  <c r="I18" i="41"/>
  <c r="F18" i="41"/>
  <c r="C18" i="41"/>
  <c r="BJ17" i="41"/>
  <c r="BH17" i="41"/>
  <c r="BG17" i="41"/>
  <c r="BE17" i="41"/>
  <c r="BD17" i="41"/>
  <c r="BB17" i="41"/>
  <c r="BA17" i="41"/>
  <c r="AY17" i="41"/>
  <c r="AX17" i="41"/>
  <c r="AV17" i="41"/>
  <c r="AU17" i="41"/>
  <c r="AP17" i="41"/>
  <c r="AO17" i="41"/>
  <c r="AM17" i="41"/>
  <c r="AL17" i="41"/>
  <c r="AK17" i="41"/>
  <c r="AH17" i="41"/>
  <c r="AG17" i="41"/>
  <c r="AE17" i="41"/>
  <c r="AD17" i="41"/>
  <c r="AB17" i="41"/>
  <c r="AA17" i="41"/>
  <c r="Y17" i="41"/>
  <c r="X17" i="41"/>
  <c r="V17" i="41"/>
  <c r="U17" i="41"/>
  <c r="S17" i="41"/>
  <c r="R17" i="41"/>
  <c r="P17" i="41"/>
  <c r="O17" i="41"/>
  <c r="M17" i="41"/>
  <c r="L17" i="41"/>
  <c r="J17" i="41"/>
  <c r="I17" i="41"/>
  <c r="G17" i="41"/>
  <c r="E17" i="41"/>
  <c r="B17" i="41"/>
  <c r="BJ16" i="41"/>
  <c r="BH16" i="41"/>
  <c r="BG16" i="41"/>
  <c r="BE16" i="41"/>
  <c r="BD16" i="41"/>
  <c r="BB16" i="41"/>
  <c r="BA16" i="41"/>
  <c r="AY16" i="41"/>
  <c r="AX16" i="41"/>
  <c r="AV16" i="41"/>
  <c r="AU16" i="41"/>
  <c r="AP16" i="41"/>
  <c r="AO16" i="41"/>
  <c r="AM16" i="41"/>
  <c r="AL16" i="41"/>
  <c r="AK16" i="41"/>
  <c r="AH16" i="41"/>
  <c r="AG16" i="41"/>
  <c r="AE16" i="41"/>
  <c r="AD16" i="41"/>
  <c r="AB16" i="41"/>
  <c r="AA16" i="41"/>
  <c r="Y16" i="41"/>
  <c r="X16" i="41"/>
  <c r="V16" i="41"/>
  <c r="U16" i="41"/>
  <c r="S16" i="41"/>
  <c r="R16" i="41"/>
  <c r="P16" i="41"/>
  <c r="O16" i="41"/>
  <c r="M16" i="41"/>
  <c r="L16" i="41"/>
  <c r="J16" i="41"/>
  <c r="H16" i="41"/>
  <c r="G16" i="41"/>
  <c r="E16" i="41"/>
  <c r="B16" i="41"/>
  <c r="BJ15" i="41"/>
  <c r="BH15" i="41"/>
  <c r="BG15" i="41"/>
  <c r="BE15" i="41"/>
  <c r="BD15" i="41"/>
  <c r="BB15" i="41"/>
  <c r="BA15" i="41"/>
  <c r="AY15" i="41"/>
  <c r="AX15" i="41"/>
  <c r="AV15" i="41"/>
  <c r="AU15" i="41"/>
  <c r="AP15" i="41"/>
  <c r="AO15" i="41"/>
  <c r="AM15" i="41"/>
  <c r="AL15" i="41"/>
  <c r="AK15" i="41"/>
  <c r="AH15" i="41"/>
  <c r="AG15" i="41"/>
  <c r="AE15" i="41"/>
  <c r="AD15" i="41"/>
  <c r="AB15" i="41"/>
  <c r="AA15" i="41"/>
  <c r="Y15" i="41"/>
  <c r="X15" i="41"/>
  <c r="V15" i="41"/>
  <c r="U15" i="41"/>
  <c r="S15" i="41"/>
  <c r="R15" i="41"/>
  <c r="P15" i="41"/>
  <c r="O15" i="41"/>
  <c r="M15" i="41"/>
  <c r="L15" i="41"/>
  <c r="J15" i="41"/>
  <c r="H15" i="41"/>
  <c r="G15" i="41"/>
  <c r="E15" i="41"/>
  <c r="B15" i="41"/>
  <c r="BJ14" i="41"/>
  <c r="BH14" i="41"/>
  <c r="BG14" i="41"/>
  <c r="BE14" i="41"/>
  <c r="BD14" i="41"/>
  <c r="BB14" i="41"/>
  <c r="BA14" i="41"/>
  <c r="AY14" i="41"/>
  <c r="AX14" i="41"/>
  <c r="AV14" i="41"/>
  <c r="AU14" i="41"/>
  <c r="AP14" i="41"/>
  <c r="AO14" i="41"/>
  <c r="AM14" i="41"/>
  <c r="AL14" i="41"/>
  <c r="AK14" i="41"/>
  <c r="AH14" i="41"/>
  <c r="AG14" i="41"/>
  <c r="AE14" i="41"/>
  <c r="AD14" i="41"/>
  <c r="AB14" i="41"/>
  <c r="AA14" i="41"/>
  <c r="Y14" i="41"/>
  <c r="X14" i="41"/>
  <c r="V14" i="41"/>
  <c r="U14" i="41"/>
  <c r="S14" i="41"/>
  <c r="R14" i="41"/>
  <c r="P14" i="41"/>
  <c r="O14" i="41"/>
  <c r="M14" i="41"/>
  <c r="L14" i="41"/>
  <c r="J14" i="41"/>
  <c r="H14" i="41"/>
  <c r="G14" i="41"/>
  <c r="E14" i="41"/>
  <c r="B14" i="41"/>
  <c r="BJ13" i="41"/>
  <c r="BH13" i="41"/>
  <c r="BG13" i="41"/>
  <c r="BE13" i="41"/>
  <c r="BD13" i="41"/>
  <c r="BB13" i="41"/>
  <c r="BA13" i="41"/>
  <c r="AY13" i="41"/>
  <c r="AX13" i="41"/>
  <c r="AV13" i="41"/>
  <c r="AU13" i="41"/>
  <c r="AS13" i="41"/>
  <c r="AR13" i="41"/>
  <c r="AP13" i="41"/>
  <c r="AO13" i="41"/>
  <c r="AM13" i="41"/>
  <c r="AL13" i="41"/>
  <c r="AK13" i="41"/>
  <c r="AH13" i="41"/>
  <c r="AG13" i="41"/>
  <c r="AE13" i="41"/>
  <c r="AD13" i="41"/>
  <c r="AB13" i="41"/>
  <c r="AA13" i="41"/>
  <c r="Y13" i="41"/>
  <c r="X13" i="41"/>
  <c r="V13" i="41"/>
  <c r="U13" i="41"/>
  <c r="S13" i="41"/>
  <c r="R13" i="41"/>
  <c r="P13" i="41"/>
  <c r="O13" i="41"/>
  <c r="M13" i="41"/>
  <c r="L13" i="41"/>
  <c r="J13" i="41"/>
  <c r="H13" i="41"/>
  <c r="G13" i="41"/>
  <c r="E13" i="41"/>
  <c r="B13" i="41"/>
  <c r="BJ12" i="41"/>
  <c r="BH12" i="41"/>
  <c r="BG12" i="41"/>
  <c r="BE12" i="41"/>
  <c r="BD12" i="41"/>
  <c r="BB12" i="41"/>
  <c r="BA12" i="41"/>
  <c r="AY12" i="41"/>
  <c r="AX12" i="41"/>
  <c r="AV12" i="41"/>
  <c r="AU12" i="41"/>
  <c r="AS12" i="41"/>
  <c r="AR12" i="41"/>
  <c r="AP12" i="41"/>
  <c r="AO12" i="41"/>
  <c r="AM12" i="41"/>
  <c r="AL12" i="41"/>
  <c r="AK12" i="41"/>
  <c r="AH12" i="41"/>
  <c r="AG12" i="41"/>
  <c r="AE12" i="41"/>
  <c r="AD12" i="41"/>
  <c r="AB12" i="41"/>
  <c r="AA12" i="41"/>
  <c r="Y12" i="41"/>
  <c r="X12" i="41"/>
  <c r="V12" i="41"/>
  <c r="U12" i="41"/>
  <c r="S12" i="41"/>
  <c r="R12" i="41"/>
  <c r="P12" i="41"/>
  <c r="O12" i="41"/>
  <c r="M12" i="41"/>
  <c r="L12" i="41"/>
  <c r="J12" i="41"/>
  <c r="H12" i="41"/>
  <c r="G12" i="41"/>
  <c r="E12" i="41"/>
  <c r="B12" i="41"/>
  <c r="BJ11" i="41"/>
  <c r="BH11" i="41"/>
  <c r="BG11" i="41"/>
  <c r="BE11" i="41"/>
  <c r="BD11" i="41"/>
  <c r="BB11" i="41"/>
  <c r="BA11" i="41"/>
  <c r="AY11" i="41"/>
  <c r="AX11" i="41"/>
  <c r="AV11" i="41"/>
  <c r="AU11" i="41"/>
  <c r="AS11" i="41"/>
  <c r="AR11" i="41"/>
  <c r="AP11" i="41"/>
  <c r="AO11" i="41"/>
  <c r="AM11" i="41"/>
  <c r="AL11" i="41"/>
  <c r="AK11" i="41"/>
  <c r="AH11" i="41"/>
  <c r="AG11" i="41"/>
  <c r="AE11" i="41"/>
  <c r="AD11" i="41"/>
  <c r="AB11" i="41"/>
  <c r="AA11" i="41"/>
  <c r="Y11" i="41"/>
  <c r="X11" i="41"/>
  <c r="V11" i="41"/>
  <c r="U11" i="41"/>
  <c r="S11" i="41"/>
  <c r="R11" i="41"/>
  <c r="P11" i="41"/>
  <c r="O11" i="41"/>
  <c r="M11" i="41"/>
  <c r="L11" i="41"/>
  <c r="J11" i="41"/>
  <c r="H11" i="41"/>
  <c r="G11" i="41"/>
  <c r="E11" i="41"/>
  <c r="B11" i="41"/>
  <c r="BJ10" i="41"/>
  <c r="BH10" i="41"/>
  <c r="BG10" i="41"/>
  <c r="BE10" i="41"/>
  <c r="BD10" i="41"/>
  <c r="BB10" i="41"/>
  <c r="BA10" i="41"/>
  <c r="AY10" i="41"/>
  <c r="AX10" i="41"/>
  <c r="AV10" i="41"/>
  <c r="AU10" i="41"/>
  <c r="AS10" i="41"/>
  <c r="AR10" i="41"/>
  <c r="AP10" i="41"/>
  <c r="AO10" i="41"/>
  <c r="AM10" i="41"/>
  <c r="AL10" i="41"/>
  <c r="AK10" i="41"/>
  <c r="AH10" i="41"/>
  <c r="AG10" i="41"/>
  <c r="AE10" i="41"/>
  <c r="AD10" i="41"/>
  <c r="AB10" i="41"/>
  <c r="AA10" i="41"/>
  <c r="Y10" i="41"/>
  <c r="X10" i="41"/>
  <c r="V10" i="41"/>
  <c r="U10" i="41"/>
  <c r="S10" i="41"/>
  <c r="R10" i="41"/>
  <c r="P10" i="41"/>
  <c r="O10" i="41"/>
  <c r="M10" i="41"/>
  <c r="L10" i="41"/>
  <c r="J10" i="41"/>
  <c r="H10" i="41"/>
  <c r="G10" i="41"/>
  <c r="E10" i="41"/>
  <c r="B10" i="41"/>
  <c r="BJ9" i="41"/>
  <c r="BH9" i="41"/>
  <c r="BG9" i="41"/>
  <c r="BE9" i="41"/>
  <c r="BD9" i="41"/>
  <c r="BB9" i="41"/>
  <c r="BA9" i="41"/>
  <c r="AY9" i="41"/>
  <c r="AX9" i="41"/>
  <c r="AV9" i="41"/>
  <c r="AU9" i="41"/>
  <c r="AS9" i="41"/>
  <c r="AR9" i="41"/>
  <c r="AP9" i="41"/>
  <c r="AO9" i="41"/>
  <c r="AM9" i="41"/>
  <c r="AL9" i="41"/>
  <c r="AK9" i="41"/>
  <c r="AH9" i="41"/>
  <c r="AG9" i="41"/>
  <c r="AE9" i="41"/>
  <c r="AD9" i="41"/>
  <c r="AB9" i="41"/>
  <c r="AA9" i="41"/>
  <c r="Y9" i="41"/>
  <c r="X9" i="41"/>
  <c r="V9" i="41"/>
  <c r="U9" i="41"/>
  <c r="S9" i="41"/>
  <c r="R9" i="41"/>
  <c r="P9" i="41"/>
  <c r="O9" i="41"/>
  <c r="M9" i="41"/>
  <c r="L9" i="41"/>
  <c r="J9" i="41"/>
  <c r="H9" i="41"/>
  <c r="G9" i="41"/>
  <c r="E9" i="41"/>
  <c r="B9" i="41"/>
  <c r="BJ8" i="41"/>
  <c r="BH8" i="41"/>
  <c r="BG8" i="41"/>
  <c r="BE8" i="41"/>
  <c r="BD8" i="41"/>
  <c r="BB8" i="41"/>
  <c r="BA8" i="41"/>
  <c r="AY8" i="41"/>
  <c r="AX8" i="41"/>
  <c r="AV8" i="41"/>
  <c r="AU8" i="41"/>
  <c r="AS8" i="41"/>
  <c r="AR8" i="41"/>
  <c r="AP8" i="41"/>
  <c r="AO8" i="41"/>
  <c r="AM8" i="41"/>
  <c r="AL8" i="41"/>
  <c r="AK8" i="41"/>
  <c r="AH8" i="41"/>
  <c r="AG8" i="41"/>
  <c r="AE8" i="41"/>
  <c r="AD8" i="41"/>
  <c r="AB8" i="41"/>
  <c r="AA8" i="41"/>
  <c r="Y8" i="41"/>
  <c r="X8" i="41"/>
  <c r="V8" i="41"/>
  <c r="U8" i="41"/>
  <c r="S8" i="41"/>
  <c r="R8" i="41"/>
  <c r="P8" i="41"/>
  <c r="O8" i="41"/>
  <c r="M8" i="41"/>
  <c r="L8" i="41"/>
  <c r="J8" i="41"/>
  <c r="H8" i="41"/>
  <c r="G8" i="41"/>
  <c r="E8" i="41"/>
  <c r="B8" i="41"/>
  <c r="BJ7" i="41"/>
  <c r="BH7" i="41"/>
  <c r="BG7" i="41"/>
  <c r="BE7" i="41"/>
  <c r="BD7" i="41"/>
  <c r="BB7" i="41"/>
  <c r="BA7" i="41"/>
  <c r="AY7" i="41"/>
  <c r="AX7" i="41"/>
  <c r="AV7" i="41"/>
  <c r="AU7" i="41"/>
  <c r="AS7" i="41"/>
  <c r="AR7" i="41"/>
  <c r="AP7" i="41"/>
  <c r="AO7" i="41"/>
  <c r="AM7" i="41"/>
  <c r="AL7" i="41"/>
  <c r="AK7" i="41"/>
  <c r="AH7" i="41"/>
  <c r="AG7" i="41"/>
  <c r="AE7" i="41"/>
  <c r="AD7" i="41"/>
  <c r="AB7" i="41"/>
  <c r="AA7" i="41"/>
  <c r="Y7" i="41"/>
  <c r="X7" i="41"/>
  <c r="V7" i="41"/>
  <c r="U7" i="41"/>
  <c r="S7" i="41"/>
  <c r="R7" i="41"/>
  <c r="P7" i="41"/>
  <c r="O7" i="41"/>
  <c r="M7" i="41"/>
  <c r="L7" i="41"/>
  <c r="J7" i="41"/>
  <c r="H7" i="41"/>
  <c r="G7" i="41"/>
  <c r="E7" i="41"/>
  <c r="B7" i="41"/>
  <c r="BH6" i="41"/>
  <c r="BG6" i="41"/>
  <c r="BE6" i="41"/>
  <c r="BD6" i="41"/>
  <c r="BB6" i="41"/>
  <c r="BA6" i="41"/>
  <c r="AY6" i="41"/>
  <c r="AX6" i="41"/>
  <c r="AV6" i="41"/>
  <c r="AS6" i="41"/>
  <c r="AP6" i="41"/>
  <c r="AM6" i="41"/>
  <c r="AH6" i="41"/>
  <c r="AE6" i="41"/>
  <c r="AB6" i="41"/>
  <c r="Y6" i="41"/>
  <c r="V6" i="41"/>
  <c r="M6" i="41"/>
  <c r="J6" i="41"/>
  <c r="H6" i="41"/>
  <c r="G6" i="41"/>
  <c r="E6" i="41"/>
  <c r="B6" i="41"/>
  <c r="BK18" i="40"/>
  <c r="BJ18" i="40"/>
  <c r="BH18" i="40"/>
  <c r="BG18" i="40"/>
  <c r="BE18" i="40"/>
  <c r="BD18" i="40"/>
  <c r="BB18" i="40"/>
  <c r="BA18" i="40"/>
  <c r="AY18" i="40"/>
  <c r="AX18" i="40"/>
  <c r="AV18" i="40"/>
  <c r="AU18" i="40"/>
  <c r="AR18" i="40"/>
  <c r="AP18" i="40"/>
  <c r="AO18" i="40"/>
  <c r="AM18" i="40"/>
  <c r="AL18" i="40"/>
  <c r="AK18" i="40"/>
  <c r="AH18" i="40"/>
  <c r="AG18" i="40"/>
  <c r="AE18" i="40"/>
  <c r="AD18" i="40"/>
  <c r="AB18" i="40"/>
  <c r="AA18" i="40"/>
  <c r="Y18" i="40"/>
  <c r="X18" i="40"/>
  <c r="I18" i="40"/>
  <c r="F18" i="40"/>
  <c r="C18" i="40"/>
  <c r="BK17" i="40"/>
  <c r="BJ17" i="40"/>
  <c r="BH17" i="40"/>
  <c r="BG17" i="40"/>
  <c r="BE17" i="40"/>
  <c r="BD17" i="40"/>
  <c r="BB17" i="40"/>
  <c r="BA17" i="40"/>
  <c r="AY17" i="40"/>
  <c r="AX17" i="40"/>
  <c r="AV17" i="40"/>
  <c r="AU17" i="40"/>
  <c r="AP17" i="40"/>
  <c r="AO17" i="40"/>
  <c r="AM17" i="40"/>
  <c r="AL17" i="40"/>
  <c r="AK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S17" i="40"/>
  <c r="R17" i="40"/>
  <c r="P17" i="40"/>
  <c r="O17" i="40"/>
  <c r="M17" i="40"/>
  <c r="L17" i="40"/>
  <c r="J17" i="40"/>
  <c r="I17" i="40"/>
  <c r="G17" i="40"/>
  <c r="E17" i="40"/>
  <c r="B17" i="40"/>
  <c r="BK16" i="40"/>
  <c r="BJ16" i="40"/>
  <c r="BH16" i="40"/>
  <c r="BG16" i="40"/>
  <c r="BE16" i="40"/>
  <c r="BD16" i="40"/>
  <c r="BB16" i="40"/>
  <c r="BA16" i="40"/>
  <c r="AY16" i="40"/>
  <c r="AX16" i="40"/>
  <c r="AV16" i="40"/>
  <c r="AU16" i="40"/>
  <c r="AP16" i="40"/>
  <c r="AO16" i="40"/>
  <c r="AM16" i="40"/>
  <c r="AL16" i="40"/>
  <c r="AK16" i="40"/>
  <c r="AI16" i="40"/>
  <c r="AH16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S16" i="40"/>
  <c r="R16" i="40"/>
  <c r="P16" i="40"/>
  <c r="O16" i="40"/>
  <c r="M16" i="40"/>
  <c r="L16" i="40"/>
  <c r="J16" i="40"/>
  <c r="I16" i="40"/>
  <c r="G16" i="40"/>
  <c r="E16" i="40"/>
  <c r="B16" i="40"/>
  <c r="BK15" i="40"/>
  <c r="BJ15" i="40"/>
  <c r="BH15" i="40"/>
  <c r="BG15" i="40"/>
  <c r="BE15" i="40"/>
  <c r="BD15" i="40"/>
  <c r="BB15" i="40"/>
  <c r="BA15" i="40"/>
  <c r="AY15" i="40"/>
  <c r="AX15" i="40"/>
  <c r="AV15" i="40"/>
  <c r="AU15" i="40"/>
  <c r="AP15" i="40"/>
  <c r="AO15" i="40"/>
  <c r="AM15" i="40"/>
  <c r="AL15" i="40"/>
  <c r="AK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S15" i="40"/>
  <c r="R15" i="40"/>
  <c r="P15" i="40"/>
  <c r="O15" i="40"/>
  <c r="M15" i="40"/>
  <c r="L15" i="40"/>
  <c r="J15" i="40"/>
  <c r="I15" i="40"/>
  <c r="G15" i="40"/>
  <c r="E15" i="40"/>
  <c r="B15" i="40"/>
  <c r="BK14" i="40"/>
  <c r="BJ14" i="40"/>
  <c r="BH14" i="40"/>
  <c r="BG14" i="40"/>
  <c r="BE14" i="40"/>
  <c r="BD14" i="40"/>
  <c r="BB14" i="40"/>
  <c r="BA14" i="40"/>
  <c r="AY14" i="40"/>
  <c r="AX14" i="40"/>
  <c r="AV14" i="40"/>
  <c r="AU14" i="40"/>
  <c r="AP14" i="40"/>
  <c r="AO14" i="40"/>
  <c r="AM14" i="40"/>
  <c r="AL14" i="40"/>
  <c r="AK14" i="40"/>
  <c r="AI14" i="40"/>
  <c r="AH14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S14" i="40"/>
  <c r="R14" i="40"/>
  <c r="P14" i="40"/>
  <c r="O14" i="40"/>
  <c r="M14" i="40"/>
  <c r="L14" i="40"/>
  <c r="J14" i="40"/>
  <c r="I14" i="40"/>
  <c r="G14" i="40"/>
  <c r="E14" i="40"/>
  <c r="B14" i="40"/>
  <c r="BK13" i="40"/>
  <c r="BJ13" i="40"/>
  <c r="BH13" i="40"/>
  <c r="BG13" i="40"/>
  <c r="BE13" i="40"/>
  <c r="BD13" i="40"/>
  <c r="BB13" i="40"/>
  <c r="BA13" i="40"/>
  <c r="AY13" i="40"/>
  <c r="AX13" i="40"/>
  <c r="AV13" i="40"/>
  <c r="AU13" i="40"/>
  <c r="AS13" i="40"/>
  <c r="AR13" i="40"/>
  <c r="AP13" i="40"/>
  <c r="AO13" i="40"/>
  <c r="AM13" i="40"/>
  <c r="AL13" i="40"/>
  <c r="AK13" i="40"/>
  <c r="AI13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S13" i="40"/>
  <c r="R13" i="40"/>
  <c r="P13" i="40"/>
  <c r="O13" i="40"/>
  <c r="M13" i="40"/>
  <c r="L13" i="40"/>
  <c r="J13" i="40"/>
  <c r="I13" i="40"/>
  <c r="G13" i="40"/>
  <c r="E13" i="40"/>
  <c r="B13" i="40"/>
  <c r="BK12" i="40"/>
  <c r="BJ12" i="40"/>
  <c r="BH12" i="40"/>
  <c r="BG12" i="40"/>
  <c r="BE12" i="40"/>
  <c r="BD12" i="40"/>
  <c r="BB12" i="40"/>
  <c r="BA12" i="40"/>
  <c r="AY12" i="40"/>
  <c r="AX12" i="40"/>
  <c r="AV12" i="40"/>
  <c r="AU12" i="40"/>
  <c r="AS12" i="40"/>
  <c r="AR12" i="40"/>
  <c r="AP12" i="40"/>
  <c r="AO12" i="40"/>
  <c r="AM12" i="40"/>
  <c r="AL12" i="40"/>
  <c r="AK12" i="40"/>
  <c r="AI12" i="40"/>
  <c r="AH12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S12" i="40"/>
  <c r="R12" i="40"/>
  <c r="P12" i="40"/>
  <c r="O12" i="40"/>
  <c r="M12" i="40"/>
  <c r="L12" i="40"/>
  <c r="J12" i="40"/>
  <c r="I12" i="40"/>
  <c r="G12" i="40"/>
  <c r="E12" i="40"/>
  <c r="B12" i="40"/>
  <c r="BK11" i="40"/>
  <c r="BJ11" i="40"/>
  <c r="BH11" i="40"/>
  <c r="BG11" i="40"/>
  <c r="BE11" i="40"/>
  <c r="BD11" i="40"/>
  <c r="BB11" i="40"/>
  <c r="BA11" i="40"/>
  <c r="AY11" i="40"/>
  <c r="AX11" i="40"/>
  <c r="AV11" i="40"/>
  <c r="AU11" i="40"/>
  <c r="AS11" i="40"/>
  <c r="AR11" i="40"/>
  <c r="AP11" i="40"/>
  <c r="AO11" i="40"/>
  <c r="AM11" i="40"/>
  <c r="AL11" i="40"/>
  <c r="AK11" i="40"/>
  <c r="AI11" i="40"/>
  <c r="AH11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S11" i="40"/>
  <c r="R11" i="40"/>
  <c r="P11" i="40"/>
  <c r="O11" i="40"/>
  <c r="M11" i="40"/>
  <c r="L11" i="40"/>
  <c r="J11" i="40"/>
  <c r="I11" i="40"/>
  <c r="G11" i="40"/>
  <c r="E11" i="40"/>
  <c r="B11" i="40"/>
  <c r="BK10" i="40"/>
  <c r="BJ10" i="40"/>
  <c r="BH10" i="40"/>
  <c r="BG10" i="40"/>
  <c r="BE10" i="40"/>
  <c r="BD10" i="40"/>
  <c r="BB10" i="40"/>
  <c r="BA10" i="40"/>
  <c r="AY10" i="40"/>
  <c r="AX10" i="40"/>
  <c r="AV10" i="40"/>
  <c r="AU10" i="40"/>
  <c r="AS10" i="40"/>
  <c r="AR10" i="40"/>
  <c r="AP10" i="40"/>
  <c r="AO10" i="40"/>
  <c r="AM10" i="40"/>
  <c r="AL10" i="40"/>
  <c r="AK10" i="40"/>
  <c r="AI10" i="40"/>
  <c r="AH10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S10" i="40"/>
  <c r="R10" i="40"/>
  <c r="P10" i="40"/>
  <c r="O10" i="40"/>
  <c r="M10" i="40"/>
  <c r="L10" i="40"/>
  <c r="J10" i="40"/>
  <c r="I10" i="40"/>
  <c r="G10" i="40"/>
  <c r="E10" i="40"/>
  <c r="B10" i="40"/>
  <c r="BK9" i="40"/>
  <c r="BJ9" i="40"/>
  <c r="BH9" i="40"/>
  <c r="BG9" i="40"/>
  <c r="BE9" i="40"/>
  <c r="BD9" i="40"/>
  <c r="BB9" i="40"/>
  <c r="BA9" i="40"/>
  <c r="AY9" i="40"/>
  <c r="AX9" i="40"/>
  <c r="AV9" i="40"/>
  <c r="AU9" i="40"/>
  <c r="AS9" i="40"/>
  <c r="AR9" i="40"/>
  <c r="AP9" i="40"/>
  <c r="AO9" i="40"/>
  <c r="AM9" i="40"/>
  <c r="AL9" i="40"/>
  <c r="AK9" i="40"/>
  <c r="AI9" i="40"/>
  <c r="AH9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S9" i="40"/>
  <c r="R9" i="40"/>
  <c r="P9" i="40"/>
  <c r="O9" i="40"/>
  <c r="M9" i="40"/>
  <c r="L9" i="40"/>
  <c r="J9" i="40"/>
  <c r="I9" i="40"/>
  <c r="G9" i="40"/>
  <c r="E9" i="40"/>
  <c r="B9" i="40"/>
  <c r="BK8" i="40"/>
  <c r="BJ8" i="40"/>
  <c r="BH8" i="40"/>
  <c r="BG8" i="40"/>
  <c r="BE8" i="40"/>
  <c r="BD8" i="40"/>
  <c r="BB8" i="40"/>
  <c r="BA8" i="40"/>
  <c r="AY8" i="40"/>
  <c r="AX8" i="40"/>
  <c r="AV8" i="40"/>
  <c r="AU8" i="40"/>
  <c r="AS8" i="40"/>
  <c r="AR8" i="40"/>
  <c r="AP8" i="40"/>
  <c r="AO8" i="40"/>
  <c r="AM8" i="40"/>
  <c r="AL8" i="40"/>
  <c r="AK8" i="40"/>
  <c r="AI8" i="40"/>
  <c r="AH8" i="40"/>
  <c r="AG8" i="40"/>
  <c r="AF8" i="40"/>
  <c r="AE8" i="40"/>
  <c r="AD8" i="40"/>
  <c r="AC8" i="40"/>
  <c r="AB8" i="40"/>
  <c r="AA8" i="40"/>
  <c r="Z8" i="40"/>
  <c r="Y8" i="40"/>
  <c r="X8" i="40"/>
  <c r="W8" i="40"/>
  <c r="V8" i="40"/>
  <c r="U8" i="40"/>
  <c r="S8" i="40"/>
  <c r="R8" i="40"/>
  <c r="P8" i="40"/>
  <c r="O8" i="40"/>
  <c r="M8" i="40"/>
  <c r="L8" i="40"/>
  <c r="J8" i="40"/>
  <c r="I8" i="40"/>
  <c r="G8" i="40"/>
  <c r="E8" i="40"/>
  <c r="B8" i="40"/>
  <c r="BK7" i="40"/>
  <c r="BJ7" i="40"/>
  <c r="BH7" i="40"/>
  <c r="BG7" i="40"/>
  <c r="BE7" i="40"/>
  <c r="BD7" i="40"/>
  <c r="BB7" i="40"/>
  <c r="BA7" i="40"/>
  <c r="AY7" i="40"/>
  <c r="AX7" i="40"/>
  <c r="AV7" i="40"/>
  <c r="AU7" i="40"/>
  <c r="AS7" i="40"/>
  <c r="AR7" i="40"/>
  <c r="AP7" i="40"/>
  <c r="AO7" i="40"/>
  <c r="AM7" i="40"/>
  <c r="AL7" i="40"/>
  <c r="AK7" i="40"/>
  <c r="AI7" i="40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S7" i="40"/>
  <c r="R7" i="40"/>
  <c r="P7" i="40"/>
  <c r="O7" i="40"/>
  <c r="M7" i="40"/>
  <c r="L7" i="40"/>
  <c r="J7" i="40"/>
  <c r="I7" i="40"/>
  <c r="G7" i="40"/>
  <c r="E7" i="40"/>
  <c r="B7" i="40"/>
  <c r="BN6" i="40"/>
  <c r="BM6" i="40"/>
  <c r="BK6" i="40"/>
  <c r="BJ6" i="40"/>
  <c r="BH6" i="40"/>
  <c r="BG6" i="40"/>
  <c r="BE6" i="40"/>
  <c r="BD6" i="40"/>
  <c r="BB6" i="40"/>
  <c r="BA6" i="40"/>
  <c r="AY6" i="40"/>
  <c r="AX6" i="40"/>
  <c r="AV6" i="40"/>
  <c r="AS6" i="40"/>
  <c r="AP6" i="40"/>
  <c r="AM6" i="40"/>
  <c r="AI6" i="40"/>
  <c r="AH6" i="40"/>
  <c r="AF6" i="40"/>
  <c r="AE6" i="40"/>
  <c r="AC6" i="40"/>
  <c r="AB6" i="40"/>
  <c r="Z6" i="40"/>
  <c r="Y6" i="40"/>
  <c r="W6" i="40"/>
  <c r="V6" i="40"/>
  <c r="S6" i="40"/>
  <c r="J6" i="40"/>
  <c r="G6" i="40"/>
  <c r="E6" i="40"/>
  <c r="B6" i="40"/>
  <c r="B7" i="42"/>
  <c r="E5" i="42"/>
  <c r="E4" i="42"/>
  <c r="D4" i="22"/>
  <c r="C4" i="22"/>
  <c r="B4" i="22"/>
  <c r="E7" i="42" l="1"/>
</calcChain>
</file>

<file path=xl/sharedStrings.xml><?xml version="1.0" encoding="utf-8"?>
<sst xmlns="http://schemas.openxmlformats.org/spreadsheetml/2006/main" count="4304" uniqueCount="372">
  <si>
    <t>Ahven. etel. saaristo evl</t>
  </si>
  <si>
    <t>Akaan evl</t>
  </si>
  <si>
    <t>Alajärven evl</t>
  </si>
  <si>
    <t>Alavieskan evl</t>
  </si>
  <si>
    <t>Alavuden evl</t>
  </si>
  <si>
    <t>Asikkalan evl</t>
  </si>
  <si>
    <t>Askolan evl</t>
  </si>
  <si>
    <t>Auran evl</t>
  </si>
  <si>
    <t>Brändö-Kumlinge evl</t>
  </si>
  <si>
    <t>Eckerön evl</t>
  </si>
  <si>
    <t>Enontekiön evl</t>
  </si>
  <si>
    <t>Espoon evl</t>
  </si>
  <si>
    <t>Eurajoen evl</t>
  </si>
  <si>
    <t>Euran evl</t>
  </si>
  <si>
    <t>Evijärven evl</t>
  </si>
  <si>
    <t>Finström-Geta evl</t>
  </si>
  <si>
    <t>Forssan evl</t>
  </si>
  <si>
    <t>Haapajärven evl</t>
  </si>
  <si>
    <t>Haapaveden evl</t>
  </si>
  <si>
    <t>Hailuodon evl</t>
  </si>
  <si>
    <t>Halsuan evl</t>
  </si>
  <si>
    <t>Hamina evl</t>
  </si>
  <si>
    <t>Hammarlandin evl</t>
  </si>
  <si>
    <t>Hangon evl</t>
  </si>
  <si>
    <t>Hankasalmen evl</t>
  </si>
  <si>
    <t>Harjavallan evl</t>
  </si>
  <si>
    <t>Hartolan evl</t>
  </si>
  <si>
    <t>Hattulan evl</t>
  </si>
  <si>
    <t>Hausjärven evl</t>
  </si>
  <si>
    <t>Heinolan evl</t>
  </si>
  <si>
    <t>Heinäveden evl</t>
  </si>
  <si>
    <t>Helsingin evl</t>
  </si>
  <si>
    <t>Hirvensalmen evl</t>
  </si>
  <si>
    <t>Hollolan evl</t>
  </si>
  <si>
    <t>Honkajoen evl</t>
  </si>
  <si>
    <t>Huittisten evl</t>
  </si>
  <si>
    <t>Humppilan evl</t>
  </si>
  <si>
    <t>Hyrynsalmen evl</t>
  </si>
  <si>
    <t>Hyvinkään evl</t>
  </si>
  <si>
    <t>Hämeenkyrön evl</t>
  </si>
  <si>
    <t>Hämeenlinna evl</t>
  </si>
  <si>
    <t>Iin evl</t>
  </si>
  <si>
    <t>Iitin evl</t>
  </si>
  <si>
    <t>Ikaalisten evl</t>
  </si>
  <si>
    <t>Ilmajoen evl</t>
  </si>
  <si>
    <t>Ilomantsin evl</t>
  </si>
  <si>
    <t>Imatran evl</t>
  </si>
  <si>
    <t>Inarin evl</t>
  </si>
  <si>
    <t>Inkoon evl</t>
  </si>
  <si>
    <t>Isojoen evl</t>
  </si>
  <si>
    <t>Isonkyrön evl</t>
  </si>
  <si>
    <t>Janakkalan evl</t>
  </si>
  <si>
    <t>Joensuun evl</t>
  </si>
  <si>
    <t>Jokioisten evl</t>
  </si>
  <si>
    <t>Jomalan evl</t>
  </si>
  <si>
    <t>Joroisten evl</t>
  </si>
  <si>
    <t>Joutsan evl</t>
  </si>
  <si>
    <t>Juuan evl</t>
  </si>
  <si>
    <t>Juvan evl</t>
  </si>
  <si>
    <t>Jyväskylä evl</t>
  </si>
  <si>
    <t>Jämijärven evl</t>
  </si>
  <si>
    <t>Jämsän evl</t>
  </si>
  <si>
    <t>Järvenpään evl</t>
  </si>
  <si>
    <t>Kajaanin evl</t>
  </si>
  <si>
    <t>Kalajoen evl</t>
  </si>
  <si>
    <t>Kangasalan evl</t>
  </si>
  <si>
    <t>Kangasniemen evl</t>
  </si>
  <si>
    <t>Kankaanpään evl</t>
  </si>
  <si>
    <t>Kannuksen evl</t>
  </si>
  <si>
    <t>Karijoen evl</t>
  </si>
  <si>
    <t>Karkkilan evl</t>
  </si>
  <si>
    <t>Karstulan evl</t>
  </si>
  <si>
    <t>Karvian evl</t>
  </si>
  <si>
    <t>Kaskisten evl</t>
  </si>
  <si>
    <t>Kauhajoen evl</t>
  </si>
  <si>
    <t>Kauhavan evl</t>
  </si>
  <si>
    <t>Kauniaisten evl</t>
  </si>
  <si>
    <t>Keiteleen evl</t>
  </si>
  <si>
    <t>Kemijärven evl</t>
  </si>
  <si>
    <t>Kemin evl</t>
  </si>
  <si>
    <t>Keminmaan evl</t>
  </si>
  <si>
    <t>Kemiönsaaren evl</t>
  </si>
  <si>
    <t>Kempeleen evl</t>
  </si>
  <si>
    <t>Keravan evl</t>
  </si>
  <si>
    <t>Keuruun evl</t>
  </si>
  <si>
    <t>Kihniön evl</t>
  </si>
  <si>
    <t>Kinnulan evl</t>
  </si>
  <si>
    <t>Kirkkonummen evl</t>
  </si>
  <si>
    <t>Kiteen evl</t>
  </si>
  <si>
    <t>Kittilän evl</t>
  </si>
  <si>
    <t>Kiuruveden evl</t>
  </si>
  <si>
    <t>Kokemäen evl</t>
  </si>
  <si>
    <t>Kokkolan evl</t>
  </si>
  <si>
    <t>Kolarin evl</t>
  </si>
  <si>
    <t>Konneveden evl</t>
  </si>
  <si>
    <t>Kontiolahden evl</t>
  </si>
  <si>
    <t>Korsnäsin evl</t>
  </si>
  <si>
    <t>Kosken Tl evl</t>
  </si>
  <si>
    <t>Kotka-Kymin evl</t>
  </si>
  <si>
    <t>Kouvolan evl</t>
  </si>
  <si>
    <t>Kristiinankaupungin evl</t>
  </si>
  <si>
    <t>Kruunupyyn evl</t>
  </si>
  <si>
    <t>Kuhmon evl</t>
  </si>
  <si>
    <t>Kuopion evl</t>
  </si>
  <si>
    <t>Kuortaneen evl</t>
  </si>
  <si>
    <t>Kurikan evl</t>
  </si>
  <si>
    <t>Kustavin evl</t>
  </si>
  <si>
    <t>Kuusamon evl</t>
  </si>
  <si>
    <t>Kyyjärven evl</t>
  </si>
  <si>
    <t>Kärsämäen evl</t>
  </si>
  <si>
    <t>Lahden evl</t>
  </si>
  <si>
    <t>Laihian evl</t>
  </si>
  <si>
    <t>Laitilan evl</t>
  </si>
  <si>
    <t>Lappajärven evl</t>
  </si>
  <si>
    <t>Lappeenrannan evl</t>
  </si>
  <si>
    <t>Lapuan tuomiokirkkoseurakunta</t>
  </si>
  <si>
    <t>Laukaan evl</t>
  </si>
  <si>
    <t>Lemin evl</t>
  </si>
  <si>
    <t>Lemland-Lumparlandin evl</t>
  </si>
  <si>
    <t>Lempäälän evl</t>
  </si>
  <si>
    <t>Leppävirran evl</t>
  </si>
  <si>
    <t>Liedon evl</t>
  </si>
  <si>
    <t>Lieksan evl</t>
  </si>
  <si>
    <t>Limingan evl</t>
  </si>
  <si>
    <t>Liperin evl</t>
  </si>
  <si>
    <t>Lohjan evl</t>
  </si>
  <si>
    <t>Loimaan evl</t>
  </si>
  <si>
    <t>Lopen evl</t>
  </si>
  <si>
    <t>Loviisanseudun evl</t>
  </si>
  <si>
    <t>Lumijoen evl</t>
  </si>
  <si>
    <t>Luodon evl</t>
  </si>
  <si>
    <t>Luumäen evl</t>
  </si>
  <si>
    <t>Maalahden evl</t>
  </si>
  <si>
    <t>Maarianhaminan evl</t>
  </si>
  <si>
    <t>Marttilan evl</t>
  </si>
  <si>
    <t>Maskun evl</t>
  </si>
  <si>
    <t>Merikarvian evl</t>
  </si>
  <si>
    <t>Mikkelin evl</t>
  </si>
  <si>
    <t>Muhoksen evl</t>
  </si>
  <si>
    <t>Multian evl</t>
  </si>
  <si>
    <t>Muonion evl</t>
  </si>
  <si>
    <t>Mustasaaren Ruotsalainen evl</t>
  </si>
  <si>
    <t>Muuramen evl</t>
  </si>
  <si>
    <t>Mynämäen evl</t>
  </si>
  <si>
    <t>Myrskylän evl</t>
  </si>
  <si>
    <t>Mäntsälän evl</t>
  </si>
  <si>
    <t>Mänttä-Vilppulan evl</t>
  </si>
  <si>
    <t>Mäntyharjun evl</t>
  </si>
  <si>
    <t>Naantalin evl</t>
  </si>
  <si>
    <t>Nakkilan evl</t>
  </si>
  <si>
    <t>Nivalan evl</t>
  </si>
  <si>
    <t>Nokian evl</t>
  </si>
  <si>
    <t>Nousiaisten evl</t>
  </si>
  <si>
    <t>Nurmeksen evl</t>
  </si>
  <si>
    <t>Nurmijärven evl</t>
  </si>
  <si>
    <t>Närpiön evl</t>
  </si>
  <si>
    <t>Olaus Petri evl</t>
  </si>
  <si>
    <t>Orimattilan evl</t>
  </si>
  <si>
    <t>Oriveden evl</t>
  </si>
  <si>
    <t>Oulaisten evl</t>
  </si>
  <si>
    <t>Oulun evl</t>
  </si>
  <si>
    <t>Outokummun evl</t>
  </si>
  <si>
    <t>Paimion evl</t>
  </si>
  <si>
    <t>Paltamon evl</t>
  </si>
  <si>
    <t>Paraisten evl</t>
  </si>
  <si>
    <t>Parikkalan evl</t>
  </si>
  <si>
    <t>Parkanon evl</t>
  </si>
  <si>
    <t>Pelkosenniemen evl</t>
  </si>
  <si>
    <t>Pellon evl</t>
  </si>
  <si>
    <t>Perhon evl</t>
  </si>
  <si>
    <t>Petäjäveden evl</t>
  </si>
  <si>
    <t>Pieksämäen evl</t>
  </si>
  <si>
    <t>Pietarsaarenseudun evl</t>
  </si>
  <si>
    <t>Pihtiputaan evl</t>
  </si>
  <si>
    <t>Pirkkalan evl</t>
  </si>
  <si>
    <t>Polvijärven evl</t>
  </si>
  <si>
    <t>Pomarkun evl</t>
  </si>
  <si>
    <t>Porin evl</t>
  </si>
  <si>
    <t>Pornaisten evl</t>
  </si>
  <si>
    <t>Porvoon evl</t>
  </si>
  <si>
    <t>Posion evl</t>
  </si>
  <si>
    <t>Pudasjärven evl</t>
  </si>
  <si>
    <t>Pukkilan evl</t>
  </si>
  <si>
    <t>Punkalaitumen evl</t>
  </si>
  <si>
    <t>Puolangan evl</t>
  </si>
  <si>
    <t>Puumalan evl</t>
  </si>
  <si>
    <t>Pyhtään evl</t>
  </si>
  <si>
    <t>Pyhäjoen evl</t>
  </si>
  <si>
    <t>Pyhäjärven evl</t>
  </si>
  <si>
    <t>Pyhärannan evl</t>
  </si>
  <si>
    <t>Pälkäneen evl</t>
  </si>
  <si>
    <t>Pöytyän evl</t>
  </si>
  <si>
    <t>Raahen evl</t>
  </si>
  <si>
    <t>Raaseporin evl</t>
  </si>
  <si>
    <t>Raision evl</t>
  </si>
  <si>
    <t>Ranuan evl</t>
  </si>
  <si>
    <t>Rauman evl</t>
  </si>
  <si>
    <t>Rautalammin evl</t>
  </si>
  <si>
    <t>Rautavaaran evl</t>
  </si>
  <si>
    <t>Rautjärven evl</t>
  </si>
  <si>
    <t>Reisjärven evl</t>
  </si>
  <si>
    <t>Riihimäen evl</t>
  </si>
  <si>
    <t>Ristijärven evl</t>
  </si>
  <si>
    <t>Rovaniemen evl</t>
  </si>
  <si>
    <t>Ruokolahden evl</t>
  </si>
  <si>
    <t>Ruoveden evl</t>
  </si>
  <si>
    <t>Ruskon evl</t>
  </si>
  <si>
    <t>Saarijärven evl</t>
  </si>
  <si>
    <t>Sallan evl</t>
  </si>
  <si>
    <t>Salon evl</t>
  </si>
  <si>
    <t>Saltvikin evl</t>
  </si>
  <si>
    <t>Sastamalan evl</t>
  </si>
  <si>
    <t>Sauvo-Karunan evl</t>
  </si>
  <si>
    <t>Savitaipaleen evl</t>
  </si>
  <si>
    <t>Seinäjoen evl</t>
  </si>
  <si>
    <t>Sievin evl</t>
  </si>
  <si>
    <t>Siikaisten evl</t>
  </si>
  <si>
    <t>Siikalatvan evl</t>
  </si>
  <si>
    <t>Siilinjärven evl</t>
  </si>
  <si>
    <t>Simon evl</t>
  </si>
  <si>
    <t>Sipoon evl</t>
  </si>
  <si>
    <t>Siuntion evl</t>
  </si>
  <si>
    <t>Sodankylän evl</t>
  </si>
  <si>
    <t>Soinin evl</t>
  </si>
  <si>
    <t>Someron evl</t>
  </si>
  <si>
    <t>Sotkamon evl</t>
  </si>
  <si>
    <t>Sulkavan evl</t>
  </si>
  <si>
    <t>Sund-Vårdö evl</t>
  </si>
  <si>
    <t>Suomussalmen evl</t>
  </si>
  <si>
    <t>Suonenjoen evl</t>
  </si>
  <si>
    <t>Sysmän evl</t>
  </si>
  <si>
    <t>Sääksmäen evl</t>
  </si>
  <si>
    <t>Taipalsaaren evl</t>
  </si>
  <si>
    <t>Taivalkosken evl</t>
  </si>
  <si>
    <t>Taivassalon evl</t>
  </si>
  <si>
    <t>Tammelan evl</t>
  </si>
  <si>
    <t>Tampereen evl</t>
  </si>
  <si>
    <t>Tervolan evl</t>
  </si>
  <si>
    <t>Tervon evl</t>
  </si>
  <si>
    <t>Teuvan evl</t>
  </si>
  <si>
    <t>Tohmajärven evl</t>
  </si>
  <si>
    <t>Toholammin evl</t>
  </si>
  <si>
    <t>Toivakan evl</t>
  </si>
  <si>
    <t>Tornion evl</t>
  </si>
  <si>
    <t>Turun ja Kaarinan evl</t>
  </si>
  <si>
    <t>Tuusulan evl</t>
  </si>
  <si>
    <t>Tyrnävän evl</t>
  </si>
  <si>
    <t>Tyska evl</t>
  </si>
  <si>
    <t>Ulvilan evl</t>
  </si>
  <si>
    <t>Urjalan evl</t>
  </si>
  <si>
    <t>Utajärven evl</t>
  </si>
  <si>
    <t>Utsjoen evl</t>
  </si>
  <si>
    <t>Uudenkaarlepyyn evl</t>
  </si>
  <si>
    <t>Uudenkaupungin evl</t>
  </si>
  <si>
    <t>Uuraisten evl</t>
  </si>
  <si>
    <t>Vaalan evl</t>
  </si>
  <si>
    <t>Vaasan evl</t>
  </si>
  <si>
    <t>Valtimon evl</t>
  </si>
  <si>
    <t>Vantaan Seurakunnat</t>
  </si>
  <si>
    <t>Varkauden evl</t>
  </si>
  <si>
    <t>Vehmaan evl</t>
  </si>
  <si>
    <t>Vesannon evl</t>
  </si>
  <si>
    <t>Vesilahden evl</t>
  </si>
  <si>
    <t>Vetelin evl</t>
  </si>
  <si>
    <t>Vieremän evl</t>
  </si>
  <si>
    <t>Vihdin evl</t>
  </si>
  <si>
    <t>Viitasaaren evl</t>
  </si>
  <si>
    <t>Vimpelin evl</t>
  </si>
  <si>
    <t>Virtain evl</t>
  </si>
  <si>
    <t>Vöyrin evl</t>
  </si>
  <si>
    <t>Ylitornion evl</t>
  </si>
  <si>
    <t>Ylivieskan evl</t>
  </si>
  <si>
    <t>Ylä-Savon evl</t>
  </si>
  <si>
    <t>Ylöjärven evl</t>
  </si>
  <si>
    <t>Ypäjän evl</t>
  </si>
  <si>
    <t>Ähtärin evl</t>
  </si>
  <si>
    <t>Äänekosken evl</t>
  </si>
  <si>
    <t>Seurakunta</t>
  </si>
  <si>
    <t>Kirkollisvero</t>
  </si>
  <si>
    <t>Muutos %</t>
  </si>
  <si>
    <t>Yhteisövero</t>
  </si>
  <si>
    <t xml:space="preserve">Muutos % </t>
  </si>
  <si>
    <t>Veronsaajat, kaikki seurakunnat, tilitetty määrä</t>
  </si>
  <si>
    <t>Valittu kuukausi</t>
  </si>
  <si>
    <t xml:space="preserve">Oikaisukorko </t>
  </si>
  <si>
    <t>Kalenterivuoden alusta</t>
  </si>
  <si>
    <t xml:space="preserve">Oikaisukorko  </t>
  </si>
  <si>
    <t>Vähennykset</t>
  </si>
  <si>
    <t>Maksettava määrä</t>
  </si>
  <si>
    <t>Kunnallisvero</t>
  </si>
  <si>
    <t>Kiinteistövero</t>
  </si>
  <si>
    <t>Muutos % (edellisen vuoden vastaavaan ajankohtaan)</t>
  </si>
  <si>
    <t>ortodoksit mukana</t>
  </si>
  <si>
    <t>KK</t>
  </si>
  <si>
    <t>Kuukausi-</t>
  </si>
  <si>
    <t xml:space="preserve"> Kumulatiivinen</t>
  </si>
  <si>
    <t>Kumulatiivinen</t>
  </si>
  <si>
    <t xml:space="preserve">kertymä </t>
  </si>
  <si>
    <t>euroa</t>
  </si>
  <si>
    <t>kertymä</t>
  </si>
  <si>
    <t>kertymä (ilman orto-dokseja)</t>
  </si>
  <si>
    <t>eurot ilman ortodok.</t>
  </si>
  <si>
    <t>tammi</t>
  </si>
  <si>
    <t>helimi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</si>
  <si>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</si>
  <si>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</si>
  <si>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</si>
  <si>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</si>
  <si>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</si>
  <si>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</si>
  <si>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</si>
  <si>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</si>
  <si>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</si>
  <si>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</si>
  <si>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Vuosi</t>
  </si>
  <si>
    <t>1 Sisältää maksuunpanotilityksen</t>
  </si>
  <si>
    <t>1 Vuodet 2007-2010 sisältävät Ortodoksisten seurakuntien kirkollisverot n. 14 milj. vuosittain.</t>
  </si>
  <si>
    <t>2 Muutos %  (2011-2010) laskettu ilman ortodoksisten seurakuntien ja ortodoksisen kirkon kirkollisvero- ja yhteisöverotuloja.</t>
  </si>
  <si>
    <t>VEROT YHTEENSÄ, KUUKAUSITILITUKSET</t>
  </si>
  <si>
    <t>2 Muutos % (2011-2010) laskettu ilman ortodoksisten seurakuntien kirkollisverotuloja.</t>
  </si>
  <si>
    <t>Vuosi 1999 sisältää yhteisöjen ennakkoverot</t>
  </si>
  <si>
    <t xml:space="preserve">   Kumulatiivinen</t>
  </si>
  <si>
    <t>1 Vuodet 2007-2010 sisältävät Ortodoksisen kirkon yhteisöverotulot.</t>
  </si>
  <si>
    <t>2 Muutos % (2011-2010)  laskettu ilman ortoksisen kirkon yhteisösverotuloja.</t>
  </si>
  <si>
    <t>HUOM! Huhtikuussa yhteistöt ovat maksaneet ennakon täydennysmaksua peräti 990 milj. euroa. Viime vuonna täyd.maksun tilitys jakautui touko- ja kesäkuulle allakasta johtuen.</t>
  </si>
  <si>
    <t>Kaikki seurakunnat yhteensä</t>
  </si>
  <si>
    <t>Savonlinna evl</t>
  </si>
  <si>
    <t>Veronsaajat, kaikki seurakunnat, kumulatiivinen tilitetty määrä vuoden alusta</t>
  </si>
  <si>
    <t>VEROTILITYSTEN SEURANTA 2012</t>
  </si>
  <si>
    <t>Tämä taulukkotiedosto sisältää välilehdillä seuraavat tiedot</t>
  </si>
  <si>
    <t>Kertymä seurakunnittain</t>
  </si>
  <si>
    <t xml:space="preserve">Seurakuntien verotulot yhteensä sekä kirkollis- ja yhteisöveron osalta kuukausittain vuodesta 2007 lähtien. </t>
  </si>
  <si>
    <t>Kumulatiivinen verokertymä vuoden 2015 alusta ja muutosprosentit edellisvuoden vastaavaan ajankohtaan verrattuna</t>
  </si>
  <si>
    <t>srk-liitos</t>
  </si>
  <si>
    <r>
      <t xml:space="preserve">Lisätietoja kirkollis- ja yhteisöverotilityksistä Verohallinnon internetpalvelussa </t>
    </r>
    <r>
      <rPr>
        <b/>
        <i/>
        <sz val="11"/>
        <color indexed="8"/>
        <rFont val="Arial Narrow"/>
        <family val="2"/>
      </rPr>
      <t>veronsaajat.vero.fi</t>
    </r>
  </si>
  <si>
    <r>
      <t xml:space="preserve">VEROJEN KUUKAUSITILITYKSET YHTEENSÄ , </t>
    </r>
    <r>
      <rPr>
        <b/>
        <u/>
        <sz val="10"/>
        <rFont val="Arial Narrow"/>
        <family val="2"/>
      </rPr>
      <t>milj euroa</t>
    </r>
  </si>
  <si>
    <r>
      <t xml:space="preserve">VEROT YHTEENSÄ </t>
    </r>
    <r>
      <rPr>
        <b/>
        <vertAlign val="superscript"/>
        <sz val="10"/>
        <rFont val="Arial Narrow"/>
        <family val="2"/>
      </rPr>
      <t>1</t>
    </r>
  </si>
  <si>
    <r>
      <t xml:space="preserve">Muutos % </t>
    </r>
    <r>
      <rPr>
        <vertAlign val="superscript"/>
        <sz val="10"/>
        <rFont val="Arial Narrow"/>
        <family val="2"/>
      </rPr>
      <t>2</t>
    </r>
  </si>
  <si>
    <r>
      <t xml:space="preserve">KIRKOLLISVEROT </t>
    </r>
    <r>
      <rPr>
        <b/>
        <vertAlign val="superscript"/>
        <sz val="10"/>
        <rFont val="Arial Narrow"/>
        <family val="2"/>
      </rPr>
      <t>1</t>
    </r>
  </si>
  <si>
    <r>
      <t xml:space="preserve">YHTEISÖVEROT </t>
    </r>
    <r>
      <rPr>
        <b/>
        <vertAlign val="superscript"/>
        <sz val="10"/>
        <rFont val="Arial Narrow"/>
        <family val="2"/>
      </rPr>
      <t>1</t>
    </r>
  </si>
  <si>
    <t>Huom! Poistunut v. 2016 alusta</t>
  </si>
  <si>
    <t>Säkylän-Köyliön srk</t>
  </si>
  <si>
    <r>
      <t xml:space="preserve">Tammikuu </t>
    </r>
    <r>
      <rPr>
        <b/>
        <sz val="11"/>
        <color theme="1"/>
        <rFont val="Calibri"/>
        <family val="2"/>
      </rPr>
      <t xml:space="preserve">→ </t>
    </r>
    <r>
      <rPr>
        <b/>
        <sz val="11"/>
        <color theme="1"/>
        <rFont val="Arial Narrow"/>
        <family val="2"/>
      </rPr>
      <t>Joulukuu</t>
    </r>
  </si>
  <si>
    <t>Vain verovuoteen 2015 saakka</t>
  </si>
  <si>
    <t>Välilehdillä kunkin kuukauden tilitykset seurakunnittain.</t>
  </si>
  <si>
    <t>Kirkollisverot 2007-, Yhteisöverot 2007- ja  Seurakuntien verotulot yhteensä 2007-2015</t>
  </si>
  <si>
    <t>Ahvenanmaan lähdevero</t>
  </si>
  <si>
    <t>tammikuu 2016</t>
  </si>
  <si>
    <t>Huom! srk-liitos Luvia ja Eurajoki</t>
  </si>
  <si>
    <t>Huom! srk-liitos Padasjoki, Kärkölä, Kuhmoinen ja Hollola</t>
  </si>
  <si>
    <t>Huom! srk-liitos Rääkkylä ja Kitee</t>
  </si>
  <si>
    <t>Huom! srk-liitos Oripää ja Pöytyä</t>
  </si>
  <si>
    <t>helmikuu 2017</t>
  </si>
  <si>
    <t>helmikuu 2016</t>
  </si>
  <si>
    <t>maaliskuu 2017</t>
  </si>
  <si>
    <t>huhtikuu 2017</t>
  </si>
  <si>
    <t>huhtikuu 2016</t>
  </si>
  <si>
    <t>toukokuu 2017</t>
  </si>
  <si>
    <t>toukokuu 2016</t>
  </si>
  <si>
    <t>kesäkuu 2017</t>
  </si>
  <si>
    <t>kesäkuu 2016</t>
  </si>
  <si>
    <t>heinäkuu 2017</t>
  </si>
  <si>
    <t>elokuu 2017</t>
  </si>
  <si>
    <t>syyskuu 2017</t>
  </si>
  <si>
    <t>lokakuu 2017</t>
  </si>
  <si>
    <t>lokakuu 2016</t>
  </si>
  <si>
    <t>marraskuu 2017</t>
  </si>
  <si>
    <t>marraskuu 207</t>
  </si>
  <si>
    <t>joulukuu 2017</t>
  </si>
  <si>
    <t>Kaikki seurakunnat, tilitetty määrä, joulukuu 2017 (vain ev.lut.)</t>
  </si>
  <si>
    <t>Kaikki seurakunnat, tilitetty määrä, joulukuu 2016 (vain ev.lut.)</t>
  </si>
  <si>
    <t>Kaikki kunnat, tilitetty määrä, joulukuu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</si>
</sst>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"/>
    <numFmt numFmtId="165" formatCode="0_)"/>
    <numFmt numFmtId="166" formatCode="0.00000_)"/>
    <numFmt numFmtId="167" formatCode="0.0_)"/>
    <numFmt numFmtId="168" formatCode="0.0"/>
    <numFmt numFmtId="169" formatCode="#,###.0,"/>
    <numFmt numFmtId="170" formatCode="0.00_)"/>
    <numFmt numFmtId="171" formatCode="#,###,"/>
    <numFmt numFmtId="172" formatCode="0.0\ %"/>
    <numFmt numFmtId="173" formatCode="[$-40B]mmmm\ yyyy;@"/>
    <numFmt numFmtId="174" formatCode="0.000"/>
    <numFmt numFmtId="175" formatCode="0.0,,"/>
    <numFmt numFmtId="176" formatCode="0.00,,"/>
  </numFmts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i/>
      <sz val="11"/>
      <color indexed="8"/>
      <name val="Arial Narrow"/>
      <family val="2"/>
    </font>
    <font>
      <b/>
      <sz val="11"/>
      <color rgb="FF000000"/>
      <name val="Arial Narrow"/>
      <family val="2"/>
    </font>
    <font>
      <sz val="11"/>
      <color theme="5"/>
      <name val="Arial Narrow"/>
      <family val="2"/>
    </font>
    <font>
      <b/>
      <u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i/>
      <sz val="10"/>
      <color rgb="FFFF0000"/>
      <name val="Arial Narrow"/>
      <family val="2"/>
    </font>
    <font>
      <sz val="11"/>
      <name val="Calibri"/>
      <family val="2"/>
      <scheme val="minor"/>
    </font>
    <font>
      <i/>
      <sz val="11"/>
      <name val="Arial Narrow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8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double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404">
    <xf numFmtId="0" fontId="0" fillId="0" borderId="0" xfId="0"/>
    <xf numFmtId="49" fontId="2" fillId="0" borderId="0" xfId="0" applyNumberFormat="1" applyFont="1" applyAlignment="1">
      <alignment horizontal="left" indent="1"/>
    </xf>
    <xf numFmtId="3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168" fontId="5" fillId="0" borderId="0" xfId="0" applyNumberFormat="1" applyFont="1"/>
    <xf numFmtId="3" fontId="5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168" fontId="3" fillId="0" borderId="0" xfId="0" applyNumberFormat="1" applyFont="1"/>
    <xf numFmtId="0" fontId="1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0" xfId="0" applyNumberFormat="1" applyFont="1" applyBorder="1"/>
    <xf numFmtId="0" fontId="4" fillId="0" borderId="0" xfId="0" applyFont="1" applyFill="1" applyBorder="1"/>
    <xf numFmtId="0" fontId="6" fillId="0" borderId="0" xfId="0" applyFont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45" xfId="0" applyFont="1" applyFill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5" fillId="0" borderId="0" xfId="0" applyNumberFormat="1" applyFont="1"/>
    <xf numFmtId="0" fontId="7" fillId="0" borderId="0" xfId="0" applyFont="1"/>
    <xf numFmtId="3" fontId="4" fillId="4" borderId="1" xfId="0" applyNumberFormat="1" applyFont="1" applyFill="1" applyBorder="1"/>
    <xf numFmtId="172" fontId="14" fillId="5" borderId="1" xfId="0" applyNumberFormat="1" applyFont="1" applyFill="1" applyBorder="1"/>
    <xf numFmtId="3" fontId="14" fillId="5" borderId="1" xfId="0" applyNumberFormat="1" applyFont="1" applyFill="1" applyBorder="1"/>
    <xf numFmtId="0" fontId="5" fillId="0" borderId="46" xfId="0" applyFont="1" applyFill="1" applyBorder="1" applyAlignment="1">
      <alignment horizontal="center"/>
    </xf>
    <xf numFmtId="164" fontId="5" fillId="0" borderId="46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15" fillId="0" borderId="0" xfId="0" applyNumberFormat="1" applyFont="1"/>
    <xf numFmtId="164" fontId="3" fillId="0" borderId="0" xfId="0" applyNumberFormat="1" applyFont="1"/>
    <xf numFmtId="164" fontId="4" fillId="4" borderId="1" xfId="0" applyNumberFormat="1" applyFont="1" applyFill="1" applyBorder="1"/>
    <xf numFmtId="172" fontId="2" fillId="4" borderId="1" xfId="0" applyNumberFormat="1" applyFont="1" applyFill="1" applyBorder="1"/>
    <xf numFmtId="0" fontId="14" fillId="0" borderId="0" xfId="0" applyFont="1" applyFill="1" applyBorder="1"/>
    <xf numFmtId="168" fontId="3" fillId="0" borderId="0" xfId="1" applyNumberFormat="1" applyFont="1" applyBorder="1" applyProtection="1"/>
    <xf numFmtId="165" fontId="9" fillId="0" borderId="0" xfId="1" applyFont="1"/>
    <xf numFmtId="166" fontId="9" fillId="0" borderId="0" xfId="1" applyNumberFormat="1" applyFont="1"/>
    <xf numFmtId="165" fontId="8" fillId="0" borderId="0" xfId="1" applyNumberFormat="1" applyFont="1" applyProtection="1"/>
    <xf numFmtId="165" fontId="8" fillId="0" borderId="0" xfId="1" quotePrefix="1" applyNumberFormat="1" applyFont="1" applyAlignment="1" applyProtection="1">
      <alignment horizontal="left"/>
    </xf>
    <xf numFmtId="165" fontId="8" fillId="0" borderId="0" xfId="1" applyFont="1"/>
    <xf numFmtId="165" fontId="9" fillId="0" borderId="2" xfId="1" applyFont="1" applyBorder="1"/>
    <xf numFmtId="165" fontId="9" fillId="0" borderId="3" xfId="1" applyFont="1" applyBorder="1"/>
    <xf numFmtId="165" fontId="8" fillId="0" borderId="3" xfId="1" applyFont="1" applyBorder="1"/>
    <xf numFmtId="165" fontId="9" fillId="0" borderId="4" xfId="1" applyFont="1" applyBorder="1"/>
    <xf numFmtId="165" fontId="9" fillId="0" borderId="5" xfId="1" applyFont="1" applyBorder="1"/>
    <xf numFmtId="165" fontId="9" fillId="0" borderId="5" xfId="1" applyFont="1" applyFill="1" applyBorder="1"/>
    <xf numFmtId="165" fontId="8" fillId="0" borderId="3" xfId="1" applyFont="1" applyFill="1" applyBorder="1"/>
    <xf numFmtId="165" fontId="9" fillId="0" borderId="4" xfId="1" applyFont="1" applyFill="1" applyBorder="1"/>
    <xf numFmtId="165" fontId="9" fillId="0" borderId="3" xfId="1" applyFont="1" applyFill="1" applyBorder="1"/>
    <xf numFmtId="165" fontId="9" fillId="2" borderId="5" xfId="1" applyFont="1" applyFill="1" applyBorder="1"/>
    <xf numFmtId="165" fontId="8" fillId="2" borderId="3" xfId="1" applyFont="1" applyFill="1" applyBorder="1"/>
    <xf numFmtId="165" fontId="9" fillId="2" borderId="4" xfId="1" applyFont="1" applyFill="1" applyBorder="1"/>
    <xf numFmtId="165" fontId="8" fillId="0" borderId="6" xfId="1" applyNumberFormat="1" applyFont="1" applyBorder="1" applyAlignment="1" applyProtection="1">
      <alignment horizontal="center"/>
    </xf>
    <xf numFmtId="165" fontId="8" fillId="0" borderId="7" xfId="1" applyNumberFormat="1" applyFont="1" applyBorder="1" applyAlignment="1" applyProtection="1">
      <alignment horizontal="left" wrapText="1"/>
    </xf>
    <xf numFmtId="165" fontId="8" fillId="0" borderId="8" xfId="1" quotePrefix="1" applyNumberFormat="1" applyFont="1" applyBorder="1" applyAlignment="1" applyProtection="1"/>
    <xf numFmtId="165" fontId="8" fillId="0" borderId="9" xfId="1" applyNumberFormat="1" applyFont="1" applyBorder="1" applyAlignment="1" applyProtection="1">
      <alignment horizontal="right"/>
    </xf>
    <xf numFmtId="165" fontId="8" fillId="0" borderId="10" xfId="1" applyNumberFormat="1" applyFont="1" applyBorder="1" applyAlignment="1" applyProtection="1">
      <alignment horizontal="left"/>
    </xf>
    <xf numFmtId="165" fontId="8" fillId="0" borderId="11" xfId="1" quotePrefix="1" applyNumberFormat="1" applyFont="1" applyBorder="1" applyAlignment="1" applyProtection="1">
      <alignment horizontal="left"/>
    </xf>
    <xf numFmtId="165" fontId="8" fillId="0" borderId="11" xfId="1" quotePrefix="1" applyNumberFormat="1" applyFont="1" applyBorder="1" applyAlignment="1" applyProtection="1"/>
    <xf numFmtId="165" fontId="9" fillId="0" borderId="10" xfId="1" applyNumberFormat="1" applyFont="1" applyBorder="1" applyAlignment="1" applyProtection="1">
      <alignment horizontal="left"/>
    </xf>
    <xf numFmtId="165" fontId="9" fillId="0" borderId="11" xfId="1" quotePrefix="1" applyNumberFormat="1" applyFont="1" applyBorder="1" applyAlignment="1" applyProtection="1"/>
    <xf numFmtId="165" fontId="9" fillId="0" borderId="9" xfId="1" applyNumberFormat="1" applyFont="1" applyBorder="1" applyAlignment="1" applyProtection="1">
      <alignment horizontal="right"/>
    </xf>
    <xf numFmtId="165" fontId="11" fillId="0" borderId="10" xfId="1" applyNumberFormat="1" applyFont="1" applyBorder="1" applyAlignment="1" applyProtection="1">
      <alignment horizontal="left"/>
    </xf>
    <xf numFmtId="165" fontId="9" fillId="0" borderId="8" xfId="1" quotePrefix="1" applyNumberFormat="1" applyFont="1" applyBorder="1" applyAlignment="1" applyProtection="1"/>
    <xf numFmtId="165" fontId="8" fillId="0" borderId="6" xfId="1" applyFont="1" applyBorder="1" applyAlignment="1">
      <alignment horizontal="right" vertical="top"/>
    </xf>
    <xf numFmtId="165" fontId="8" fillId="0" borderId="12" xfId="1" applyNumberFormat="1" applyFont="1" applyFill="1" applyBorder="1" applyAlignment="1" applyProtection="1">
      <alignment vertical="top"/>
    </xf>
    <xf numFmtId="165" fontId="8" fillId="0" borderId="13" xfId="1" applyNumberFormat="1" applyFont="1" applyFill="1" applyBorder="1" applyAlignment="1" applyProtection="1">
      <alignment horizontal="center" vertical="top"/>
    </xf>
    <xf numFmtId="165" fontId="8" fillId="0" borderId="14" xfId="1" applyNumberFormat="1" applyFont="1" applyBorder="1" applyAlignment="1" applyProtection="1">
      <alignment horizontal="right" vertical="top"/>
    </xf>
    <xf numFmtId="165" fontId="8" fillId="0" borderId="12" xfId="1" applyNumberFormat="1" applyFont="1" applyBorder="1" applyAlignment="1" applyProtection="1">
      <alignment vertical="top"/>
    </xf>
    <xf numFmtId="165" fontId="8" fillId="0" borderId="13" xfId="1" applyNumberFormat="1" applyFont="1" applyBorder="1" applyAlignment="1" applyProtection="1">
      <alignment horizontal="center" vertical="top"/>
    </xf>
    <xf numFmtId="0" fontId="8" fillId="0" borderId="14" xfId="1" applyNumberFormat="1" applyFont="1" applyBorder="1" applyAlignment="1" applyProtection="1">
      <alignment horizontal="right" vertical="top" wrapText="1"/>
    </xf>
    <xf numFmtId="165" fontId="9" fillId="0" borderId="12" xfId="1" applyNumberFormat="1" applyFont="1" applyBorder="1" applyAlignment="1" applyProtection="1">
      <alignment vertical="top"/>
    </xf>
    <xf numFmtId="165" fontId="9" fillId="0" borderId="13" xfId="1" applyNumberFormat="1" applyFont="1" applyBorder="1" applyAlignment="1" applyProtection="1">
      <alignment horizontal="center" vertical="top"/>
    </xf>
    <xf numFmtId="0" fontId="9" fillId="0" borderId="14" xfId="1" applyNumberFormat="1" applyFont="1" applyBorder="1" applyAlignment="1" applyProtection="1">
      <alignment horizontal="center" vertical="top" wrapText="1"/>
    </xf>
    <xf numFmtId="165" fontId="11" fillId="0" borderId="12" xfId="1" applyNumberFormat="1" applyFont="1" applyBorder="1" applyAlignment="1" applyProtection="1">
      <alignment vertical="top" wrapText="1"/>
    </xf>
    <xf numFmtId="165" fontId="11" fillId="0" borderId="15" xfId="1" applyNumberFormat="1" applyFont="1" applyBorder="1" applyAlignment="1" applyProtection="1">
      <alignment horizontal="center" vertical="top" wrapText="1"/>
    </xf>
    <xf numFmtId="0" fontId="9" fillId="0" borderId="14" xfId="1" applyNumberFormat="1" applyFont="1" applyBorder="1" applyAlignment="1" applyProtection="1">
      <alignment horizontal="right" vertical="top" wrapText="1"/>
    </xf>
    <xf numFmtId="0" fontId="9" fillId="0" borderId="49" xfId="1" applyNumberFormat="1" applyFont="1" applyBorder="1" applyAlignment="1" applyProtection="1">
      <alignment horizontal="center" vertical="top" wrapText="1"/>
    </xf>
    <xf numFmtId="165" fontId="9" fillId="0" borderId="0" xfId="1" applyFont="1" applyAlignment="1">
      <alignment vertical="top"/>
    </xf>
    <xf numFmtId="165" fontId="9" fillId="0" borderId="6" xfId="1" applyNumberFormat="1" applyFont="1" applyBorder="1" applyProtection="1"/>
    <xf numFmtId="1" fontId="9" fillId="0" borderId="16" xfId="1" applyNumberFormat="1" applyFont="1" applyBorder="1" applyProtection="1"/>
    <xf numFmtId="1" fontId="9" fillId="0" borderId="17" xfId="1" applyNumberFormat="1" applyFont="1" applyBorder="1" applyProtection="1"/>
    <xf numFmtId="167" fontId="9" fillId="0" borderId="18" xfId="1" applyNumberFormat="1" applyFont="1" applyBorder="1" applyProtection="1"/>
    <xf numFmtId="1" fontId="9" fillId="0" borderId="19" xfId="1" applyNumberFormat="1" applyFont="1" applyBorder="1" applyProtection="1"/>
    <xf numFmtId="168" fontId="9" fillId="0" borderId="19" xfId="1" applyNumberFormat="1" applyFont="1" applyBorder="1" applyAlignment="1" applyProtection="1">
      <alignment horizontal="right"/>
    </xf>
    <xf numFmtId="168" fontId="9" fillId="0" borderId="17" xfId="1" applyNumberFormat="1" applyFont="1" applyBorder="1" applyProtection="1"/>
    <xf numFmtId="168" fontId="11" fillId="0" borderId="19" xfId="1" applyNumberFormat="1" applyFont="1" applyBorder="1" applyAlignment="1" applyProtection="1">
      <alignment horizontal="right"/>
    </xf>
    <xf numFmtId="168" fontId="11" fillId="0" borderId="20" xfId="1" applyNumberFormat="1" applyFont="1" applyBorder="1" applyProtection="1"/>
    <xf numFmtId="168" fontId="9" fillId="0" borderId="19" xfId="1" applyNumberFormat="1" applyFont="1" applyBorder="1" applyAlignment="1" applyProtection="1"/>
    <xf numFmtId="167" fontId="9" fillId="0" borderId="18" xfId="1" applyNumberFormat="1" applyFont="1" applyBorder="1" applyAlignment="1" applyProtection="1"/>
    <xf numFmtId="168" fontId="9" fillId="0" borderId="18" xfId="1" applyNumberFormat="1" applyFont="1" applyBorder="1" applyProtection="1"/>
    <xf numFmtId="168" fontId="9" fillId="0" borderId="47" xfId="1" applyNumberFormat="1" applyFont="1" applyBorder="1" applyAlignment="1" applyProtection="1">
      <alignment horizontal="right"/>
    </xf>
    <xf numFmtId="168" fontId="9" fillId="0" borderId="48" xfId="1" applyNumberFormat="1" applyFont="1" applyBorder="1" applyProtection="1"/>
    <xf numFmtId="1" fontId="9" fillId="0" borderId="21" xfId="1" applyNumberFormat="1" applyFont="1" applyBorder="1" applyProtection="1"/>
    <xf numFmtId="1" fontId="9" fillId="0" borderId="22" xfId="1" applyNumberFormat="1" applyFont="1" applyBorder="1" applyProtection="1"/>
    <xf numFmtId="167" fontId="9" fillId="0" borderId="23" xfId="1" applyNumberFormat="1" applyFont="1" applyBorder="1" applyProtection="1"/>
    <xf numFmtId="1" fontId="9" fillId="0" borderId="24" xfId="1" applyNumberFormat="1" applyFont="1" applyBorder="1" applyProtection="1"/>
    <xf numFmtId="168" fontId="9" fillId="0" borderId="24" xfId="1" applyNumberFormat="1" applyFont="1" applyBorder="1" applyAlignment="1" applyProtection="1">
      <alignment horizontal="right"/>
    </xf>
    <xf numFmtId="168" fontId="9" fillId="0" borderId="22" xfId="1" applyNumberFormat="1" applyFont="1" applyBorder="1" applyProtection="1"/>
    <xf numFmtId="167" fontId="9" fillId="0" borderId="25" xfId="1" applyNumberFormat="1" applyFont="1" applyBorder="1" applyProtection="1"/>
    <xf numFmtId="168" fontId="11" fillId="0" borderId="24" xfId="1" applyNumberFormat="1" applyFont="1" applyBorder="1" applyAlignment="1" applyProtection="1">
      <alignment horizontal="right"/>
    </xf>
    <xf numFmtId="168" fontId="11" fillId="0" borderId="22" xfId="1" applyNumberFormat="1" applyFont="1" applyBorder="1" applyProtection="1"/>
    <xf numFmtId="168" fontId="9" fillId="0" borderId="24" xfId="1" applyNumberFormat="1" applyFont="1" applyBorder="1" applyAlignment="1" applyProtection="1"/>
    <xf numFmtId="168" fontId="9" fillId="0" borderId="22" xfId="1" applyNumberFormat="1" applyFont="1" applyBorder="1" applyAlignment="1" applyProtection="1"/>
    <xf numFmtId="167" fontId="9" fillId="0" borderId="25" xfId="1" applyNumberFormat="1" applyFont="1" applyBorder="1" applyAlignment="1" applyProtection="1"/>
    <xf numFmtId="168" fontId="9" fillId="0" borderId="23" xfId="1" applyNumberFormat="1" applyFont="1" applyBorder="1" applyProtection="1"/>
    <xf numFmtId="168" fontId="9" fillId="0" borderId="39" xfId="1" applyNumberFormat="1" applyFont="1" applyBorder="1" applyProtection="1"/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Alignment="1"/>
    <xf numFmtId="168" fontId="11" fillId="0" borderId="0" xfId="1" applyNumberFormat="1" applyFont="1" applyAlignment="1"/>
    <xf numFmtId="168" fontId="9" fillId="0" borderId="0" xfId="1" applyNumberFormat="1" applyFont="1" applyAlignment="1">
      <alignment horizontal="right"/>
    </xf>
    <xf numFmtId="168" fontId="9" fillId="0" borderId="0" xfId="1" applyNumberFormat="1" applyFont="1" applyAlignment="1"/>
    <xf numFmtId="167" fontId="9" fillId="0" borderId="23" xfId="1" applyNumberFormat="1" applyFont="1" applyBorder="1" applyAlignment="1" applyProtection="1"/>
    <xf numFmtId="168" fontId="10" fillId="0" borderId="0" xfId="0" applyNumberFormat="1" applyFont="1" applyAlignment="1">
      <alignment horizontal="right"/>
    </xf>
    <xf numFmtId="168" fontId="9" fillId="0" borderId="25" xfId="1" applyNumberFormat="1" applyFont="1" applyBorder="1" applyProtection="1"/>
    <xf numFmtId="168" fontId="9" fillId="0" borderId="24" xfId="1" applyNumberFormat="1" applyFont="1" applyBorder="1" applyProtection="1"/>
    <xf numFmtId="168" fontId="11" fillId="0" borderId="24" xfId="1" applyNumberFormat="1" applyFont="1" applyBorder="1" applyProtection="1"/>
    <xf numFmtId="3" fontId="9" fillId="0" borderId="22" xfId="1" applyNumberFormat="1" applyFont="1" applyBorder="1" applyProtection="1"/>
    <xf numFmtId="168" fontId="9" fillId="0" borderId="26" xfId="1" applyNumberFormat="1" applyFont="1" applyBorder="1" applyProtection="1"/>
    <xf numFmtId="165" fontId="9" fillId="0" borderId="6" xfId="1" applyNumberFormat="1" applyFont="1" applyBorder="1" applyAlignment="1" applyProtection="1">
      <alignment horizontal="left"/>
    </xf>
    <xf numFmtId="165" fontId="9" fillId="0" borderId="6" xfId="1" applyNumberFormat="1" applyFont="1" applyFill="1" applyBorder="1" applyProtection="1"/>
    <xf numFmtId="1" fontId="9" fillId="0" borderId="24" xfId="1" applyNumberFormat="1" applyFont="1" applyFill="1" applyBorder="1" applyProtection="1"/>
    <xf numFmtId="168" fontId="9" fillId="0" borderId="24" xfId="1" applyNumberFormat="1" applyFont="1" applyFill="1" applyBorder="1" applyProtection="1"/>
    <xf numFmtId="168" fontId="11" fillId="0" borderId="24" xfId="1" applyNumberFormat="1" applyFont="1" applyFill="1" applyBorder="1" applyProtection="1"/>
    <xf numFmtId="168" fontId="9" fillId="0" borderId="24" xfId="1" applyNumberFormat="1" applyFont="1" applyFill="1" applyBorder="1" applyAlignment="1" applyProtection="1"/>
    <xf numFmtId="167" fontId="19" fillId="0" borderId="25" xfId="1" applyNumberFormat="1" applyFont="1" applyBorder="1" applyProtection="1"/>
    <xf numFmtId="165" fontId="8" fillId="2" borderId="27" xfId="1" applyNumberFormat="1" applyFont="1" applyFill="1" applyBorder="1" applyAlignment="1" applyProtection="1">
      <alignment horizontal="left"/>
    </xf>
    <xf numFmtId="1" fontId="8" fillId="2" borderId="28" xfId="1" applyNumberFormat="1" applyFont="1" applyFill="1" applyBorder="1" applyProtection="1"/>
    <xf numFmtId="1" fontId="8" fillId="2" borderId="29" xfId="1" applyNumberFormat="1" applyFont="1" applyFill="1" applyBorder="1" applyProtection="1"/>
    <xf numFmtId="167" fontId="8" fillId="2" borderId="30" xfId="1" applyNumberFormat="1" applyFont="1" applyFill="1" applyBorder="1" applyProtection="1"/>
    <xf numFmtId="1" fontId="8" fillId="2" borderId="31" xfId="1" applyNumberFormat="1" applyFont="1" applyFill="1" applyBorder="1" applyProtection="1"/>
    <xf numFmtId="3" fontId="8" fillId="2" borderId="29" xfId="1" applyNumberFormat="1" applyFont="1" applyFill="1" applyBorder="1" applyProtection="1"/>
    <xf numFmtId="164" fontId="8" fillId="2" borderId="29" xfId="1" applyNumberFormat="1" applyFont="1" applyFill="1" applyBorder="1" applyProtection="1"/>
    <xf numFmtId="1" fontId="20" fillId="2" borderId="31" xfId="1" applyNumberFormat="1" applyFont="1" applyFill="1" applyBorder="1" applyProtection="1"/>
    <xf numFmtId="164" fontId="20" fillId="2" borderId="29" xfId="1" applyNumberFormat="1" applyFont="1" applyFill="1" applyBorder="1" applyProtection="1"/>
    <xf numFmtId="1" fontId="8" fillId="2" borderId="31" xfId="1" applyNumberFormat="1" applyFont="1" applyFill="1" applyBorder="1" applyAlignment="1" applyProtection="1"/>
    <xf numFmtId="164" fontId="8" fillId="2" borderId="29" xfId="1" applyNumberFormat="1" applyFont="1" applyFill="1" applyBorder="1" applyAlignment="1" applyProtection="1"/>
    <xf numFmtId="167" fontId="8" fillId="2" borderId="32" xfId="1" applyNumberFormat="1" applyFont="1" applyFill="1" applyBorder="1" applyAlignment="1" applyProtection="1"/>
    <xf numFmtId="168" fontId="8" fillId="2" borderId="31" xfId="1" applyNumberFormat="1" applyFont="1" applyFill="1" applyBorder="1" applyProtection="1"/>
    <xf numFmtId="165" fontId="11" fillId="0" borderId="0" xfId="1" applyFont="1"/>
    <xf numFmtId="165" fontId="21" fillId="0" borderId="0" xfId="1" applyFont="1"/>
    <xf numFmtId="165" fontId="9" fillId="0" borderId="0" xfId="1" applyFont="1" applyBorder="1"/>
    <xf numFmtId="165" fontId="22" fillId="0" borderId="0" xfId="1" applyFont="1"/>
    <xf numFmtId="167" fontId="9" fillId="0" borderId="0" xfId="1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167" fontId="9" fillId="0" borderId="26" xfId="1" applyNumberFormat="1" applyFont="1" applyBorder="1" applyProtection="1"/>
    <xf numFmtId="167" fontId="8" fillId="2" borderId="33" xfId="1" applyNumberFormat="1" applyFont="1" applyFill="1" applyBorder="1" applyProtection="1"/>
    <xf numFmtId="164" fontId="8" fillId="2" borderId="30" xfId="1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left"/>
    </xf>
    <xf numFmtId="1" fontId="8" fillId="0" borderId="0" xfId="1" applyNumberFormat="1" applyFont="1" applyFill="1" applyBorder="1" applyProtection="1"/>
    <xf numFmtId="167" fontId="8" fillId="0" borderId="0" xfId="1" applyNumberFormat="1" applyFont="1" applyFill="1" applyBorder="1" applyProtection="1"/>
    <xf numFmtId="3" fontId="8" fillId="0" borderId="0" xfId="1" applyNumberFormat="1" applyFont="1" applyFill="1" applyBorder="1" applyProtection="1"/>
    <xf numFmtId="164" fontId="20" fillId="0" borderId="0" xfId="1" applyNumberFormat="1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Font="1" applyFill="1"/>
    <xf numFmtId="165" fontId="9" fillId="0" borderId="0" xfId="1" applyFont="1" applyAlignment="1">
      <alignment horizontal="left"/>
    </xf>
    <xf numFmtId="165" fontId="19" fillId="0" borderId="0" xfId="1" quotePrefix="1" applyFont="1" applyFill="1" applyAlignment="1">
      <alignment horizontal="left"/>
    </xf>
    <xf numFmtId="165" fontId="19" fillId="0" borderId="0" xfId="1" applyFont="1"/>
    <xf numFmtId="165" fontId="9" fillId="0" borderId="34" xfId="1" applyFont="1" applyBorder="1"/>
    <xf numFmtId="165" fontId="9" fillId="2" borderId="3" xfId="1" applyFont="1" applyFill="1" applyBorder="1"/>
    <xf numFmtId="165" fontId="8" fillId="0" borderId="6" xfId="1" applyFont="1" applyBorder="1" applyAlignment="1">
      <alignment horizontal="center"/>
    </xf>
    <xf numFmtId="165" fontId="8" fillId="0" borderId="35" xfId="1" applyNumberFormat="1" applyFont="1" applyFill="1" applyBorder="1" applyAlignment="1" applyProtection="1">
      <alignment horizontal="left"/>
    </xf>
    <xf numFmtId="165" fontId="8" fillId="0" borderId="36" xfId="1" quotePrefix="1" applyNumberFormat="1" applyFont="1" applyFill="1" applyBorder="1" applyAlignment="1" applyProtection="1">
      <alignment horizontal="left"/>
    </xf>
    <xf numFmtId="165" fontId="8" fillId="0" borderId="9" xfId="1" applyFont="1" applyBorder="1" applyAlignment="1">
      <alignment horizontal="right"/>
    </xf>
    <xf numFmtId="165" fontId="8" fillId="0" borderId="35" xfId="1" applyNumberFormat="1" applyFont="1" applyBorder="1" applyAlignment="1" applyProtection="1">
      <alignment horizontal="left"/>
    </xf>
    <xf numFmtId="165" fontId="8" fillId="0" borderId="36" xfId="1" quotePrefix="1" applyNumberFormat="1" applyFont="1" applyBorder="1" applyAlignment="1" applyProtection="1">
      <alignment horizontal="left"/>
    </xf>
    <xf numFmtId="165" fontId="9" fillId="0" borderId="35" xfId="1" applyNumberFormat="1" applyFont="1" applyBorder="1" applyAlignment="1" applyProtection="1">
      <alignment horizontal="left"/>
    </xf>
    <xf numFmtId="165" fontId="9" fillId="0" borderId="36" xfId="1" quotePrefix="1" applyNumberFormat="1" applyFont="1" applyBorder="1" applyAlignment="1" applyProtection="1">
      <alignment horizontal="left"/>
    </xf>
    <xf numFmtId="165" fontId="9" fillId="0" borderId="9" xfId="1" applyFont="1" applyBorder="1" applyAlignment="1">
      <alignment horizontal="right"/>
    </xf>
    <xf numFmtId="165" fontId="9" fillId="0" borderId="8" xfId="1" quotePrefix="1" applyNumberFormat="1" applyFont="1" applyBorder="1" applyAlignment="1" applyProtection="1">
      <alignment horizontal="left"/>
    </xf>
    <xf numFmtId="1" fontId="9" fillId="0" borderId="37" xfId="1" applyNumberFormat="1" applyFont="1" applyFill="1" applyBorder="1" applyProtection="1"/>
    <xf numFmtId="1" fontId="19" fillId="0" borderId="22" xfId="1" applyNumberFormat="1" applyFont="1" applyFill="1" applyBorder="1" applyProtection="1"/>
    <xf numFmtId="167" fontId="9" fillId="0" borderId="23" xfId="1" applyNumberFormat="1" applyFont="1" applyFill="1" applyBorder="1" applyProtection="1"/>
    <xf numFmtId="1" fontId="9" fillId="0" borderId="22" xfId="1" applyNumberFormat="1" applyFont="1" applyFill="1" applyBorder="1" applyProtection="1"/>
    <xf numFmtId="167" fontId="9" fillId="0" borderId="38" xfId="1" applyNumberFormat="1" applyFont="1" applyFill="1" applyBorder="1" applyProtection="1"/>
    <xf numFmtId="168" fontId="9" fillId="0" borderId="22" xfId="1" applyNumberFormat="1" applyFont="1" applyFill="1" applyBorder="1" applyProtection="1"/>
    <xf numFmtId="168" fontId="9" fillId="0" borderId="24" xfId="1" applyNumberFormat="1" applyFont="1" applyFill="1" applyBorder="1" applyAlignment="1" applyProtection="1">
      <alignment horizontal="right"/>
    </xf>
    <xf numFmtId="168" fontId="11" fillId="0" borderId="24" xfId="1" applyNumberFormat="1" applyFont="1" applyFill="1" applyBorder="1" applyAlignment="1" applyProtection="1">
      <alignment horizontal="right"/>
    </xf>
    <xf numFmtId="168" fontId="11" fillId="0" borderId="39" xfId="1" applyNumberFormat="1" applyFont="1" applyFill="1" applyBorder="1" applyProtection="1"/>
    <xf numFmtId="1" fontId="19" fillId="0" borderId="40" xfId="1" quotePrefix="1" applyNumberFormat="1" applyFont="1" applyFill="1" applyBorder="1" applyAlignment="1" applyProtection="1">
      <alignment horizontal="right"/>
    </xf>
    <xf numFmtId="1" fontId="19" fillId="0" borderId="24" xfId="1" quotePrefix="1" applyNumberFormat="1" applyFont="1" applyFill="1" applyBorder="1" applyAlignment="1" applyProtection="1">
      <alignment horizontal="right"/>
    </xf>
    <xf numFmtId="1" fontId="9" fillId="0" borderId="24" xfId="1" quotePrefix="1" applyNumberFormat="1" applyFont="1" applyFill="1" applyBorder="1" applyAlignment="1" applyProtection="1">
      <alignment horizontal="right"/>
    </xf>
    <xf numFmtId="168" fontId="9" fillId="0" borderId="24" xfId="1" quotePrefix="1" applyNumberFormat="1" applyFont="1" applyFill="1" applyBorder="1" applyAlignment="1" applyProtection="1">
      <alignment horizontal="right"/>
    </xf>
    <xf numFmtId="168" fontId="11" fillId="0" borderId="24" xfId="1" quotePrefix="1" applyNumberFormat="1" applyFont="1" applyFill="1" applyBorder="1" applyAlignment="1" applyProtection="1">
      <alignment horizontal="right"/>
    </xf>
    <xf numFmtId="168" fontId="11" fillId="0" borderId="22" xfId="1" applyNumberFormat="1" applyFont="1" applyFill="1" applyBorder="1" applyProtection="1"/>
    <xf numFmtId="167" fontId="9" fillId="0" borderId="41" xfId="1" applyNumberFormat="1" applyFont="1" applyBorder="1" applyAlignment="1">
      <alignment horizontal="right"/>
    </xf>
    <xf numFmtId="167" fontId="11" fillId="0" borderId="42" xfId="1" applyNumberFormat="1" applyFont="1" applyBorder="1" applyAlignment="1">
      <alignment horizontal="right"/>
    </xf>
    <xf numFmtId="167" fontId="9" fillId="0" borderId="41" xfId="1" applyNumberFormat="1" applyFont="1" applyBorder="1"/>
    <xf numFmtId="168" fontId="9" fillId="0" borderId="41" xfId="1" applyNumberFormat="1" applyFont="1" applyBorder="1"/>
    <xf numFmtId="167" fontId="11" fillId="0" borderId="0" xfId="1" applyNumberFormat="1" applyFont="1" applyAlignment="1">
      <alignment horizontal="right"/>
    </xf>
    <xf numFmtId="168" fontId="9" fillId="0" borderId="0" xfId="1" applyNumberFormat="1" applyFont="1"/>
    <xf numFmtId="168" fontId="9" fillId="2" borderId="24" xfId="1" quotePrefix="1" applyNumberFormat="1" applyFont="1" applyFill="1" applyBorder="1" applyAlignment="1" applyProtection="1">
      <alignment horizontal="right"/>
    </xf>
    <xf numFmtId="168" fontId="11" fillId="3" borderId="24" xfId="1" quotePrefix="1" applyNumberFormat="1" applyFont="1" applyFill="1" applyBorder="1" applyAlignment="1" applyProtection="1">
      <alignment horizontal="right"/>
    </xf>
    <xf numFmtId="168" fontId="11" fillId="3" borderId="22" xfId="1" applyNumberFormat="1" applyFont="1" applyFill="1" applyBorder="1" applyProtection="1"/>
    <xf numFmtId="167" fontId="19" fillId="0" borderId="23" xfId="1" applyNumberFormat="1" applyFont="1" applyFill="1" applyBorder="1" applyProtection="1"/>
    <xf numFmtId="168" fontId="8" fillId="3" borderId="24" xfId="1" quotePrefix="1" applyNumberFormat="1" applyFont="1" applyFill="1" applyBorder="1" applyAlignment="1" applyProtection="1">
      <alignment horizontal="right"/>
    </xf>
    <xf numFmtId="168" fontId="9" fillId="3" borderId="22" xfId="1" applyNumberFormat="1" applyFont="1" applyFill="1" applyBorder="1" applyProtection="1"/>
    <xf numFmtId="167" fontId="9" fillId="3" borderId="38" xfId="1" applyNumberFormat="1" applyFont="1" applyFill="1" applyBorder="1" applyProtection="1"/>
    <xf numFmtId="1" fontId="19" fillId="0" borderId="37" xfId="1" quotePrefix="1" applyNumberFormat="1" applyFont="1" applyFill="1" applyBorder="1" applyAlignment="1" applyProtection="1">
      <alignment horizontal="right"/>
    </xf>
    <xf numFmtId="1" fontId="8" fillId="2" borderId="43" xfId="1" applyNumberFormat="1" applyFont="1" applyFill="1" applyBorder="1" applyProtection="1"/>
    <xf numFmtId="167" fontId="8" fillId="2" borderId="44" xfId="1" applyNumberFormat="1" applyFont="1" applyFill="1" applyBorder="1" applyProtection="1"/>
    <xf numFmtId="1" fontId="20" fillId="0" borderId="0" xfId="1" applyNumberFormat="1" applyFont="1" applyFill="1" applyBorder="1" applyProtection="1"/>
    <xf numFmtId="165" fontId="9" fillId="0" borderId="0" xfId="1" applyFont="1" applyFill="1"/>
    <xf numFmtId="168" fontId="11" fillId="0" borderId="0" xfId="1" applyNumberFormat="1" applyFont="1"/>
    <xf numFmtId="169" fontId="9" fillId="0" borderId="0" xfId="1" applyNumberFormat="1" applyFont="1"/>
    <xf numFmtId="4" fontId="9" fillId="0" borderId="0" xfId="1" applyNumberFormat="1" applyFont="1"/>
    <xf numFmtId="170" fontId="9" fillId="0" borderId="0" xfId="1" applyNumberFormat="1" applyFont="1"/>
    <xf numFmtId="171" fontId="9" fillId="0" borderId="0" xfId="1" applyNumberFormat="1" applyFont="1"/>
    <xf numFmtId="168" fontId="8" fillId="2" borderId="50" xfId="1" applyNumberFormat="1" applyFont="1" applyFill="1" applyBorder="1" applyProtection="1"/>
    <xf numFmtId="167" fontId="8" fillId="2" borderId="51" xfId="1" applyNumberFormat="1" applyFont="1" applyFill="1" applyBorder="1" applyProtection="1"/>
    <xf numFmtId="168" fontId="8" fillId="2" borderId="33" xfId="1" applyNumberFormat="1" applyFont="1" applyFill="1" applyBorder="1" applyProtection="1"/>
    <xf numFmtId="3" fontId="2" fillId="0" borderId="52" xfId="0" applyNumberFormat="1" applyFont="1" applyBorder="1"/>
    <xf numFmtId="168" fontId="2" fillId="0" borderId="0" xfId="0" applyNumberFormat="1" applyFont="1"/>
    <xf numFmtId="168" fontId="2" fillId="0" borderId="0" xfId="0" applyNumberFormat="1" applyFont="1" applyAlignment="1">
      <alignment horizontal="right" indent="1"/>
    </xf>
    <xf numFmtId="49" fontId="2" fillId="0" borderId="0" xfId="0" applyNumberFormat="1" applyFont="1" applyFill="1" applyAlignment="1">
      <alignment horizontal="left" indent="1"/>
    </xf>
    <xf numFmtId="168" fontId="3" fillId="0" borderId="0" xfId="0" applyNumberFormat="1" applyFont="1" applyFill="1" applyAlignment="1">
      <alignment horizontal="right" indent="1"/>
    </xf>
    <xf numFmtId="0" fontId="3" fillId="0" borderId="0" xfId="0" applyFont="1" applyFill="1" applyAlignment="1">
      <alignment horizontal="right" indent="1"/>
    </xf>
    <xf numFmtId="168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Alignment="1">
      <alignment horizontal="left" indent="1"/>
    </xf>
    <xf numFmtId="3" fontId="2" fillId="0" borderId="0" xfId="0" applyNumberFormat="1" applyFont="1" applyFill="1" applyAlignment="1">
      <alignment horizontal="right" indent="1"/>
    </xf>
    <xf numFmtId="172" fontId="2" fillId="0" borderId="0" xfId="0" applyNumberFormat="1" applyFont="1" applyFill="1" applyAlignment="1">
      <alignment horizontal="right" indent="1"/>
    </xf>
    <xf numFmtId="0" fontId="2" fillId="0" borderId="0" xfId="0" applyFont="1" applyFill="1"/>
    <xf numFmtId="168" fontId="2" fillId="0" borderId="0" xfId="0" applyNumberFormat="1" applyFont="1" applyFill="1"/>
    <xf numFmtId="3" fontId="2" fillId="0" borderId="0" xfId="0" applyNumberFormat="1" applyFont="1" applyFill="1"/>
    <xf numFmtId="172" fontId="3" fillId="0" borderId="0" xfId="0" applyNumberFormat="1" applyFon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3" fillId="0" borderId="0" xfId="0" applyFont="1"/>
    <xf numFmtId="0" fontId="3" fillId="0" borderId="0" xfId="0" applyFont="1" applyFill="1" applyAlignment="1">
      <alignment horizontal="left" indent="1"/>
    </xf>
    <xf numFmtId="3" fontId="2" fillId="0" borderId="52" xfId="0" applyNumberFormat="1" applyFont="1" applyBorder="1" applyAlignment="1">
      <alignment horizontal="right" indent="1"/>
    </xf>
    <xf numFmtId="0" fontId="2" fillId="0" borderId="0" xfId="0" applyFont="1" applyAlignment="1">
      <alignment horizontal="right"/>
    </xf>
    <xf numFmtId="3" fontId="3" fillId="0" borderId="0" xfId="0" applyNumberFormat="1" applyFont="1" applyFill="1"/>
    <xf numFmtId="3" fontId="3" fillId="0" borderId="52" xfId="0" applyNumberFormat="1" applyFont="1" applyBorder="1"/>
    <xf numFmtId="0" fontId="5" fillId="0" borderId="45" xfId="0" applyFont="1" applyFill="1" applyBorder="1"/>
    <xf numFmtId="3" fontId="5" fillId="0" borderId="45" xfId="0" applyNumberFormat="1" applyFont="1" applyFill="1" applyBorder="1"/>
    <xf numFmtId="168" fontId="5" fillId="0" borderId="45" xfId="0" applyNumberFormat="1" applyFont="1" applyFill="1" applyBorder="1"/>
    <xf numFmtId="3" fontId="24" fillId="0" borderId="0" xfId="0" applyNumberFormat="1" applyFont="1" applyFill="1"/>
    <xf numFmtId="165" fontId="8" fillId="2" borderId="4" xfId="1" applyFont="1" applyFill="1" applyBorder="1"/>
    <xf numFmtId="165" fontId="9" fillId="0" borderId="53" xfId="1" quotePrefix="1" applyNumberFormat="1" applyFont="1" applyBorder="1" applyAlignment="1" applyProtection="1">
      <alignment horizontal="left"/>
    </xf>
    <xf numFmtId="3" fontId="3" fillId="0" borderId="0" xfId="0" applyNumberFormat="1" applyFont="1" applyFill="1" applyAlignment="1">
      <alignment horizontal="right" indent="1"/>
    </xf>
    <xf numFmtId="0" fontId="4" fillId="7" borderId="55" xfId="0" applyFont="1" applyFill="1" applyBorder="1"/>
    <xf numFmtId="3" fontId="4" fillId="4" borderId="54" xfId="0" applyNumberFormat="1" applyFont="1" applyFill="1" applyBorder="1"/>
    <xf numFmtId="0" fontId="14" fillId="8" borderId="55" xfId="0" applyFont="1" applyFill="1" applyBorder="1" applyAlignment="1">
      <alignment horizontal="left"/>
    </xf>
    <xf numFmtId="3" fontId="4" fillId="6" borderId="54" xfId="0" applyNumberFormat="1" applyFont="1" applyFill="1" applyBorder="1"/>
    <xf numFmtId="168" fontId="9" fillId="0" borderId="56" xfId="1" applyNumberFormat="1" applyFont="1" applyBorder="1" applyProtection="1"/>
    <xf numFmtId="164" fontId="10" fillId="0" borderId="21" xfId="0" applyNumberFormat="1" applyFont="1" applyBorder="1" applyAlignment="1">
      <alignment horizontal="right"/>
    </xf>
    <xf numFmtId="168" fontId="9" fillId="0" borderId="21" xfId="1" applyNumberFormat="1" applyFont="1" applyBorder="1" applyAlignment="1">
      <alignment horizontal="right"/>
    </xf>
    <xf numFmtId="168" fontId="9" fillId="0" borderId="57" xfId="1" applyNumberFormat="1" applyFont="1" applyBorder="1" applyProtection="1"/>
    <xf numFmtId="167" fontId="9" fillId="0" borderId="58" xfId="1" applyNumberFormat="1" applyFont="1" applyBorder="1" applyProtection="1"/>
    <xf numFmtId="165" fontId="9" fillId="0" borderId="15" xfId="1" applyNumberFormat="1" applyFont="1" applyBorder="1" applyAlignment="1" applyProtection="1">
      <alignment horizontal="center" vertical="top"/>
    </xf>
    <xf numFmtId="168" fontId="4" fillId="0" borderId="0" xfId="0" applyNumberFormat="1" applyFont="1" applyAlignment="1">
      <alignment horizontal="right" indent="1"/>
    </xf>
    <xf numFmtId="174" fontId="9" fillId="0" borderId="0" xfId="1" applyNumberFormat="1" applyFont="1"/>
    <xf numFmtId="164" fontId="3" fillId="0" borderId="46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8" fontId="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6" borderId="1" xfId="0" applyNumberFormat="1" applyFont="1" applyFill="1" applyBorder="1"/>
    <xf numFmtId="164" fontId="4" fillId="6" borderId="54" xfId="0" applyNumberFormat="1" applyFont="1" applyFill="1" applyBorder="1"/>
    <xf numFmtId="175" fontId="9" fillId="0" borderId="24" xfId="1" quotePrefix="1" applyNumberFormat="1" applyFont="1" applyFill="1" applyBorder="1" applyAlignment="1" applyProtection="1">
      <alignment horizontal="right"/>
    </xf>
    <xf numFmtId="175" fontId="9" fillId="0" borderId="23" xfId="1" applyNumberFormat="1" applyFont="1" applyFill="1" applyBorder="1" applyProtection="1"/>
    <xf numFmtId="175" fontId="9" fillId="0" borderId="58" xfId="1" applyNumberFormat="1" applyFont="1" applyBorder="1"/>
    <xf numFmtId="174" fontId="9" fillId="0" borderId="0" xfId="1" applyNumberFormat="1" applyFont="1" applyBorder="1"/>
    <xf numFmtId="165" fontId="9" fillId="0" borderId="61" xfId="1" applyNumberFormat="1" applyFont="1" applyBorder="1" applyAlignment="1" applyProtection="1">
      <alignment vertical="top"/>
    </xf>
    <xf numFmtId="175" fontId="9" fillId="0" borderId="59" xfId="1" applyNumberFormat="1" applyFont="1" applyBorder="1"/>
    <xf numFmtId="175" fontId="9" fillId="0" borderId="62" xfId="1" applyNumberFormat="1" applyFont="1" applyBorder="1"/>
    <xf numFmtId="175" fontId="9" fillId="0" borderId="37" xfId="1" applyNumberFormat="1" applyFont="1" applyBorder="1"/>
    <xf numFmtId="175" fontId="9" fillId="0" borderId="60" xfId="1" applyNumberFormat="1" applyFont="1" applyBorder="1"/>
    <xf numFmtId="165" fontId="9" fillId="0" borderId="63" xfId="1" applyNumberFormat="1" applyFont="1" applyBorder="1" applyAlignment="1" applyProtection="1">
      <alignment horizontal="center" vertical="top"/>
    </xf>
    <xf numFmtId="3" fontId="2" fillId="0" borderId="1" xfId="0" applyNumberFormat="1" applyFont="1" applyBorder="1"/>
    <xf numFmtId="175" fontId="8" fillId="2" borderId="33" xfId="1" applyNumberFormat="1" applyFont="1" applyFill="1" applyBorder="1" applyProtection="1"/>
    <xf numFmtId="3" fontId="2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/>
    <xf numFmtId="173" fontId="2" fillId="0" borderId="52" xfId="0" applyNumberFormat="1" applyFont="1" applyBorder="1" applyAlignment="1">
      <alignment horizontal="left"/>
    </xf>
    <xf numFmtId="173" fontId="2" fillId="0" borderId="0" xfId="0" applyNumberFormat="1" applyFont="1" applyAlignment="1">
      <alignment horizontal="left"/>
    </xf>
    <xf numFmtId="173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indent="1"/>
    </xf>
    <xf numFmtId="0" fontId="4" fillId="0" borderId="0" xfId="0" applyFont="1" applyFill="1" applyAlignment="1">
      <alignment horizontal="right" wrapText="1" indent="1"/>
    </xf>
    <xf numFmtId="172" fontId="4" fillId="0" borderId="0" xfId="0" applyNumberFormat="1" applyFont="1" applyFill="1" applyAlignment="1">
      <alignment horizontal="right" indent="1"/>
    </xf>
    <xf numFmtId="172" fontId="5" fillId="0" borderId="0" xfId="0" applyNumberFormat="1" applyFont="1" applyFill="1" applyAlignment="1">
      <alignment horizontal="right" indent="1"/>
    </xf>
    <xf numFmtId="3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49" fontId="8" fillId="2" borderId="3" xfId="1" applyNumberFormat="1" applyFont="1" applyFill="1" applyBorder="1" applyAlignment="1">
      <alignment horizontal="center"/>
    </xf>
    <xf numFmtId="165" fontId="8" fillId="2" borderId="3" xfId="1" applyFont="1" applyFill="1" applyBorder="1" applyAlignment="1">
      <alignment horizontal="center"/>
    </xf>
    <xf numFmtId="168" fontId="9" fillId="0" borderId="58" xfId="1" applyNumberFormat="1" applyFont="1" applyBorder="1" applyProtection="1"/>
    <xf numFmtId="168" fontId="9" fillId="2" borderId="5" xfId="1" applyNumberFormat="1" applyFont="1" applyFill="1" applyBorder="1"/>
    <xf numFmtId="168" fontId="9" fillId="0" borderId="10" xfId="1" applyNumberFormat="1" applyFont="1" applyBorder="1" applyAlignment="1" applyProtection="1">
      <alignment horizontal="left"/>
    </xf>
    <xf numFmtId="168" fontId="9" fillId="0" borderId="12" xfId="1" applyNumberFormat="1" applyFont="1" applyBorder="1" applyAlignment="1" applyProtection="1">
      <alignment vertical="top"/>
    </xf>
    <xf numFmtId="168" fontId="10" fillId="0" borderId="21" xfId="0" applyNumberFormat="1" applyFont="1" applyBorder="1" applyAlignment="1">
      <alignment horizontal="right"/>
    </xf>
    <xf numFmtId="168" fontId="10" fillId="0" borderId="0" xfId="0" applyNumberFormat="1" applyFont="1" applyAlignment="1"/>
    <xf numFmtId="168" fontId="8" fillId="0" borderId="0" xfId="1" applyNumberFormat="1" applyFont="1"/>
    <xf numFmtId="168" fontId="9" fillId="0" borderId="11" xfId="1" quotePrefix="1" applyNumberFormat="1" applyFont="1" applyBorder="1" applyAlignment="1" applyProtection="1"/>
    <xf numFmtId="168" fontId="9" fillId="0" borderId="15" xfId="1" applyNumberFormat="1" applyFont="1" applyBorder="1" applyAlignment="1" applyProtection="1">
      <alignment horizontal="center" vertical="top"/>
    </xf>
    <xf numFmtId="3" fontId="2" fillId="0" borderId="0" xfId="0" applyNumberFormat="1" applyFont="1" applyBorder="1"/>
    <xf numFmtId="49" fontId="2" fillId="0" borderId="52" xfId="0" applyNumberFormat="1" applyFont="1" applyBorder="1"/>
    <xf numFmtId="173" fontId="2" fillId="0" borderId="0" xfId="0" applyNumberFormat="1" applyFont="1"/>
    <xf numFmtId="49" fontId="2" fillId="0" borderId="0" xfId="0" applyNumberFormat="1" applyFont="1" applyBorder="1"/>
    <xf numFmtId="3" fontId="2" fillId="0" borderId="0" xfId="0" applyNumberFormat="1" applyFont="1" applyBorder="1" applyAlignment="1">
      <alignment horizontal="right" indent="1"/>
    </xf>
    <xf numFmtId="3" fontId="3" fillId="0" borderId="52" xfId="0" applyNumberFormat="1" applyFont="1" applyBorder="1" applyAlignment="1"/>
    <xf numFmtId="168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168" fontId="24" fillId="0" borderId="0" xfId="0" applyNumberFormat="1" applyFont="1" applyAlignment="1">
      <alignment horizontal="right"/>
    </xf>
    <xf numFmtId="3" fontId="3" fillId="0" borderId="5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3" fontId="3" fillId="0" borderId="52" xfId="0" applyNumberFormat="1" applyFont="1" applyFill="1" applyBorder="1"/>
    <xf numFmtId="3" fontId="3" fillId="0" borderId="0" xfId="0" applyNumberFormat="1" applyFont="1" applyFill="1" applyBorder="1"/>
    <xf numFmtId="0" fontId="3" fillId="0" borderId="52" xfId="0" applyFont="1" applyFill="1" applyBorder="1"/>
    <xf numFmtId="3" fontId="3" fillId="0" borderId="52" xfId="0" applyNumberFormat="1" applyFont="1" applyFill="1" applyBorder="1" applyAlignment="1">
      <alignment horizontal="left" indent="1"/>
    </xf>
    <xf numFmtId="168" fontId="24" fillId="0" borderId="0" xfId="0" applyNumberFormat="1" applyFont="1" applyFill="1" applyAlignment="1">
      <alignment horizontal="left" indent="2"/>
    </xf>
    <xf numFmtId="3" fontId="3" fillId="0" borderId="0" xfId="0" applyNumberFormat="1" applyFont="1" applyFill="1" applyAlignment="1">
      <alignment horizontal="left" indent="1"/>
    </xf>
    <xf numFmtId="3" fontId="3" fillId="0" borderId="0" xfId="0" applyNumberFormat="1" applyFont="1" applyFill="1" applyBorder="1" applyAlignment="1">
      <alignment horizontal="left" indent="1"/>
    </xf>
    <xf numFmtId="168" fontId="24" fillId="0" borderId="0" xfId="0" applyNumberFormat="1" applyFont="1" applyFill="1" applyAlignment="1">
      <alignment horizontal="right" indent="1"/>
    </xf>
    <xf numFmtId="0" fontId="3" fillId="0" borderId="0" xfId="0" applyFont="1" applyFill="1" applyBorder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3" fillId="0" borderId="0" xfId="0" applyFont="1" applyFill="1" applyAlignme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3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52" xfId="0" applyNumberFormat="1" applyFont="1" applyBorder="1" applyAlignment="1">
      <alignment horizontal="right" indent="1"/>
    </xf>
    <xf numFmtId="3" fontId="4" fillId="0" borderId="0" xfId="0" applyNumberFormat="1" applyFont="1"/>
    <xf numFmtId="168" fontId="4" fillId="0" borderId="0" xfId="0" applyNumberFormat="1" applyFont="1"/>
    <xf numFmtId="0" fontId="5" fillId="0" borderId="0" xfId="0" applyFont="1" applyAlignment="1">
      <alignment horizontal="left"/>
    </xf>
    <xf numFmtId="168" fontId="5" fillId="0" borderId="0" xfId="0" applyNumberFormat="1" applyFont="1" applyAlignment="1">
      <alignment horizontal="right" indent="1"/>
    </xf>
    <xf numFmtId="168" fontId="6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Fill="1"/>
    <xf numFmtId="0" fontId="5" fillId="0" borderId="0" xfId="0" applyFont="1" applyAlignment="1">
      <alignment horizontal="left" indent="1"/>
    </xf>
    <xf numFmtId="3" fontId="2" fillId="0" borderId="52" xfId="0" applyNumberFormat="1" applyFont="1" applyBorder="1" applyAlignment="1">
      <alignment horizontal="right"/>
    </xf>
    <xf numFmtId="3" fontId="5" fillId="0" borderId="52" xfId="0" applyNumberFormat="1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5" fillId="0" borderId="52" xfId="0" applyNumberFormat="1" applyFont="1" applyBorder="1" applyAlignment="1"/>
    <xf numFmtId="168" fontId="5" fillId="0" borderId="0" xfId="0" applyNumberFormat="1" applyFont="1" applyAlignment="1"/>
    <xf numFmtId="168" fontId="4" fillId="0" borderId="0" xfId="0" applyNumberFormat="1" applyFont="1" applyAlignment="1"/>
    <xf numFmtId="3" fontId="4" fillId="0" borderId="52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/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wrapText="1"/>
    </xf>
    <xf numFmtId="0" fontId="4" fillId="0" borderId="0" xfId="0" applyFont="1" applyAlignment="1"/>
    <xf numFmtId="3" fontId="5" fillId="0" borderId="52" xfId="0" applyNumberFormat="1" applyFont="1" applyBorder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5" fillId="0" borderId="52" xfId="0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/>
    <xf numFmtId="176" fontId="10" fillId="0" borderId="0" xfId="0" applyNumberFormat="1" applyFont="1" applyAlignment="1"/>
    <xf numFmtId="49" fontId="2" fillId="0" borderId="5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3" fontId="5" fillId="0" borderId="52" xfId="0" applyNumberFormat="1" applyFont="1" applyFill="1" applyBorder="1" applyAlignment="1">
      <alignment horizontal="right"/>
    </xf>
    <xf numFmtId="168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wrapText="1"/>
    </xf>
    <xf numFmtId="168" fontId="2" fillId="0" borderId="0" xfId="0" applyNumberFormat="1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3" fontId="24" fillId="0" borderId="0" xfId="0" applyNumberFormat="1" applyFont="1"/>
    <xf numFmtId="0" fontId="2" fillId="0" borderId="0" xfId="0" applyFont="1"/>
    <xf numFmtId="168" fontId="3" fillId="0" borderId="0" xfId="0" applyNumberFormat="1" applyFont="1" applyAlignment="1">
      <alignment horizontal="right" indent="1"/>
    </xf>
    <xf numFmtId="3" fontId="3" fillId="0" borderId="52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0" fontId="2" fillId="0" borderId="52" xfId="0" applyFont="1" applyBorder="1"/>
    <xf numFmtId="0" fontId="4" fillId="0" borderId="52" xfId="0" applyFont="1" applyBorder="1" applyAlignment="1">
      <alignment horizontal="right" indent="1"/>
    </xf>
    <xf numFmtId="0" fontId="5" fillId="0" borderId="52" xfId="0" applyFont="1" applyBorder="1"/>
    <xf numFmtId="3" fontId="5" fillId="0" borderId="52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168" fontId="5" fillId="0" borderId="0" xfId="0" applyNumberFormat="1" applyFont="1" applyAlignment="1">
      <alignment vertical="top"/>
    </xf>
    <xf numFmtId="3" fontId="2" fillId="0" borderId="52" xfId="0" applyNumberFormat="1" applyFont="1" applyBorder="1" applyAlignment="1"/>
    <xf numFmtId="49" fontId="3" fillId="0" borderId="0" xfId="0" applyNumberFormat="1" applyFont="1" applyFill="1" applyAlignment="1">
      <alignment horizontal="left" indent="1"/>
    </xf>
    <xf numFmtId="0" fontId="2" fillId="0" borderId="52" xfId="0" applyFont="1" applyBorder="1" applyAlignment="1">
      <alignment horizontal="right" indent="1"/>
    </xf>
    <xf numFmtId="3" fontId="0" fillId="0" borderId="0" xfId="0" applyNumberFormat="1"/>
  </cellXfs>
  <cellStyles count="2">
    <cellStyle name="Normaali" xfId="0" builtinId="0"/>
    <cellStyle name="Normaali 2" xfId="1"/>
  </cellStyles>
  <dxfs count="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E1EDE1"/>
        </patternFill>
      </fill>
    </dxf>
    <dxf>
      <font>
        <b/>
        <i val="0"/>
      </font>
      <border>
        <top style="medium">
          <color rgb="FF659B7D"/>
        </top>
        <bottom style="medium">
          <color rgb="FF659B7D"/>
        </bottom>
      </border>
    </dxf>
    <dxf>
      <font>
        <b/>
        <i val="0"/>
      </font>
      <fill>
        <patternFill>
          <bgColor rgb="FFC2D8CC"/>
        </patternFill>
      </fill>
      <border>
        <top style="medium">
          <color rgb="FF659B7D"/>
        </top>
        <bottom style="medium">
          <color rgb="FF659B7D"/>
        </bottom>
      </border>
    </dxf>
    <dxf>
      <font>
        <u val="none"/>
      </font>
      <fill>
        <patternFill>
          <bgColor rgb="FFE1EDE1"/>
        </patternFill>
      </fill>
    </dxf>
    <dxf>
      <fill>
        <patternFill>
          <bgColor rgb="FFE1EDE1"/>
        </patternFill>
      </fill>
    </dxf>
    <dxf>
      <font>
        <b/>
        <i val="0"/>
      </font>
    </dxf>
    <dxf>
      <font>
        <b/>
        <i val="0"/>
      </font>
      <fill>
        <patternFill>
          <bgColor rgb="FFC2D8CC"/>
        </patternFill>
      </fill>
      <border>
        <left/>
        <right/>
        <top style="medium">
          <color rgb="FF659B7D"/>
        </top>
        <bottom style="medium">
          <color rgb="FF659B7D"/>
        </bottom>
        <vertical/>
      </border>
    </dxf>
    <dxf>
      <border diagonalUp="0" diagonalDown="0">
        <left/>
        <right/>
        <top style="medium">
          <color rgb="FF659B7D"/>
        </top>
        <bottom style="medium">
          <color rgb="FF659B7D"/>
        </bottom>
        <vertical/>
        <horizontal/>
      </border>
    </dxf>
    <dxf>
      <font>
        <b val="0"/>
        <i val="0"/>
      </font>
      <fill>
        <patternFill>
          <bgColor rgb="FFE1EDE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border>
        <top style="medium">
          <color rgb="FF659B7D"/>
        </top>
        <bottom style="medium">
          <color rgb="FF659B7D"/>
        </bottom>
      </border>
    </dxf>
    <dxf>
      <font>
        <b/>
        <i val="0"/>
      </font>
      <fill>
        <patternFill>
          <bgColor rgb="FFC2D8CC"/>
        </patternFill>
      </fill>
      <border>
        <left/>
        <right/>
        <top style="medium">
          <color rgb="FF659B7D"/>
        </top>
        <bottom style="medium">
          <color rgb="FF659B7D"/>
        </bottom>
      </border>
    </dxf>
    <dxf>
      <font>
        <b val="0"/>
        <i val="0"/>
      </font>
      <border>
        <left/>
        <right/>
        <top style="medium">
          <color rgb="FF659B7D"/>
        </top>
        <bottom style="medium">
          <color rgb="FF659B7D"/>
        </bottom>
      </border>
    </dxf>
  </dxfs>
  <tableStyles count="4" defaultTableStyle="TableStyleMedium9" defaultPivotStyle="PivotTable Style 1">
    <tableStyle name="PivotTable Style 1" table="0" count="6">
      <tableStyleElement type="wholeTable" dxfId="210"/>
      <tableStyleElement type="headerRow" dxfId="209"/>
      <tableStyleElement type="totalRow" dxfId="208"/>
      <tableStyleElement type="firstColumn" dxfId="207"/>
      <tableStyleElement type="lastColumn" dxfId="206"/>
      <tableStyleElement type="secondRowStripe" dxfId="205"/>
    </tableStyle>
    <tableStyle name="Talentti2ulotteinen" pivot="0" count="4">
      <tableStyleElement type="wholeTable" dxfId="204"/>
      <tableStyleElement type="headerRow" dxfId="203"/>
      <tableStyleElement type="firstColumn" dxfId="202"/>
      <tableStyleElement type="secondRowStripe" dxfId="201"/>
    </tableStyle>
    <tableStyle name="Vesa" table="0" count="1">
      <tableStyleElement type="wholeTable" dxfId="200"/>
    </tableStyle>
    <tableStyle name="VESA_tyyli_1" table="0" count="3">
      <tableStyleElement type="headerRow" dxfId="199"/>
      <tableStyleElement type="totalRow" dxfId="198"/>
      <tableStyleElement type="secondRowStripe" dxfId="1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6</xdr:row>
      <xdr:rowOff>123825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1"/>
  <sheetViews>
    <sheetView showGridLines="0" zoomScaleNormal="100" workbookViewId="0">
      <selection activeCell="E31" sqref="E31"/>
    </sheetView>
  </sheetViews>
  <sheetFormatPr defaultColWidth="9.140625" defaultRowHeight="16.5" x14ac:dyDescent="0.3"/>
  <cols>
    <col min="1" max="16384" width="9.140625" style="17"/>
  </cols>
  <sheetData>
    <row r="4" spans="2:3" ht="20.25" x14ac:dyDescent="0.3">
      <c r="B4" s="16" t="s">
        <v>328</v>
      </c>
    </row>
    <row r="12" spans="2:3" ht="20.25" x14ac:dyDescent="0.3">
      <c r="B12" s="16" t="s">
        <v>329</v>
      </c>
    </row>
    <row r="14" spans="2:3" x14ac:dyDescent="0.3">
      <c r="B14" s="18" t="s">
        <v>342</v>
      </c>
    </row>
    <row r="15" spans="2:3" x14ac:dyDescent="0.3">
      <c r="C15" s="17" t="s">
        <v>344</v>
      </c>
    </row>
    <row r="16" spans="2:3" ht="24" customHeight="1" x14ac:dyDescent="0.3">
      <c r="B16" s="18" t="s">
        <v>330</v>
      </c>
    </row>
    <row r="17" spans="2:3" x14ac:dyDescent="0.3">
      <c r="C17" s="17" t="s">
        <v>332</v>
      </c>
    </row>
    <row r="18" spans="2:3" ht="24" customHeight="1" x14ac:dyDescent="0.3">
      <c r="B18" s="18" t="s">
        <v>345</v>
      </c>
    </row>
    <row r="19" spans="2:3" x14ac:dyDescent="0.3">
      <c r="C19" s="17" t="s">
        <v>331</v>
      </c>
    </row>
    <row r="20" spans="2:3" x14ac:dyDescent="0.3">
      <c r="B20" s="19"/>
      <c r="C20" s="20"/>
    </row>
    <row r="21" spans="2:3" x14ac:dyDescent="0.3">
      <c r="B21" s="21" t="s">
        <v>334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workbookViewId="0">
      <selection activeCell="D20" sqref="D20"/>
    </sheetView>
  </sheetViews>
  <sheetFormatPr defaultColWidth="9.140625" defaultRowHeight="16.5" x14ac:dyDescent="0.3"/>
  <cols>
    <col min="1" max="1" width="27.7109375" style="13" customWidth="1"/>
    <col min="2" max="2" width="14.85546875" style="244" bestFit="1" customWidth="1"/>
    <col min="3" max="3" width="10.85546875" style="15" bestFit="1" customWidth="1"/>
    <col min="4" max="4" width="13.42578125" style="14" customWidth="1"/>
    <col min="5" max="5" width="12.7109375" style="14" bestFit="1" customWidth="1"/>
    <col min="6" max="6" width="9.5703125" style="15" bestFit="1" customWidth="1"/>
    <col min="7" max="7" width="12.7109375" style="14" bestFit="1" customWidth="1"/>
    <col min="8" max="8" width="9.85546875" style="4" customWidth="1"/>
    <col min="9" max="9" width="12.7109375" style="4" customWidth="1"/>
    <col min="10" max="10" width="22" style="4" bestFit="1" customWidth="1"/>
    <col min="11" max="11" width="9.140625" style="4"/>
    <col min="12" max="12" width="13.5703125" style="4" bestFit="1" customWidth="1"/>
    <col min="13" max="16384" width="9.140625" style="4"/>
  </cols>
  <sheetData>
    <row r="1" spans="1:12" s="5" customFormat="1" x14ac:dyDescent="0.3">
      <c r="A1" s="1" t="s">
        <v>282</v>
      </c>
      <c r="B1" s="219"/>
      <c r="C1" s="220"/>
      <c r="D1" s="248" t="s">
        <v>343</v>
      </c>
      <c r="E1" s="14"/>
      <c r="F1" s="15"/>
      <c r="G1" s="14"/>
    </row>
    <row r="2" spans="1:12" s="3" customFormat="1" x14ac:dyDescent="0.3">
      <c r="A2" s="1"/>
      <c r="B2" s="312" t="s">
        <v>363</v>
      </c>
      <c r="C2" s="220"/>
      <c r="D2" s="3" t="s">
        <v>363</v>
      </c>
      <c r="E2" s="313">
        <v>42614</v>
      </c>
      <c r="F2" s="313"/>
      <c r="G2" s="313">
        <v>42614</v>
      </c>
    </row>
    <row r="3" spans="1:12" s="242" customFormat="1" ht="31.5" customHeight="1" x14ac:dyDescent="0.3">
      <c r="A3" s="229" t="s">
        <v>277</v>
      </c>
      <c r="B3" s="241" t="s">
        <v>278</v>
      </c>
      <c r="C3" s="221" t="s">
        <v>279</v>
      </c>
      <c r="D3" s="236" t="s">
        <v>280</v>
      </c>
      <c r="E3" s="283" t="s">
        <v>278</v>
      </c>
      <c r="F3" s="266" t="s">
        <v>279</v>
      </c>
      <c r="G3" s="283" t="s">
        <v>280</v>
      </c>
    </row>
    <row r="4" spans="1:12" x14ac:dyDescent="0.3">
      <c r="A4" s="229" t="s">
        <v>325</v>
      </c>
      <c r="B4" s="400">
        <f>SUM(B5:B283)</f>
        <v>69786209.550000057</v>
      </c>
      <c r="C4" s="355">
        <f>(B4-E4)/E4*100</f>
        <v>-5.5893131859722782</v>
      </c>
      <c r="D4" s="360">
        <f>SUM(D5:D283)</f>
        <v>77118.92</v>
      </c>
      <c r="E4" s="2">
        <v>73917701.38000001</v>
      </c>
      <c r="F4" s="220">
        <v>1.2192048034327174</v>
      </c>
      <c r="G4" s="2">
        <v>-119663.04000000012</v>
      </c>
      <c r="I4" s="14"/>
      <c r="K4" s="14"/>
    </row>
    <row r="5" spans="1:12" x14ac:dyDescent="0.3">
      <c r="A5" s="4" t="s">
        <v>0</v>
      </c>
      <c r="B5" s="244">
        <v>16210.42</v>
      </c>
      <c r="C5" s="15">
        <v>-8.1199999999999992</v>
      </c>
      <c r="D5" s="14">
        <v>12.8</v>
      </c>
      <c r="E5" s="14">
        <v>17643.11</v>
      </c>
      <c r="F5" s="15">
        <v>0.04</v>
      </c>
      <c r="G5" s="14">
        <v>-23.48</v>
      </c>
      <c r="H5" s="14"/>
      <c r="I5" s="14"/>
      <c r="J5" s="14"/>
      <c r="K5" s="14"/>
      <c r="L5" s="14"/>
    </row>
    <row r="6" spans="1:12" x14ac:dyDescent="0.3">
      <c r="A6" s="4" t="s">
        <v>1</v>
      </c>
      <c r="B6" s="244">
        <v>231765.58</v>
      </c>
      <c r="C6" s="15">
        <v>-7.98</v>
      </c>
      <c r="D6" s="14">
        <v>162.47999999999999</v>
      </c>
      <c r="E6" s="14">
        <v>251859.47</v>
      </c>
      <c r="F6" s="15">
        <v>0.71</v>
      </c>
      <c r="G6" s="14">
        <v>-566.54</v>
      </c>
      <c r="H6" s="14"/>
      <c r="I6" s="14"/>
      <c r="J6" s="14"/>
      <c r="K6" s="14"/>
      <c r="L6" s="14"/>
    </row>
    <row r="7" spans="1:12" x14ac:dyDescent="0.3">
      <c r="A7" s="4" t="s">
        <v>2</v>
      </c>
      <c r="B7" s="244">
        <v>134992.95999999999</v>
      </c>
      <c r="C7" s="15">
        <v>-4.42</v>
      </c>
      <c r="D7" s="14">
        <v>122.9</v>
      </c>
      <c r="E7" s="14">
        <v>141234.49</v>
      </c>
      <c r="F7" s="15">
        <v>-1.44</v>
      </c>
      <c r="G7" s="14">
        <v>201.29</v>
      </c>
      <c r="H7" s="14"/>
      <c r="I7" s="14"/>
      <c r="J7" s="14"/>
      <c r="K7" s="14"/>
      <c r="L7" s="14"/>
    </row>
    <row r="8" spans="1:12" x14ac:dyDescent="0.3">
      <c r="A8" s="4" t="s">
        <v>3</v>
      </c>
      <c r="B8" s="244">
        <v>39321.65</v>
      </c>
      <c r="C8" s="15">
        <v>-8.23</v>
      </c>
      <c r="D8" s="14">
        <v>26.39</v>
      </c>
      <c r="E8" s="14">
        <v>42846.5</v>
      </c>
      <c r="F8" s="15">
        <v>5.74</v>
      </c>
      <c r="G8" s="14">
        <v>-40.85</v>
      </c>
      <c r="H8" s="14"/>
      <c r="I8" s="14"/>
      <c r="J8" s="14"/>
      <c r="K8" s="14"/>
      <c r="L8" s="14"/>
    </row>
    <row r="9" spans="1:12" x14ac:dyDescent="0.3">
      <c r="A9" s="4" t="s">
        <v>4</v>
      </c>
      <c r="B9" s="244">
        <v>162224.23000000001</v>
      </c>
      <c r="C9" s="15">
        <v>-6.56</v>
      </c>
      <c r="D9" s="14">
        <v>141.13999999999999</v>
      </c>
      <c r="E9" s="14">
        <v>173617.87</v>
      </c>
      <c r="F9" s="15">
        <v>1.44</v>
      </c>
      <c r="G9" s="14">
        <v>-232.05</v>
      </c>
      <c r="H9" s="14"/>
      <c r="I9" s="14"/>
      <c r="J9" s="14"/>
      <c r="K9" s="14"/>
      <c r="L9" s="14"/>
    </row>
    <row r="10" spans="1:12" x14ac:dyDescent="0.3">
      <c r="A10" s="4" t="s">
        <v>5</v>
      </c>
      <c r="B10" s="244">
        <v>121249.38</v>
      </c>
      <c r="C10" s="15">
        <v>-4.58</v>
      </c>
      <c r="D10" s="14">
        <v>99.56</v>
      </c>
      <c r="E10" s="14">
        <v>127069.83</v>
      </c>
      <c r="F10" s="15">
        <v>-1.43</v>
      </c>
      <c r="G10" s="14">
        <v>-186.94</v>
      </c>
      <c r="H10" s="14"/>
      <c r="I10" s="14"/>
      <c r="J10" s="14"/>
      <c r="K10" s="14"/>
      <c r="L10" s="14"/>
    </row>
    <row r="11" spans="1:12" x14ac:dyDescent="0.3">
      <c r="A11" s="4" t="s">
        <v>6</v>
      </c>
      <c r="B11" s="244">
        <v>78458.52</v>
      </c>
      <c r="C11" s="15">
        <v>-4.2300000000000004</v>
      </c>
      <c r="D11" s="14">
        <v>56.92</v>
      </c>
      <c r="E11" s="14">
        <v>81922.89</v>
      </c>
      <c r="F11" s="15">
        <v>0.03</v>
      </c>
      <c r="G11" s="14">
        <v>-84.17</v>
      </c>
      <c r="H11" s="14"/>
      <c r="I11" s="14"/>
      <c r="J11" s="14"/>
      <c r="K11" s="14"/>
      <c r="L11" s="14"/>
    </row>
    <row r="12" spans="1:12" x14ac:dyDescent="0.3">
      <c r="A12" s="4" t="s">
        <v>7</v>
      </c>
      <c r="B12" s="244">
        <v>55220.160000000003</v>
      </c>
      <c r="C12" s="15">
        <v>-5.74</v>
      </c>
      <c r="D12" s="14">
        <v>38.549999999999997</v>
      </c>
      <c r="E12" s="14">
        <v>58585.760000000002</v>
      </c>
      <c r="F12" s="15">
        <v>-0.76</v>
      </c>
      <c r="G12" s="14">
        <v>-50.23</v>
      </c>
      <c r="H12" s="14"/>
      <c r="I12" s="14"/>
      <c r="J12" s="14"/>
      <c r="K12" s="14"/>
      <c r="L12" s="14"/>
    </row>
    <row r="13" spans="1:12" x14ac:dyDescent="0.3">
      <c r="A13" s="4" t="s">
        <v>8</v>
      </c>
      <c r="B13" s="244">
        <v>16057.19</v>
      </c>
      <c r="C13" s="15">
        <v>-3.04</v>
      </c>
      <c r="D13" s="14">
        <v>8.92</v>
      </c>
      <c r="E13" s="14">
        <v>16560.75</v>
      </c>
      <c r="F13" s="15">
        <v>-0.04</v>
      </c>
      <c r="G13" s="14">
        <v>-15.79</v>
      </c>
      <c r="H13" s="14"/>
      <c r="I13" s="14"/>
      <c r="J13" s="14"/>
      <c r="K13" s="14"/>
      <c r="L13" s="14"/>
    </row>
    <row r="14" spans="1:12" x14ac:dyDescent="0.3">
      <c r="A14" s="4" t="s">
        <v>9</v>
      </c>
      <c r="B14" s="244">
        <v>16943.23</v>
      </c>
      <c r="C14" s="15">
        <v>-7.56</v>
      </c>
      <c r="D14" s="14">
        <v>8.5500000000000007</v>
      </c>
      <c r="E14" s="14">
        <v>18329.02</v>
      </c>
      <c r="F14" s="15">
        <v>2.52</v>
      </c>
      <c r="G14" s="14">
        <v>-11.77</v>
      </c>
      <c r="H14" s="14"/>
      <c r="I14" s="14"/>
      <c r="J14" s="14"/>
      <c r="K14" s="14"/>
      <c r="L14" s="14"/>
    </row>
    <row r="15" spans="1:12" x14ac:dyDescent="0.3">
      <c r="A15" s="4" t="s">
        <v>10</v>
      </c>
      <c r="B15" s="244">
        <v>24622.05</v>
      </c>
      <c r="C15" s="15">
        <v>-3.1</v>
      </c>
      <c r="D15" s="14">
        <v>21.15</v>
      </c>
      <c r="E15" s="14">
        <v>25411.02</v>
      </c>
      <c r="F15" s="15">
        <v>1.97</v>
      </c>
      <c r="G15" s="14">
        <v>-38.950000000000003</v>
      </c>
      <c r="H15" s="14"/>
      <c r="I15" s="14"/>
      <c r="J15" s="14"/>
      <c r="K15" s="14"/>
      <c r="L15" s="14"/>
    </row>
    <row r="16" spans="1:12" x14ac:dyDescent="0.3">
      <c r="A16" s="4" t="s">
        <v>11</v>
      </c>
      <c r="B16" s="244">
        <v>3331150.42</v>
      </c>
      <c r="C16" s="15">
        <v>-3.21</v>
      </c>
      <c r="D16" s="14">
        <v>5150.3100000000004</v>
      </c>
      <c r="E16" s="14">
        <v>3441684.05</v>
      </c>
      <c r="F16" s="15">
        <v>0.89</v>
      </c>
      <c r="G16" s="14">
        <v>-13004.03</v>
      </c>
      <c r="H16" s="14"/>
      <c r="I16" s="14"/>
      <c r="J16" s="14"/>
      <c r="K16" s="14"/>
      <c r="L16" s="14"/>
    </row>
    <row r="17" spans="1:12" x14ac:dyDescent="0.3">
      <c r="A17" s="238" t="s">
        <v>12</v>
      </c>
      <c r="B17" s="244">
        <v>144301.1</v>
      </c>
      <c r="C17" s="15">
        <v>-10.58</v>
      </c>
      <c r="D17" s="14">
        <v>118.14</v>
      </c>
      <c r="E17" s="14">
        <v>161377.82999999999</v>
      </c>
      <c r="F17" s="320" t="s">
        <v>333</v>
      </c>
      <c r="G17" s="14">
        <v>-639.54000000000008</v>
      </c>
      <c r="H17" s="295" t="s">
        <v>348</v>
      </c>
    </row>
    <row r="18" spans="1:12" x14ac:dyDescent="0.3">
      <c r="A18" s="4" t="s">
        <v>13</v>
      </c>
      <c r="B18" s="244">
        <v>176018.91</v>
      </c>
      <c r="C18" s="15">
        <v>-7.54</v>
      </c>
      <c r="D18" s="14">
        <v>152.87</v>
      </c>
      <c r="E18" s="14">
        <v>190365.37</v>
      </c>
      <c r="F18" s="15">
        <v>2.2200000000000002</v>
      </c>
      <c r="G18" s="14">
        <v>183.7</v>
      </c>
      <c r="H18" s="14"/>
      <c r="I18" s="14"/>
      <c r="J18" s="14"/>
      <c r="K18" s="14"/>
      <c r="L18" s="14"/>
    </row>
    <row r="19" spans="1:12" x14ac:dyDescent="0.3">
      <c r="A19" s="4" t="s">
        <v>14</v>
      </c>
      <c r="B19" s="244">
        <v>37297.74</v>
      </c>
      <c r="C19" s="15">
        <v>-3.91</v>
      </c>
      <c r="D19" s="14">
        <v>41.34</v>
      </c>
      <c r="E19" s="14">
        <v>38813.81</v>
      </c>
      <c r="F19" s="15">
        <v>-1.2</v>
      </c>
      <c r="G19" s="14">
        <v>-52.05</v>
      </c>
      <c r="H19" s="14"/>
      <c r="I19" s="14"/>
      <c r="J19" s="14"/>
      <c r="K19" s="14"/>
      <c r="L19" s="14"/>
    </row>
    <row r="20" spans="1:12" x14ac:dyDescent="0.3">
      <c r="A20" s="4" t="s">
        <v>15</v>
      </c>
      <c r="B20" s="244">
        <v>59049.32</v>
      </c>
      <c r="C20" s="15">
        <v>-3.67</v>
      </c>
      <c r="D20" s="14">
        <v>30.63</v>
      </c>
      <c r="E20" s="14">
        <v>61301.65</v>
      </c>
      <c r="F20" s="15">
        <v>-1.1499999999999999</v>
      </c>
      <c r="G20" s="14">
        <v>-10721.11</v>
      </c>
      <c r="H20" s="14"/>
      <c r="I20" s="14"/>
      <c r="J20" s="14"/>
      <c r="K20" s="14"/>
      <c r="L20" s="14"/>
    </row>
    <row r="21" spans="1:12" x14ac:dyDescent="0.3">
      <c r="A21" s="4" t="s">
        <v>16</v>
      </c>
      <c r="B21" s="244">
        <v>210425.15</v>
      </c>
      <c r="C21" s="15">
        <v>-7.08</v>
      </c>
      <c r="D21" s="14">
        <v>210.41</v>
      </c>
      <c r="E21" s="14">
        <v>226468.41</v>
      </c>
      <c r="F21" s="15">
        <v>1.32</v>
      </c>
      <c r="G21" s="14">
        <v>-1043.27</v>
      </c>
      <c r="H21" s="14"/>
      <c r="I21" s="14"/>
      <c r="J21" s="14"/>
      <c r="K21" s="14"/>
      <c r="L21" s="14"/>
    </row>
    <row r="22" spans="1:12" x14ac:dyDescent="0.3">
      <c r="A22" s="4" t="s">
        <v>17</v>
      </c>
      <c r="B22" s="244">
        <v>106142.11</v>
      </c>
      <c r="C22" s="15">
        <v>-7.86</v>
      </c>
      <c r="D22" s="14">
        <v>87.14</v>
      </c>
      <c r="E22" s="14">
        <v>115195.32</v>
      </c>
      <c r="F22" s="15">
        <v>1.93</v>
      </c>
      <c r="G22" s="14">
        <v>-47.81</v>
      </c>
      <c r="H22" s="14"/>
      <c r="I22" s="14"/>
      <c r="J22" s="14"/>
      <c r="K22" s="14"/>
      <c r="L22" s="14"/>
    </row>
    <row r="23" spans="1:12" x14ac:dyDescent="0.3">
      <c r="A23" s="4" t="s">
        <v>18</v>
      </c>
      <c r="B23" s="244">
        <v>94737.17</v>
      </c>
      <c r="C23" s="15">
        <v>-9.61</v>
      </c>
      <c r="D23" s="14">
        <v>80.98</v>
      </c>
      <c r="E23" s="14">
        <v>104808.31</v>
      </c>
      <c r="F23" s="15">
        <v>1.37</v>
      </c>
      <c r="G23" s="14">
        <v>-134.08000000000001</v>
      </c>
      <c r="H23" s="14"/>
      <c r="I23" s="14"/>
      <c r="J23" s="14"/>
      <c r="K23" s="14"/>
      <c r="L23" s="14"/>
    </row>
    <row r="24" spans="1:12" x14ac:dyDescent="0.3">
      <c r="A24" s="4" t="s">
        <v>19</v>
      </c>
      <c r="B24" s="244">
        <v>14993.61</v>
      </c>
      <c r="C24" s="15">
        <v>-7.06</v>
      </c>
      <c r="D24" s="14">
        <v>9.3000000000000007</v>
      </c>
      <c r="E24" s="14">
        <v>16132.08</v>
      </c>
      <c r="F24" s="15">
        <v>8.4</v>
      </c>
      <c r="G24" s="14">
        <v>-14.59</v>
      </c>
      <c r="H24" s="14"/>
      <c r="I24" s="14"/>
      <c r="J24" s="14"/>
      <c r="K24" s="14"/>
      <c r="L24" s="14"/>
    </row>
    <row r="25" spans="1:12" x14ac:dyDescent="0.3">
      <c r="A25" s="4" t="s">
        <v>20</v>
      </c>
      <c r="B25" s="244">
        <v>17808.25</v>
      </c>
      <c r="C25" s="15">
        <v>-9.9499999999999993</v>
      </c>
      <c r="D25" s="14">
        <v>18.46</v>
      </c>
      <c r="E25" s="14">
        <v>19774.96</v>
      </c>
      <c r="F25" s="15">
        <v>-2.38</v>
      </c>
      <c r="G25" s="14">
        <v>-27.34</v>
      </c>
      <c r="H25" s="14"/>
      <c r="I25" s="14"/>
      <c r="J25" s="14"/>
      <c r="K25" s="14"/>
      <c r="L25" s="14"/>
    </row>
    <row r="26" spans="1:12" x14ac:dyDescent="0.3">
      <c r="A26" s="4" t="s">
        <v>21</v>
      </c>
      <c r="B26" s="244">
        <v>376321.45</v>
      </c>
      <c r="C26" s="15">
        <v>-6.47</v>
      </c>
      <c r="D26" s="14">
        <v>346.22</v>
      </c>
      <c r="E26" s="14">
        <v>402349.99</v>
      </c>
      <c r="F26" s="15">
        <v>0.12</v>
      </c>
      <c r="G26" s="14">
        <v>-51.84</v>
      </c>
      <c r="H26" s="14"/>
      <c r="I26" s="14"/>
      <c r="J26" s="14"/>
      <c r="K26" s="14"/>
      <c r="L26" s="14"/>
    </row>
    <row r="27" spans="1:12" x14ac:dyDescent="0.3">
      <c r="A27" s="4" t="s">
        <v>22</v>
      </c>
      <c r="B27" s="244">
        <v>27078.29</v>
      </c>
      <c r="C27" s="15">
        <v>-7.12</v>
      </c>
      <c r="D27" s="14">
        <v>14.55</v>
      </c>
      <c r="E27" s="14">
        <v>29152.75</v>
      </c>
      <c r="F27" s="15">
        <v>1.1200000000000001</v>
      </c>
      <c r="G27" s="14">
        <v>129.47</v>
      </c>
      <c r="H27" s="14"/>
      <c r="I27" s="14"/>
      <c r="J27" s="14"/>
      <c r="K27" s="14"/>
      <c r="L27" s="14"/>
    </row>
    <row r="28" spans="1:12" x14ac:dyDescent="0.3">
      <c r="A28" s="4" t="s">
        <v>23</v>
      </c>
      <c r="B28" s="244">
        <v>128107.31</v>
      </c>
      <c r="C28" s="15">
        <v>-8.68</v>
      </c>
      <c r="D28" s="14">
        <v>134.16999999999999</v>
      </c>
      <c r="E28" s="14">
        <v>140276.76</v>
      </c>
      <c r="F28" s="15">
        <v>-0.7</v>
      </c>
      <c r="G28" s="14">
        <v>-410.71</v>
      </c>
      <c r="H28" s="14"/>
      <c r="I28" s="14"/>
      <c r="J28" s="14"/>
      <c r="K28" s="14"/>
      <c r="L28" s="14"/>
    </row>
    <row r="29" spans="1:12" x14ac:dyDescent="0.3">
      <c r="A29" s="4" t="s">
        <v>24</v>
      </c>
      <c r="B29" s="244">
        <v>68938.039999999994</v>
      </c>
      <c r="C29" s="15">
        <v>-7.4</v>
      </c>
      <c r="D29" s="14">
        <v>58.35</v>
      </c>
      <c r="E29" s="14">
        <v>74446.559999999998</v>
      </c>
      <c r="F29" s="15">
        <v>-0.05</v>
      </c>
      <c r="G29" s="14">
        <v>-95.85</v>
      </c>
      <c r="H29" s="14"/>
      <c r="I29" s="14"/>
      <c r="J29" s="14"/>
      <c r="K29" s="14"/>
      <c r="L29" s="14"/>
    </row>
    <row r="30" spans="1:12" x14ac:dyDescent="0.3">
      <c r="A30" s="4" t="s">
        <v>25</v>
      </c>
      <c r="B30" s="244">
        <v>118959.48</v>
      </c>
      <c r="C30" s="15">
        <v>-5.25</v>
      </c>
      <c r="D30" s="14">
        <v>155.94999999999999</v>
      </c>
      <c r="E30" s="14">
        <v>125553.43</v>
      </c>
      <c r="F30" s="15">
        <v>3.2</v>
      </c>
      <c r="G30" s="14">
        <v>663.32</v>
      </c>
      <c r="H30" s="14"/>
      <c r="I30" s="14"/>
      <c r="J30" s="14"/>
      <c r="K30" s="14"/>
      <c r="L30" s="14"/>
    </row>
    <row r="31" spans="1:12" x14ac:dyDescent="0.3">
      <c r="A31" s="14" t="s">
        <v>26</v>
      </c>
      <c r="B31" s="244">
        <v>33546.54</v>
      </c>
      <c r="C31" s="15">
        <v>-6.18</v>
      </c>
      <c r="D31" s="14">
        <v>51.79</v>
      </c>
      <c r="E31" s="14">
        <v>35754.68</v>
      </c>
      <c r="F31" s="15">
        <v>-5.32</v>
      </c>
      <c r="G31" s="14">
        <v>-71.28</v>
      </c>
      <c r="H31" s="14"/>
      <c r="I31" s="14"/>
      <c r="J31" s="14"/>
      <c r="K31" s="14"/>
      <c r="L31" s="14"/>
    </row>
    <row r="32" spans="1:12" x14ac:dyDescent="0.3">
      <c r="A32" s="14" t="s">
        <v>27</v>
      </c>
      <c r="B32" s="244">
        <v>124841.38</v>
      </c>
      <c r="C32" s="15">
        <v>-6.3</v>
      </c>
      <c r="D32" s="14">
        <v>100.11</v>
      </c>
      <c r="E32" s="14">
        <v>133232.92000000001</v>
      </c>
      <c r="F32" s="15">
        <v>0.97</v>
      </c>
      <c r="G32" s="14">
        <v>-878.45</v>
      </c>
      <c r="H32" s="14"/>
      <c r="I32" s="14"/>
      <c r="J32" s="14"/>
      <c r="K32" s="14"/>
      <c r="L32" s="14"/>
    </row>
    <row r="33" spans="1:12" x14ac:dyDescent="0.3">
      <c r="A33" s="14" t="s">
        <v>28</v>
      </c>
      <c r="B33" s="244">
        <v>127765.51</v>
      </c>
      <c r="C33" s="15">
        <v>-7.48</v>
      </c>
      <c r="D33" s="14">
        <v>93.67</v>
      </c>
      <c r="E33" s="14">
        <v>138094.29999999999</v>
      </c>
      <c r="F33" s="15">
        <v>-1.1299999999999999</v>
      </c>
      <c r="G33" s="14">
        <v>1130.47</v>
      </c>
      <c r="H33" s="14"/>
      <c r="I33" s="14"/>
      <c r="J33" s="14"/>
      <c r="K33" s="14"/>
      <c r="L33" s="14"/>
    </row>
    <row r="34" spans="1:12" x14ac:dyDescent="0.3">
      <c r="A34" s="14" t="s">
        <v>29</v>
      </c>
      <c r="B34" s="244">
        <v>247101.61</v>
      </c>
      <c r="C34" s="15">
        <v>-7.13</v>
      </c>
      <c r="D34" s="14">
        <v>226.93</v>
      </c>
      <c r="E34" s="14">
        <v>266082.84000000003</v>
      </c>
      <c r="F34" s="15">
        <v>0.35</v>
      </c>
      <c r="G34" s="14">
        <v>-176.57</v>
      </c>
      <c r="H34" s="14"/>
      <c r="I34" s="14"/>
      <c r="J34" s="14"/>
      <c r="K34" s="14"/>
      <c r="L34" s="14"/>
    </row>
    <row r="35" spans="1:12" x14ac:dyDescent="0.3">
      <c r="A35" s="4" t="s">
        <v>30</v>
      </c>
      <c r="B35" s="244">
        <v>43977.8</v>
      </c>
      <c r="C35" s="15">
        <v>-6.28</v>
      </c>
      <c r="D35" s="14">
        <v>75.75</v>
      </c>
      <c r="E35" s="14">
        <v>46925.41</v>
      </c>
      <c r="F35" s="15">
        <v>1.48</v>
      </c>
      <c r="G35" s="14">
        <v>-127.37</v>
      </c>
      <c r="H35" s="14"/>
      <c r="I35" s="14"/>
      <c r="J35" s="14"/>
      <c r="K35" s="14"/>
      <c r="L35" s="14"/>
    </row>
    <row r="36" spans="1:12" x14ac:dyDescent="0.3">
      <c r="A36" s="4" t="s">
        <v>31</v>
      </c>
      <c r="B36" s="244">
        <v>6202898.6200000001</v>
      </c>
      <c r="C36" s="15">
        <v>-4.09</v>
      </c>
      <c r="D36" s="14">
        <v>12960.95</v>
      </c>
      <c r="E36" s="14">
        <v>6467624.3700000001</v>
      </c>
      <c r="F36" s="15">
        <v>1.17</v>
      </c>
      <c r="G36" s="14">
        <v>-48271.56</v>
      </c>
      <c r="H36" s="14"/>
      <c r="I36" s="14"/>
      <c r="J36" s="14"/>
      <c r="K36" s="14"/>
      <c r="L36" s="14"/>
    </row>
    <row r="37" spans="1:12" x14ac:dyDescent="0.3">
      <c r="A37" s="4" t="s">
        <v>32</v>
      </c>
      <c r="B37" s="244">
        <v>29750.11</v>
      </c>
      <c r="C37" s="15">
        <v>-8.01</v>
      </c>
      <c r="D37" s="14">
        <v>36.4</v>
      </c>
      <c r="E37" s="14">
        <v>32339.73</v>
      </c>
      <c r="F37" s="15">
        <v>0.55000000000000004</v>
      </c>
      <c r="G37" s="14">
        <v>-44.22</v>
      </c>
      <c r="H37" s="14"/>
      <c r="I37" s="14"/>
      <c r="J37" s="14"/>
      <c r="K37" s="14"/>
      <c r="L37" s="14"/>
    </row>
    <row r="38" spans="1:12" x14ac:dyDescent="0.3">
      <c r="A38" s="238" t="s">
        <v>33</v>
      </c>
      <c r="B38" s="244">
        <v>507725.79</v>
      </c>
      <c r="C38" s="15">
        <v>-7.79</v>
      </c>
      <c r="D38" s="14">
        <v>388.98</v>
      </c>
      <c r="E38" s="14">
        <v>550635.30000000005</v>
      </c>
      <c r="F38" s="320" t="s">
        <v>333</v>
      </c>
      <c r="G38" s="14">
        <v>-263.58</v>
      </c>
      <c r="H38" s="295" t="s">
        <v>349</v>
      </c>
    </row>
    <row r="39" spans="1:12" x14ac:dyDescent="0.3">
      <c r="A39" s="4" t="s">
        <v>34</v>
      </c>
      <c r="B39" s="244">
        <v>26787.1</v>
      </c>
      <c r="C39" s="15">
        <v>-6.65</v>
      </c>
      <c r="D39" s="14">
        <v>33.94</v>
      </c>
      <c r="E39" s="14">
        <v>28694.76</v>
      </c>
      <c r="F39" s="15">
        <v>1.37</v>
      </c>
      <c r="G39" s="14">
        <v>-82.99</v>
      </c>
      <c r="H39" s="14"/>
      <c r="I39" s="14"/>
      <c r="J39" s="14"/>
      <c r="K39" s="14"/>
      <c r="L39" s="14"/>
    </row>
    <row r="40" spans="1:12" x14ac:dyDescent="0.3">
      <c r="A40" s="4" t="s">
        <v>35</v>
      </c>
      <c r="B40" s="244">
        <v>137028.53</v>
      </c>
      <c r="C40" s="15">
        <v>-7.03</v>
      </c>
      <c r="D40" s="14">
        <v>120.27</v>
      </c>
      <c r="E40" s="14">
        <v>147389.75</v>
      </c>
      <c r="F40" s="15">
        <v>2.19</v>
      </c>
      <c r="G40" s="14">
        <v>-210.57</v>
      </c>
      <c r="H40" s="14"/>
      <c r="I40" s="14"/>
      <c r="J40" s="14"/>
      <c r="K40" s="14"/>
      <c r="L40" s="14"/>
    </row>
    <row r="41" spans="1:12" x14ac:dyDescent="0.3">
      <c r="A41" s="4" t="s">
        <v>36</v>
      </c>
      <c r="B41" s="244">
        <v>37006.86</v>
      </c>
      <c r="C41" s="15">
        <v>-6.2</v>
      </c>
      <c r="D41" s="14">
        <v>26.94</v>
      </c>
      <c r="E41" s="14">
        <v>39452.720000000001</v>
      </c>
      <c r="F41" s="15">
        <v>-0.57999999999999996</v>
      </c>
      <c r="G41" s="14">
        <v>-348.07</v>
      </c>
      <c r="H41" s="14"/>
      <c r="I41" s="14"/>
      <c r="J41" s="14"/>
      <c r="K41" s="14"/>
      <c r="L41" s="14"/>
    </row>
    <row r="42" spans="1:12" x14ac:dyDescent="0.3">
      <c r="A42" s="4" t="s">
        <v>37</v>
      </c>
      <c r="B42" s="244">
        <v>33747.129999999997</v>
      </c>
      <c r="C42" s="15">
        <v>-7.71</v>
      </c>
      <c r="D42" s="14">
        <v>36.32</v>
      </c>
      <c r="E42" s="14">
        <v>36565.79</v>
      </c>
      <c r="F42" s="15">
        <v>3.76</v>
      </c>
      <c r="G42" s="14">
        <v>-20.190000000000001</v>
      </c>
      <c r="H42" s="14"/>
      <c r="I42" s="14"/>
      <c r="J42" s="14"/>
      <c r="K42" s="14"/>
      <c r="L42" s="14"/>
    </row>
    <row r="43" spans="1:12" x14ac:dyDescent="0.3">
      <c r="A43" s="4" t="s">
        <v>38</v>
      </c>
      <c r="B43" s="244">
        <v>562724.80000000005</v>
      </c>
      <c r="C43" s="15">
        <v>-4.53</v>
      </c>
      <c r="D43" s="14">
        <v>678.04</v>
      </c>
      <c r="E43" s="14">
        <v>589431.15</v>
      </c>
      <c r="F43" s="15">
        <v>0.14000000000000001</v>
      </c>
      <c r="G43" s="14">
        <v>-1942.26</v>
      </c>
      <c r="H43" s="14"/>
      <c r="I43" s="14"/>
      <c r="J43" s="14"/>
      <c r="K43" s="14"/>
      <c r="L43" s="14"/>
    </row>
    <row r="44" spans="1:12" x14ac:dyDescent="0.3">
      <c r="A44" s="4" t="s">
        <v>39</v>
      </c>
      <c r="B44" s="244">
        <v>128839.03999999999</v>
      </c>
      <c r="C44" s="15">
        <v>-7.9</v>
      </c>
      <c r="D44" s="14">
        <v>102.14</v>
      </c>
      <c r="E44" s="14">
        <v>139896.82999999999</v>
      </c>
      <c r="F44" s="15">
        <v>1.08</v>
      </c>
      <c r="G44" s="14">
        <v>-202.06</v>
      </c>
      <c r="H44" s="14"/>
      <c r="I44" s="14"/>
      <c r="J44" s="14"/>
      <c r="K44" s="14"/>
      <c r="L44" s="14"/>
    </row>
    <row r="45" spans="1:12" x14ac:dyDescent="0.3">
      <c r="A45" s="4" t="s">
        <v>40</v>
      </c>
      <c r="B45" s="244">
        <v>860727.86</v>
      </c>
      <c r="C45" s="15">
        <v>-6.74</v>
      </c>
      <c r="D45" s="14">
        <v>838.97</v>
      </c>
      <c r="E45" s="14">
        <v>922895.95</v>
      </c>
      <c r="F45" s="15">
        <v>1.47</v>
      </c>
      <c r="G45" s="14">
        <v>-1235.4000000000001</v>
      </c>
      <c r="H45" s="14"/>
      <c r="I45" s="14"/>
      <c r="J45" s="14"/>
      <c r="K45" s="14"/>
      <c r="L45" s="14"/>
    </row>
    <row r="46" spans="1:12" x14ac:dyDescent="0.3">
      <c r="A46" s="4" t="s">
        <v>41</v>
      </c>
      <c r="B46" s="244">
        <v>115541.95</v>
      </c>
      <c r="C46" s="15">
        <v>-6.88</v>
      </c>
      <c r="D46" s="14">
        <v>98.67</v>
      </c>
      <c r="E46" s="14">
        <v>124082.16</v>
      </c>
      <c r="F46" s="15">
        <v>2.17</v>
      </c>
      <c r="G46" s="14">
        <v>-341.02</v>
      </c>
      <c r="H46" s="14"/>
      <c r="I46" s="14"/>
      <c r="J46" s="14"/>
      <c r="K46" s="14"/>
      <c r="L46" s="14"/>
    </row>
    <row r="47" spans="1:12" x14ac:dyDescent="0.3">
      <c r="A47" s="4" t="s">
        <v>42</v>
      </c>
      <c r="B47" s="244">
        <v>99034.44</v>
      </c>
      <c r="C47" s="15">
        <v>-5.75</v>
      </c>
      <c r="D47" s="14">
        <v>81.41</v>
      </c>
      <c r="E47" s="14">
        <v>105075.56</v>
      </c>
      <c r="F47" s="15">
        <v>0.94</v>
      </c>
      <c r="G47" s="14">
        <v>2169.46</v>
      </c>
      <c r="H47" s="14"/>
      <c r="I47" s="14"/>
      <c r="J47" s="14"/>
      <c r="K47" s="14"/>
      <c r="L47" s="14"/>
    </row>
    <row r="48" spans="1:12" x14ac:dyDescent="0.3">
      <c r="A48" s="4" t="s">
        <v>43</v>
      </c>
      <c r="B48" s="244">
        <v>109314.78</v>
      </c>
      <c r="C48" s="15">
        <v>-6.17</v>
      </c>
      <c r="D48" s="14">
        <v>90.61</v>
      </c>
      <c r="E48" s="14">
        <v>116506.33</v>
      </c>
      <c r="F48" s="15">
        <v>-0.02</v>
      </c>
      <c r="G48" s="14">
        <v>-254.1</v>
      </c>
      <c r="H48" s="14"/>
      <c r="I48" s="14"/>
      <c r="J48" s="14"/>
      <c r="K48" s="14"/>
      <c r="L48" s="14"/>
    </row>
    <row r="49" spans="1:12" x14ac:dyDescent="0.3">
      <c r="A49" s="4" t="s">
        <v>44</v>
      </c>
      <c r="B49" s="244">
        <v>206068.18</v>
      </c>
      <c r="C49" s="15">
        <v>-5.13</v>
      </c>
      <c r="D49" s="14">
        <v>117.39</v>
      </c>
      <c r="E49" s="14">
        <v>217214.16</v>
      </c>
      <c r="F49" s="15">
        <v>1.8</v>
      </c>
      <c r="G49" s="14">
        <v>2704.46</v>
      </c>
      <c r="H49" s="14"/>
      <c r="I49" s="14"/>
      <c r="J49" s="14"/>
      <c r="K49" s="14"/>
      <c r="L49" s="14"/>
    </row>
    <row r="50" spans="1:12" x14ac:dyDescent="0.3">
      <c r="A50" s="4" t="s">
        <v>45</v>
      </c>
      <c r="B50" s="244">
        <v>58057.23</v>
      </c>
      <c r="C50" s="15">
        <v>-6.85</v>
      </c>
      <c r="D50" s="14">
        <v>111.1</v>
      </c>
      <c r="E50" s="14">
        <v>62324.45</v>
      </c>
      <c r="F50" s="15">
        <v>-0.35</v>
      </c>
      <c r="G50" s="14">
        <v>-163.84</v>
      </c>
      <c r="H50" s="14"/>
      <c r="I50" s="14"/>
      <c r="J50" s="14"/>
      <c r="K50" s="14"/>
      <c r="L50" s="14"/>
    </row>
    <row r="51" spans="1:12" x14ac:dyDescent="0.3">
      <c r="A51" s="4" t="s">
        <v>46</v>
      </c>
      <c r="B51" s="244">
        <v>387403.28</v>
      </c>
      <c r="C51" s="15">
        <v>-6.79</v>
      </c>
      <c r="D51" s="14">
        <v>328.76</v>
      </c>
      <c r="E51" s="14">
        <v>415642.1</v>
      </c>
      <c r="F51" s="15">
        <v>0.23</v>
      </c>
      <c r="G51" s="14">
        <v>-224.28</v>
      </c>
      <c r="H51" s="14"/>
      <c r="I51" s="14"/>
      <c r="J51" s="14"/>
      <c r="K51" s="14"/>
      <c r="L51" s="14"/>
    </row>
    <row r="52" spans="1:12" x14ac:dyDescent="0.3">
      <c r="A52" s="4" t="s">
        <v>47</v>
      </c>
      <c r="B52" s="244">
        <v>86097.64</v>
      </c>
      <c r="C52" s="15">
        <v>-2.79</v>
      </c>
      <c r="D52" s="14">
        <v>102.83</v>
      </c>
      <c r="E52" s="14">
        <v>88567.5</v>
      </c>
      <c r="F52" s="15">
        <v>1.19</v>
      </c>
      <c r="G52" s="14">
        <v>-154.01</v>
      </c>
      <c r="H52" s="14"/>
      <c r="I52" s="14"/>
      <c r="J52" s="14"/>
      <c r="K52" s="14"/>
      <c r="L52" s="14"/>
    </row>
    <row r="53" spans="1:12" x14ac:dyDescent="0.3">
      <c r="A53" s="4" t="s">
        <v>48</v>
      </c>
      <c r="B53" s="244">
        <v>96142.34</v>
      </c>
      <c r="C53" s="15">
        <v>-5.87</v>
      </c>
      <c r="D53" s="14">
        <v>100.67</v>
      </c>
      <c r="E53" s="14">
        <v>102135.75</v>
      </c>
      <c r="F53" s="15">
        <v>18.920000000000002</v>
      </c>
      <c r="G53" s="14">
        <v>-223.95</v>
      </c>
      <c r="H53" s="14"/>
      <c r="I53" s="14"/>
      <c r="J53" s="14"/>
      <c r="K53" s="14"/>
      <c r="L53" s="14"/>
    </row>
    <row r="54" spans="1:12" x14ac:dyDescent="0.3">
      <c r="A54" s="4" t="s">
        <v>49</v>
      </c>
      <c r="B54" s="244">
        <v>28816.62</v>
      </c>
      <c r="C54" s="15">
        <v>-8.84</v>
      </c>
      <c r="D54" s="14">
        <v>30.39</v>
      </c>
      <c r="E54" s="14">
        <v>31612.31</v>
      </c>
      <c r="F54" s="15">
        <v>2.75</v>
      </c>
      <c r="G54" s="14">
        <v>-45.33</v>
      </c>
      <c r="H54" s="14"/>
      <c r="I54" s="14"/>
      <c r="J54" s="14"/>
      <c r="K54" s="14"/>
      <c r="L54" s="14"/>
    </row>
    <row r="55" spans="1:12" x14ac:dyDescent="0.3">
      <c r="A55" s="4" t="s">
        <v>50</v>
      </c>
      <c r="B55" s="244">
        <v>76519.899999999994</v>
      </c>
      <c r="C55" s="15">
        <v>-6.06</v>
      </c>
      <c r="D55" s="14">
        <v>48.95</v>
      </c>
      <c r="E55" s="14">
        <v>81453.320000000007</v>
      </c>
      <c r="F55" s="15">
        <v>0.33</v>
      </c>
      <c r="G55" s="14">
        <v>-79.069999999999993</v>
      </c>
      <c r="H55" s="14"/>
      <c r="I55" s="14"/>
      <c r="J55" s="14"/>
      <c r="K55" s="14"/>
      <c r="L55" s="14"/>
    </row>
    <row r="56" spans="1:12" x14ac:dyDescent="0.3">
      <c r="A56" s="4" t="s">
        <v>51</v>
      </c>
      <c r="B56" s="244">
        <v>229203.47</v>
      </c>
      <c r="C56" s="15">
        <v>-7.85</v>
      </c>
      <c r="D56" s="14">
        <v>174.16</v>
      </c>
      <c r="E56" s="14">
        <v>248728.95999999999</v>
      </c>
      <c r="F56" s="15">
        <v>1.36</v>
      </c>
      <c r="G56" s="14">
        <v>342.41</v>
      </c>
      <c r="H56" s="14"/>
      <c r="I56" s="14"/>
      <c r="J56" s="14"/>
      <c r="K56" s="14"/>
      <c r="L56" s="14"/>
    </row>
    <row r="57" spans="1:12" x14ac:dyDescent="0.3">
      <c r="A57" s="4" t="s">
        <v>52</v>
      </c>
      <c r="B57" s="244">
        <v>844244.62</v>
      </c>
      <c r="C57" s="15">
        <v>-5.5</v>
      </c>
      <c r="D57" s="14">
        <v>961.25</v>
      </c>
      <c r="E57" s="14">
        <v>893386.65</v>
      </c>
      <c r="F57" s="15">
        <v>1.88</v>
      </c>
      <c r="G57" s="14">
        <v>-2416.06</v>
      </c>
      <c r="H57" s="14"/>
      <c r="I57" s="14"/>
      <c r="J57" s="14"/>
      <c r="K57" s="14"/>
      <c r="L57" s="14"/>
    </row>
    <row r="58" spans="1:12" x14ac:dyDescent="0.3">
      <c r="A58" s="4" t="s">
        <v>53</v>
      </c>
      <c r="B58" s="244">
        <v>95435.87</v>
      </c>
      <c r="C58" s="15">
        <v>-9.1</v>
      </c>
      <c r="D58" s="14">
        <v>64.17</v>
      </c>
      <c r="E58" s="14">
        <v>104987.37</v>
      </c>
      <c r="F58" s="15">
        <v>26.78</v>
      </c>
      <c r="G58" s="14">
        <v>983.54</v>
      </c>
      <c r="H58" s="14"/>
      <c r="I58" s="14"/>
      <c r="J58" s="14"/>
      <c r="K58" s="14"/>
      <c r="L58" s="14"/>
    </row>
    <row r="59" spans="1:12" x14ac:dyDescent="0.3">
      <c r="A59" s="4" t="s">
        <v>54</v>
      </c>
      <c r="B59" s="244">
        <v>83169.38</v>
      </c>
      <c r="C59" s="15">
        <v>-4.47</v>
      </c>
      <c r="D59" s="14">
        <v>52.05</v>
      </c>
      <c r="E59" s="14">
        <v>87061.17</v>
      </c>
      <c r="F59" s="15">
        <v>5.63</v>
      </c>
      <c r="G59" s="14">
        <v>38.68</v>
      </c>
      <c r="H59" s="14"/>
      <c r="I59" s="14"/>
      <c r="J59" s="14"/>
      <c r="K59" s="14"/>
      <c r="L59" s="14"/>
    </row>
    <row r="60" spans="1:12" x14ac:dyDescent="0.3">
      <c r="A60" s="4" t="s">
        <v>55</v>
      </c>
      <c r="B60" s="244">
        <v>69170.490000000005</v>
      </c>
      <c r="C60" s="15">
        <v>-8.23</v>
      </c>
      <c r="D60" s="14">
        <v>69.14</v>
      </c>
      <c r="E60" s="14">
        <v>75372.960000000006</v>
      </c>
      <c r="F60" s="15">
        <v>-0.95</v>
      </c>
      <c r="G60" s="14">
        <v>-110.59</v>
      </c>
      <c r="H60" s="14"/>
      <c r="I60" s="14"/>
      <c r="J60" s="14"/>
      <c r="K60" s="14"/>
      <c r="L60" s="14"/>
    </row>
    <row r="61" spans="1:12" x14ac:dyDescent="0.3">
      <c r="A61" s="4" t="s">
        <v>56</v>
      </c>
      <c r="B61" s="244">
        <v>72101.09</v>
      </c>
      <c r="C61" s="15">
        <v>-8.44</v>
      </c>
      <c r="D61" s="14">
        <v>76.63</v>
      </c>
      <c r="E61" s="14">
        <v>78746.59</v>
      </c>
      <c r="F61" s="15">
        <v>1</v>
      </c>
      <c r="G61" s="14">
        <v>18.940000000000001</v>
      </c>
      <c r="H61" s="14"/>
      <c r="I61" s="14"/>
      <c r="J61" s="14"/>
      <c r="K61" s="14"/>
      <c r="L61" s="14"/>
    </row>
    <row r="62" spans="1:12" x14ac:dyDescent="0.3">
      <c r="A62" s="4" t="s">
        <v>57</v>
      </c>
      <c r="B62" s="244">
        <v>54272.18</v>
      </c>
      <c r="C62" s="15">
        <v>-8.7799999999999994</v>
      </c>
      <c r="D62" s="14">
        <v>79.48</v>
      </c>
      <c r="E62" s="14">
        <v>59497.3</v>
      </c>
      <c r="F62" s="15">
        <v>1.83</v>
      </c>
      <c r="G62" s="14">
        <v>-125.74</v>
      </c>
      <c r="H62" s="14"/>
      <c r="I62" s="14"/>
      <c r="J62" s="14"/>
      <c r="K62" s="14"/>
      <c r="L62" s="14"/>
    </row>
    <row r="63" spans="1:12" x14ac:dyDescent="0.3">
      <c r="A63" s="4" t="s">
        <v>58</v>
      </c>
      <c r="B63" s="244">
        <v>77208.740000000005</v>
      </c>
      <c r="C63" s="15">
        <v>-7.45</v>
      </c>
      <c r="D63" s="14">
        <v>105.36</v>
      </c>
      <c r="E63" s="14">
        <v>83420.02</v>
      </c>
      <c r="F63" s="15">
        <v>1.03</v>
      </c>
      <c r="G63" s="14">
        <v>-247.82</v>
      </c>
      <c r="H63" s="14"/>
      <c r="I63" s="14"/>
      <c r="J63" s="14"/>
      <c r="K63" s="14"/>
      <c r="L63" s="14"/>
    </row>
    <row r="64" spans="1:12" x14ac:dyDescent="0.3">
      <c r="A64" s="4" t="s">
        <v>59</v>
      </c>
      <c r="B64" s="244">
        <v>1638103.01</v>
      </c>
      <c r="C64" s="15">
        <v>-5.65</v>
      </c>
      <c r="D64" s="14">
        <v>1471.93</v>
      </c>
      <c r="E64" s="14">
        <v>1736272.09</v>
      </c>
      <c r="F64" s="15">
        <v>1.42</v>
      </c>
      <c r="G64" s="14">
        <v>-3288.58</v>
      </c>
      <c r="H64" s="14"/>
      <c r="I64" s="14"/>
      <c r="J64" s="14"/>
      <c r="K64" s="14"/>
      <c r="L64" s="14"/>
    </row>
    <row r="65" spans="1:12" x14ac:dyDescent="0.3">
      <c r="A65" s="4" t="s">
        <v>60</v>
      </c>
      <c r="B65" s="244">
        <v>27681.9</v>
      </c>
      <c r="C65" s="15">
        <v>-7.31</v>
      </c>
      <c r="D65" s="14">
        <v>21.69</v>
      </c>
      <c r="E65" s="14">
        <v>29865.98</v>
      </c>
      <c r="F65" s="15">
        <v>-1.39</v>
      </c>
      <c r="G65" s="14">
        <v>-52.55</v>
      </c>
      <c r="H65" s="14"/>
      <c r="I65" s="14"/>
      <c r="J65" s="14"/>
      <c r="K65" s="14"/>
      <c r="L65" s="14"/>
    </row>
    <row r="66" spans="1:12" x14ac:dyDescent="0.3">
      <c r="A66" s="4" t="s">
        <v>61</v>
      </c>
      <c r="B66" s="244">
        <v>273371.87</v>
      </c>
      <c r="C66" s="15">
        <v>-7.85</v>
      </c>
      <c r="D66" s="14">
        <v>344.27</v>
      </c>
      <c r="E66" s="14">
        <v>296655.59999999998</v>
      </c>
      <c r="F66" s="15">
        <v>1.21</v>
      </c>
      <c r="G66" s="14">
        <v>-439.08</v>
      </c>
      <c r="H66" s="14"/>
      <c r="I66" s="14"/>
      <c r="J66" s="14"/>
      <c r="K66" s="14"/>
      <c r="L66" s="14"/>
    </row>
    <row r="67" spans="1:12" x14ac:dyDescent="0.3">
      <c r="A67" s="4" t="s">
        <v>62</v>
      </c>
      <c r="B67" s="244">
        <v>518676.61</v>
      </c>
      <c r="C67" s="15">
        <v>-6.02</v>
      </c>
      <c r="D67" s="14">
        <v>391.27</v>
      </c>
      <c r="E67" s="14">
        <v>551925.5</v>
      </c>
      <c r="F67" s="15">
        <v>1.17</v>
      </c>
      <c r="G67" s="14">
        <v>-480.9</v>
      </c>
      <c r="H67" s="14"/>
      <c r="I67" s="14"/>
      <c r="J67" s="14"/>
      <c r="K67" s="14"/>
      <c r="L67" s="14"/>
    </row>
    <row r="68" spans="1:12" x14ac:dyDescent="0.3">
      <c r="A68" s="4" t="s">
        <v>63</v>
      </c>
      <c r="B68" s="244">
        <v>541703.11</v>
      </c>
      <c r="C68" s="15">
        <v>-6.07</v>
      </c>
      <c r="D68" s="14">
        <v>413.35</v>
      </c>
      <c r="E68" s="14">
        <v>576736.18000000005</v>
      </c>
      <c r="F68" s="15">
        <v>1.01</v>
      </c>
      <c r="G68" s="14">
        <v>-1134.18</v>
      </c>
      <c r="H68" s="14"/>
      <c r="I68" s="14"/>
      <c r="J68" s="14"/>
      <c r="K68" s="14"/>
      <c r="L68" s="14"/>
    </row>
    <row r="69" spans="1:12" x14ac:dyDescent="0.3">
      <c r="A69" s="4" t="s">
        <v>64</v>
      </c>
      <c r="B69" s="244">
        <v>178697.38</v>
      </c>
      <c r="C69" s="15">
        <v>-4.53</v>
      </c>
      <c r="D69" s="14">
        <v>155.24</v>
      </c>
      <c r="E69" s="14">
        <v>187173.32</v>
      </c>
      <c r="F69" s="15">
        <v>1.43</v>
      </c>
      <c r="G69" s="14">
        <v>-232.43</v>
      </c>
      <c r="H69" s="14"/>
      <c r="I69" s="14"/>
      <c r="J69" s="14"/>
      <c r="K69" s="14"/>
      <c r="L69" s="14"/>
    </row>
    <row r="70" spans="1:12" x14ac:dyDescent="0.3">
      <c r="A70" s="4" t="s">
        <v>65</v>
      </c>
      <c r="B70" s="244">
        <v>424691.11</v>
      </c>
      <c r="C70" s="15">
        <v>-4.3499999999999996</v>
      </c>
      <c r="D70" s="14">
        <v>302.60000000000002</v>
      </c>
      <c r="E70" s="14">
        <v>443982.76</v>
      </c>
      <c r="F70" s="15">
        <v>2.1800000000000002</v>
      </c>
      <c r="G70" s="14">
        <v>348.36</v>
      </c>
      <c r="H70" s="14"/>
      <c r="I70" s="14"/>
      <c r="J70" s="14"/>
      <c r="K70" s="14"/>
      <c r="L70" s="14"/>
    </row>
    <row r="71" spans="1:12" x14ac:dyDescent="0.3">
      <c r="A71" s="4" t="s">
        <v>66</v>
      </c>
      <c r="B71" s="244">
        <v>71094.02</v>
      </c>
      <c r="C71" s="15">
        <v>2.35</v>
      </c>
      <c r="D71" s="14">
        <v>101.81</v>
      </c>
      <c r="E71" s="14">
        <v>69460.539999999994</v>
      </c>
      <c r="F71" s="15">
        <v>2.19</v>
      </c>
      <c r="G71" s="14">
        <v>-131.44999999999999</v>
      </c>
      <c r="H71" s="14"/>
      <c r="I71" s="14"/>
      <c r="J71" s="14"/>
      <c r="K71" s="14"/>
      <c r="L71" s="14"/>
    </row>
    <row r="72" spans="1:12" x14ac:dyDescent="0.3">
      <c r="A72" s="4" t="s">
        <v>67</v>
      </c>
      <c r="B72" s="244">
        <v>174376.86</v>
      </c>
      <c r="C72" s="15">
        <v>-7.16</v>
      </c>
      <c r="D72" s="14">
        <v>148.41999999999999</v>
      </c>
      <c r="E72" s="14">
        <v>187825.28</v>
      </c>
      <c r="F72" s="15">
        <v>2.68</v>
      </c>
      <c r="G72" s="14">
        <v>-372.84</v>
      </c>
      <c r="H72" s="14"/>
      <c r="I72" s="14"/>
      <c r="J72" s="14"/>
      <c r="K72" s="14"/>
      <c r="L72" s="14"/>
    </row>
    <row r="73" spans="1:12" x14ac:dyDescent="0.3">
      <c r="A73" s="4" t="s">
        <v>68</v>
      </c>
      <c r="B73" s="244">
        <v>81884.320000000007</v>
      </c>
      <c r="C73" s="15">
        <v>-8.4499999999999993</v>
      </c>
      <c r="D73" s="14">
        <v>68.88</v>
      </c>
      <c r="E73" s="14">
        <v>89445.9</v>
      </c>
      <c r="F73" s="15">
        <v>2.11</v>
      </c>
      <c r="G73" s="14">
        <v>-209</v>
      </c>
      <c r="H73" s="14"/>
      <c r="I73" s="14"/>
      <c r="J73" s="14"/>
      <c r="K73" s="14"/>
      <c r="L73" s="14"/>
    </row>
    <row r="74" spans="1:12" x14ac:dyDescent="0.3">
      <c r="A74" s="4" t="s">
        <v>69</v>
      </c>
      <c r="B74" s="244">
        <v>22063.11</v>
      </c>
      <c r="C74" s="15">
        <v>-5.54</v>
      </c>
      <c r="D74" s="14">
        <v>18.170000000000002</v>
      </c>
      <c r="E74" s="14">
        <v>23356.639999999999</v>
      </c>
      <c r="F74" s="15">
        <v>-2.29</v>
      </c>
      <c r="G74" s="14">
        <v>-27.75</v>
      </c>
      <c r="H74" s="14"/>
      <c r="I74" s="14"/>
      <c r="J74" s="14"/>
      <c r="K74" s="14"/>
      <c r="L74" s="14"/>
    </row>
    <row r="75" spans="1:12" x14ac:dyDescent="0.3">
      <c r="A75" s="4" t="s">
        <v>70</v>
      </c>
      <c r="B75" s="244">
        <v>106538.09</v>
      </c>
      <c r="C75" s="15">
        <v>-7.24</v>
      </c>
      <c r="D75" s="14">
        <v>97.45</v>
      </c>
      <c r="E75" s="14">
        <v>114854.52</v>
      </c>
      <c r="F75" s="15">
        <v>2.42</v>
      </c>
      <c r="G75" s="14">
        <v>-166.45</v>
      </c>
      <c r="H75" s="14"/>
      <c r="I75" s="14"/>
      <c r="J75" s="14"/>
      <c r="K75" s="14"/>
      <c r="L75" s="14"/>
    </row>
    <row r="76" spans="1:12" x14ac:dyDescent="0.3">
      <c r="A76" s="4" t="s">
        <v>71</v>
      </c>
      <c r="B76" s="244">
        <v>56093.03</v>
      </c>
      <c r="C76" s="15">
        <v>-9.2899999999999991</v>
      </c>
      <c r="D76" s="14">
        <v>61.09</v>
      </c>
      <c r="E76" s="14">
        <v>61834.87</v>
      </c>
      <c r="F76" s="15">
        <v>2.54</v>
      </c>
      <c r="G76" s="14">
        <v>-98.42</v>
      </c>
      <c r="H76" s="14"/>
      <c r="I76" s="14"/>
      <c r="J76" s="14"/>
      <c r="K76" s="14"/>
      <c r="L76" s="14"/>
    </row>
    <row r="77" spans="1:12" x14ac:dyDescent="0.3">
      <c r="A77" s="4" t="s">
        <v>72</v>
      </c>
      <c r="B77" s="244">
        <v>33845.39</v>
      </c>
      <c r="C77" s="15">
        <v>-7.48</v>
      </c>
      <c r="D77" s="14">
        <v>32.82</v>
      </c>
      <c r="E77" s="14">
        <v>36580.29</v>
      </c>
      <c r="F77" s="15">
        <v>4.63</v>
      </c>
      <c r="G77" s="14">
        <v>-51.21</v>
      </c>
      <c r="H77" s="14"/>
      <c r="I77" s="14"/>
      <c r="J77" s="14"/>
      <c r="K77" s="14"/>
      <c r="L77" s="14"/>
    </row>
    <row r="78" spans="1:12" x14ac:dyDescent="0.3">
      <c r="A78" s="4" t="s">
        <v>73</v>
      </c>
      <c r="B78" s="244">
        <v>19678.71</v>
      </c>
      <c r="C78" s="15">
        <v>-2.06</v>
      </c>
      <c r="D78" s="14">
        <v>30.35</v>
      </c>
      <c r="E78" s="14">
        <v>20093.16</v>
      </c>
      <c r="F78" s="15">
        <v>-3.17</v>
      </c>
      <c r="G78" s="14">
        <v>-62.38</v>
      </c>
      <c r="H78" s="14"/>
      <c r="I78" s="14"/>
      <c r="J78" s="14"/>
      <c r="K78" s="14"/>
      <c r="L78" s="14"/>
    </row>
    <row r="79" spans="1:12" x14ac:dyDescent="0.3">
      <c r="A79" s="4" t="s">
        <v>74</v>
      </c>
      <c r="B79" s="244">
        <v>220093.85</v>
      </c>
      <c r="C79" s="15">
        <v>-6.18</v>
      </c>
      <c r="D79" s="14">
        <v>195.04</v>
      </c>
      <c r="E79" s="14">
        <v>234598.05</v>
      </c>
      <c r="F79" s="15">
        <v>1.01</v>
      </c>
      <c r="G79" s="14">
        <v>-435.51</v>
      </c>
      <c r="H79" s="14"/>
      <c r="I79" s="14"/>
      <c r="J79" s="14"/>
      <c r="K79" s="14"/>
      <c r="L79" s="14"/>
    </row>
    <row r="80" spans="1:12" x14ac:dyDescent="0.3">
      <c r="A80" s="4" t="s">
        <v>75</v>
      </c>
      <c r="B80" s="244">
        <v>258608.84</v>
      </c>
      <c r="C80" s="15">
        <v>-7.25</v>
      </c>
      <c r="D80" s="14">
        <v>214.34</v>
      </c>
      <c r="E80" s="14">
        <v>278835.23</v>
      </c>
      <c r="F80" s="15">
        <v>-0.28000000000000003</v>
      </c>
      <c r="G80" s="14">
        <v>-295.57</v>
      </c>
      <c r="H80" s="14"/>
      <c r="I80" s="14"/>
      <c r="J80" s="14"/>
      <c r="K80" s="14"/>
      <c r="L80" s="14"/>
    </row>
    <row r="81" spans="1:12" x14ac:dyDescent="0.3">
      <c r="A81" s="4" t="s">
        <v>76</v>
      </c>
      <c r="B81" s="244">
        <v>177765.88</v>
      </c>
      <c r="C81" s="15">
        <v>-6.29</v>
      </c>
      <c r="D81" s="14">
        <v>94.67</v>
      </c>
      <c r="E81" s="14">
        <v>189690.7</v>
      </c>
      <c r="F81" s="15">
        <v>-0.38</v>
      </c>
      <c r="G81" s="14">
        <v>5.18</v>
      </c>
      <c r="H81" s="14"/>
      <c r="I81" s="14"/>
      <c r="J81" s="14"/>
      <c r="K81" s="14"/>
      <c r="L81" s="14"/>
    </row>
    <row r="82" spans="1:12" x14ac:dyDescent="0.3">
      <c r="A82" s="4" t="s">
        <v>77</v>
      </c>
      <c r="B82" s="244">
        <v>32408.85</v>
      </c>
      <c r="C82" s="15">
        <v>-7.66</v>
      </c>
      <c r="D82" s="14">
        <v>38.9</v>
      </c>
      <c r="E82" s="14">
        <v>35096.36</v>
      </c>
      <c r="F82" s="15">
        <v>1.61</v>
      </c>
      <c r="G82" s="14">
        <v>-61.2</v>
      </c>
      <c r="H82" s="14"/>
      <c r="I82" s="14"/>
      <c r="J82" s="14"/>
      <c r="K82" s="14"/>
      <c r="L82" s="14"/>
    </row>
    <row r="83" spans="1:12" x14ac:dyDescent="0.3">
      <c r="A83" s="4" t="s">
        <v>78</v>
      </c>
      <c r="B83" s="244">
        <v>113510.21</v>
      </c>
      <c r="C83" s="15">
        <v>-6.26</v>
      </c>
      <c r="D83" s="14">
        <v>87.68</v>
      </c>
      <c r="E83" s="14">
        <v>121090.35</v>
      </c>
      <c r="F83" s="15">
        <v>0.31</v>
      </c>
      <c r="G83" s="14">
        <v>-161.15</v>
      </c>
      <c r="H83" s="14"/>
      <c r="I83" s="14"/>
      <c r="J83" s="14"/>
      <c r="K83" s="14"/>
      <c r="L83" s="14"/>
    </row>
    <row r="84" spans="1:12" x14ac:dyDescent="0.3">
      <c r="A84" s="4" t="s">
        <v>79</v>
      </c>
      <c r="B84" s="244">
        <v>242684.82</v>
      </c>
      <c r="C84" s="15">
        <v>-6.85</v>
      </c>
      <c r="D84" s="14">
        <v>306.64999999999998</v>
      </c>
      <c r="E84" s="14">
        <v>260540.42</v>
      </c>
      <c r="F84" s="15">
        <v>1.52</v>
      </c>
      <c r="G84" s="14">
        <v>-317.01</v>
      </c>
      <c r="H84" s="14"/>
      <c r="I84" s="14"/>
      <c r="J84" s="14"/>
      <c r="K84" s="14"/>
      <c r="L84" s="14"/>
    </row>
    <row r="85" spans="1:12" x14ac:dyDescent="0.3">
      <c r="A85" s="4" t="s">
        <v>80</v>
      </c>
      <c r="B85" s="244">
        <v>117552.38</v>
      </c>
      <c r="C85" s="15">
        <v>-6.09</v>
      </c>
      <c r="D85" s="14">
        <v>87.7</v>
      </c>
      <c r="E85" s="14">
        <v>125178.66</v>
      </c>
      <c r="F85" s="15">
        <v>0.87</v>
      </c>
      <c r="G85" s="14">
        <v>-189.16</v>
      </c>
      <c r="H85" s="14"/>
      <c r="I85" s="14"/>
      <c r="J85" s="14"/>
      <c r="K85" s="14"/>
      <c r="L85" s="14"/>
    </row>
    <row r="86" spans="1:12" x14ac:dyDescent="0.3">
      <c r="A86" s="4" t="s">
        <v>81</v>
      </c>
      <c r="B86" s="244">
        <v>116053.96</v>
      </c>
      <c r="C86" s="15">
        <v>-7.01</v>
      </c>
      <c r="D86" s="14">
        <v>70.540000000000006</v>
      </c>
      <c r="E86" s="14">
        <v>124804.89</v>
      </c>
      <c r="F86" s="15">
        <v>1.57</v>
      </c>
      <c r="G86" s="14">
        <v>-132.47999999999999</v>
      </c>
      <c r="H86" s="14"/>
      <c r="I86" s="14"/>
      <c r="J86" s="14"/>
      <c r="K86" s="14"/>
      <c r="L86" s="14"/>
    </row>
    <row r="87" spans="1:12" x14ac:dyDescent="0.3">
      <c r="A87" s="4" t="s">
        <v>82</v>
      </c>
      <c r="B87" s="244">
        <v>251219.67</v>
      </c>
      <c r="C87" s="15">
        <v>-3.6</v>
      </c>
      <c r="D87" s="14">
        <v>165.9</v>
      </c>
      <c r="E87" s="14">
        <v>260594.95</v>
      </c>
      <c r="F87" s="15">
        <v>2.0299999999999998</v>
      </c>
      <c r="G87" s="14">
        <v>722.98</v>
      </c>
      <c r="H87" s="14"/>
      <c r="I87" s="14"/>
      <c r="J87" s="14"/>
      <c r="K87" s="14"/>
      <c r="L87" s="14"/>
    </row>
    <row r="88" spans="1:12" x14ac:dyDescent="0.3">
      <c r="A88" s="4" t="s">
        <v>83</v>
      </c>
      <c r="B88" s="244">
        <v>428387.15</v>
      </c>
      <c r="C88" s="15">
        <v>-5.69</v>
      </c>
      <c r="D88" s="14">
        <v>471.19</v>
      </c>
      <c r="E88" s="14">
        <v>454215.92</v>
      </c>
      <c r="F88" s="15">
        <v>0.64</v>
      </c>
      <c r="G88" s="14">
        <v>-521.29</v>
      </c>
      <c r="H88" s="14"/>
      <c r="I88" s="14"/>
      <c r="J88" s="14"/>
      <c r="K88" s="14"/>
      <c r="L88" s="14"/>
    </row>
    <row r="89" spans="1:12" x14ac:dyDescent="0.3">
      <c r="A89" s="4" t="s">
        <v>84</v>
      </c>
      <c r="B89" s="244">
        <v>143980.96</v>
      </c>
      <c r="C89" s="15">
        <v>-7.54</v>
      </c>
      <c r="D89" s="14">
        <v>135.27000000000001</v>
      </c>
      <c r="E89" s="14">
        <v>155716.92000000001</v>
      </c>
      <c r="F89" s="15">
        <v>-0.48</v>
      </c>
      <c r="G89" s="14">
        <v>-131.18</v>
      </c>
      <c r="H89" s="14"/>
      <c r="I89" s="14"/>
      <c r="J89" s="14"/>
      <c r="K89" s="14"/>
      <c r="L89" s="14"/>
    </row>
    <row r="90" spans="1:12" x14ac:dyDescent="0.3">
      <c r="A90" s="4" t="s">
        <v>85</v>
      </c>
      <c r="B90" s="244">
        <v>26509.13</v>
      </c>
      <c r="C90" s="15">
        <v>-7.34</v>
      </c>
      <c r="D90" s="14">
        <v>29.09</v>
      </c>
      <c r="E90" s="14">
        <v>28609.360000000001</v>
      </c>
      <c r="F90" s="15">
        <v>0.96</v>
      </c>
      <c r="G90" s="14">
        <v>-44.97</v>
      </c>
      <c r="H90" s="14"/>
      <c r="I90" s="14"/>
      <c r="J90" s="14"/>
      <c r="K90" s="14"/>
      <c r="L90" s="14"/>
    </row>
    <row r="91" spans="1:12" x14ac:dyDescent="0.3">
      <c r="A91" s="4" t="s">
        <v>86</v>
      </c>
      <c r="B91" s="244">
        <v>24029.34</v>
      </c>
      <c r="C91" s="15">
        <v>-5.1100000000000003</v>
      </c>
      <c r="D91" s="14">
        <v>25.04</v>
      </c>
      <c r="E91" s="14">
        <v>25322.31</v>
      </c>
      <c r="F91" s="15">
        <v>8.0500000000000007</v>
      </c>
      <c r="G91" s="14">
        <v>-38.270000000000003</v>
      </c>
      <c r="H91" s="14"/>
      <c r="I91" s="14"/>
      <c r="J91" s="14"/>
      <c r="K91" s="14"/>
      <c r="L91" s="14"/>
    </row>
    <row r="92" spans="1:12" x14ac:dyDescent="0.3">
      <c r="A92" s="4" t="s">
        <v>87</v>
      </c>
      <c r="B92" s="244">
        <v>538713.24</v>
      </c>
      <c r="C92" s="15">
        <v>-6.02</v>
      </c>
      <c r="D92" s="14">
        <v>457.63</v>
      </c>
      <c r="E92" s="14">
        <v>573193.81000000006</v>
      </c>
      <c r="F92" s="15">
        <v>2.4300000000000002</v>
      </c>
      <c r="G92" s="14">
        <v>-124.34</v>
      </c>
      <c r="H92" s="14"/>
      <c r="I92" s="14"/>
      <c r="J92" s="14"/>
      <c r="K92" s="14"/>
      <c r="L92" s="14"/>
    </row>
    <row r="93" spans="1:12" x14ac:dyDescent="0.3">
      <c r="A93" s="238" t="s">
        <v>88</v>
      </c>
      <c r="B93" s="244">
        <v>161562.94</v>
      </c>
      <c r="C93" s="15">
        <v>-9.86</v>
      </c>
      <c r="D93" s="14">
        <v>168.09</v>
      </c>
      <c r="E93" s="14">
        <v>179235.19999999998</v>
      </c>
      <c r="F93" s="320" t="s">
        <v>333</v>
      </c>
      <c r="G93" s="14">
        <v>258.98</v>
      </c>
      <c r="H93" s="295" t="s">
        <v>350</v>
      </c>
    </row>
    <row r="94" spans="1:12" x14ac:dyDescent="0.3">
      <c r="A94" s="4" t="s">
        <v>89</v>
      </c>
      <c r="B94" s="244">
        <v>81601.740000000005</v>
      </c>
      <c r="C94" s="15">
        <v>-5.33</v>
      </c>
      <c r="D94" s="14">
        <v>132.69999999999999</v>
      </c>
      <c r="E94" s="14">
        <v>86191.75</v>
      </c>
      <c r="F94" s="15">
        <v>1.81</v>
      </c>
      <c r="G94" s="14">
        <v>-186.57</v>
      </c>
      <c r="H94" s="14"/>
      <c r="I94" s="14"/>
      <c r="J94" s="14"/>
      <c r="K94" s="14"/>
      <c r="L94" s="14"/>
    </row>
    <row r="95" spans="1:12" x14ac:dyDescent="0.3">
      <c r="A95" s="4" t="s">
        <v>90</v>
      </c>
      <c r="B95" s="244">
        <v>96020.3</v>
      </c>
      <c r="C95" s="15">
        <v>-8.9600000000000009</v>
      </c>
      <c r="D95" s="14">
        <v>111.14</v>
      </c>
      <c r="E95" s="14">
        <v>105470</v>
      </c>
      <c r="F95" s="15">
        <v>0.97</v>
      </c>
      <c r="G95" s="14">
        <v>-212.34</v>
      </c>
      <c r="H95" s="14"/>
      <c r="I95" s="14"/>
      <c r="J95" s="14"/>
      <c r="K95" s="14"/>
      <c r="L95" s="14"/>
    </row>
    <row r="96" spans="1:12" x14ac:dyDescent="0.3">
      <c r="A96" s="4" t="s">
        <v>91</v>
      </c>
      <c r="B96" s="244">
        <v>114537.29</v>
      </c>
      <c r="C96" s="15">
        <v>-6.72</v>
      </c>
      <c r="D96" s="14">
        <v>96.67</v>
      </c>
      <c r="E96" s="14">
        <v>122792.72</v>
      </c>
      <c r="F96" s="15">
        <v>-1.58</v>
      </c>
      <c r="G96" s="14">
        <v>-867.81</v>
      </c>
      <c r="H96" s="14"/>
      <c r="I96" s="14"/>
      <c r="J96" s="14"/>
      <c r="K96" s="14"/>
      <c r="L96" s="14"/>
    </row>
    <row r="97" spans="1:12" x14ac:dyDescent="0.3">
      <c r="A97" s="4" t="s">
        <v>92</v>
      </c>
      <c r="B97" s="244">
        <v>812990.52</v>
      </c>
      <c r="C97" s="15">
        <v>-6.11</v>
      </c>
      <c r="D97" s="14">
        <v>755.2</v>
      </c>
      <c r="E97" s="14">
        <v>865916.84</v>
      </c>
      <c r="F97" s="15">
        <v>0.82</v>
      </c>
      <c r="G97" s="14">
        <v>-866.89</v>
      </c>
      <c r="H97" s="14"/>
      <c r="I97" s="14"/>
      <c r="J97" s="14"/>
      <c r="K97" s="14"/>
      <c r="L97" s="14"/>
    </row>
    <row r="98" spans="1:12" x14ac:dyDescent="0.3">
      <c r="A98" s="4" t="s">
        <v>93</v>
      </c>
      <c r="B98" s="244">
        <v>45131.47</v>
      </c>
      <c r="C98" s="15">
        <v>-6.19</v>
      </c>
      <c r="D98" s="14">
        <v>43.58</v>
      </c>
      <c r="E98" s="14">
        <v>48107.15</v>
      </c>
      <c r="F98" s="15">
        <v>4.34</v>
      </c>
      <c r="G98" s="14">
        <v>-37.630000000000003</v>
      </c>
      <c r="H98" s="14"/>
      <c r="I98" s="14"/>
      <c r="J98" s="14"/>
      <c r="K98" s="14"/>
      <c r="L98" s="14"/>
    </row>
    <row r="99" spans="1:12" x14ac:dyDescent="0.3">
      <c r="A99" s="4" t="s">
        <v>94</v>
      </c>
      <c r="B99" s="244">
        <v>38127.72</v>
      </c>
      <c r="C99" s="15">
        <v>-2.58</v>
      </c>
      <c r="D99" s="14">
        <v>37.22</v>
      </c>
      <c r="E99" s="14">
        <v>39138.99</v>
      </c>
      <c r="F99" s="15">
        <v>-1.0900000000000001</v>
      </c>
      <c r="G99" s="14">
        <v>-73.790000000000006</v>
      </c>
      <c r="H99" s="14"/>
      <c r="I99" s="14"/>
      <c r="J99" s="14"/>
      <c r="K99" s="14"/>
      <c r="L99" s="14"/>
    </row>
    <row r="100" spans="1:12" x14ac:dyDescent="0.3">
      <c r="A100" s="4" t="s">
        <v>95</v>
      </c>
      <c r="B100" s="244">
        <v>190658.75</v>
      </c>
      <c r="C100" s="15">
        <v>-5.22</v>
      </c>
      <c r="D100" s="14">
        <v>147.88</v>
      </c>
      <c r="E100" s="14">
        <v>201154.23</v>
      </c>
      <c r="F100" s="15">
        <v>2.06</v>
      </c>
      <c r="G100" s="14">
        <v>175.75</v>
      </c>
      <c r="H100" s="14"/>
      <c r="I100" s="14"/>
      <c r="J100" s="14"/>
      <c r="K100" s="14"/>
      <c r="L100" s="14"/>
    </row>
    <row r="101" spans="1:12" x14ac:dyDescent="0.3">
      <c r="A101" s="4" t="s">
        <v>96</v>
      </c>
      <c r="B101" s="244">
        <v>32938.949999999997</v>
      </c>
      <c r="C101" s="15">
        <v>-4.7300000000000004</v>
      </c>
      <c r="D101" s="14">
        <v>38.299999999999997</v>
      </c>
      <c r="E101" s="14">
        <v>34575.46</v>
      </c>
      <c r="F101" s="15">
        <v>-13.05</v>
      </c>
      <c r="G101" s="14">
        <v>-60.16</v>
      </c>
      <c r="H101" s="14"/>
      <c r="I101" s="14"/>
      <c r="J101" s="14"/>
      <c r="K101" s="14"/>
      <c r="L101" s="14"/>
    </row>
    <row r="102" spans="1:12" x14ac:dyDescent="0.3">
      <c r="A102" s="4" t="s">
        <v>97</v>
      </c>
      <c r="B102" s="244">
        <v>36664.92</v>
      </c>
      <c r="C102" s="15">
        <v>-4.18</v>
      </c>
      <c r="D102" s="14">
        <v>26.75</v>
      </c>
      <c r="E102" s="14">
        <v>38264.01</v>
      </c>
      <c r="F102" s="15">
        <v>-1.01</v>
      </c>
      <c r="G102" s="14">
        <v>-308.25</v>
      </c>
      <c r="H102" s="14"/>
      <c r="I102" s="14"/>
      <c r="J102" s="14"/>
      <c r="K102" s="14"/>
      <c r="L102" s="14"/>
    </row>
    <row r="103" spans="1:12" x14ac:dyDescent="0.3">
      <c r="A103" s="4" t="s">
        <v>98</v>
      </c>
      <c r="B103" s="244">
        <v>678264.41</v>
      </c>
      <c r="C103" s="15">
        <v>-7.08</v>
      </c>
      <c r="D103" s="14">
        <v>624.09</v>
      </c>
      <c r="E103" s="14">
        <v>729941.52</v>
      </c>
      <c r="F103" s="15">
        <v>-0.13</v>
      </c>
      <c r="G103" s="14">
        <v>4338.0200000000004</v>
      </c>
      <c r="H103" s="320"/>
      <c r="I103" s="14"/>
      <c r="J103" s="14"/>
      <c r="K103" s="14"/>
      <c r="L103" s="14"/>
    </row>
    <row r="104" spans="1:12" x14ac:dyDescent="0.3">
      <c r="A104" s="4" t="s">
        <v>99</v>
      </c>
      <c r="B104" s="244">
        <v>1279067.8700000001</v>
      </c>
      <c r="C104" s="15">
        <v>-6.3</v>
      </c>
      <c r="D104" s="14">
        <v>1087.95</v>
      </c>
      <c r="E104" s="14">
        <v>1365033.04</v>
      </c>
      <c r="F104" s="15">
        <v>0.15</v>
      </c>
      <c r="G104" s="14">
        <v>-2683.21</v>
      </c>
      <c r="H104" s="14"/>
      <c r="I104" s="14"/>
      <c r="J104" s="14"/>
      <c r="K104" s="14"/>
      <c r="L104" s="14"/>
    </row>
    <row r="105" spans="1:12" x14ac:dyDescent="0.3">
      <c r="A105" s="4" t="s">
        <v>100</v>
      </c>
      <c r="B105" s="244">
        <v>119030.68</v>
      </c>
      <c r="C105" s="15">
        <v>-7.19</v>
      </c>
      <c r="D105" s="14">
        <v>79.69</v>
      </c>
      <c r="E105" s="14">
        <v>128256.79</v>
      </c>
      <c r="F105" s="15">
        <v>0.3</v>
      </c>
      <c r="G105" s="14">
        <v>65.23</v>
      </c>
      <c r="H105" s="14"/>
      <c r="I105" s="14"/>
      <c r="J105" s="14"/>
      <c r="K105" s="14"/>
      <c r="L105" s="14"/>
    </row>
    <row r="106" spans="1:12" x14ac:dyDescent="0.3">
      <c r="A106" s="4" t="s">
        <v>101</v>
      </c>
      <c r="B106" s="244">
        <v>123899.65</v>
      </c>
      <c r="C106" s="15">
        <v>-7.03</v>
      </c>
      <c r="D106" s="14">
        <v>96.39</v>
      </c>
      <c r="E106" s="14">
        <v>133267.23000000001</v>
      </c>
      <c r="F106" s="15">
        <v>2.82</v>
      </c>
      <c r="G106" s="14">
        <v>-157.72</v>
      </c>
      <c r="H106" s="14"/>
      <c r="I106" s="14"/>
      <c r="J106" s="14"/>
      <c r="K106" s="14"/>
      <c r="L106" s="14"/>
    </row>
    <row r="107" spans="1:12" x14ac:dyDescent="0.3">
      <c r="A107" s="4" t="s">
        <v>102</v>
      </c>
      <c r="B107" s="244">
        <v>124698.6</v>
      </c>
      <c r="C107" s="15">
        <v>-7.94</v>
      </c>
      <c r="D107" s="14">
        <v>134.69999999999999</v>
      </c>
      <c r="E107" s="14">
        <v>135446.89000000001</v>
      </c>
      <c r="F107" s="15">
        <v>0.86</v>
      </c>
      <c r="G107" s="14">
        <v>-207.55</v>
      </c>
      <c r="H107" s="14"/>
    </row>
    <row r="108" spans="1:12" x14ac:dyDescent="0.3">
      <c r="A108" s="4" t="s">
        <v>103</v>
      </c>
      <c r="B108" s="244">
        <v>1576735.26</v>
      </c>
      <c r="C108" s="15">
        <v>-6.13</v>
      </c>
      <c r="D108" s="14">
        <v>1417.01</v>
      </c>
      <c r="E108" s="389">
        <v>1679774.25</v>
      </c>
      <c r="F108" s="15">
        <v>1.41</v>
      </c>
      <c r="G108" s="14">
        <v>3884.2</v>
      </c>
      <c r="H108" s="14"/>
      <c r="I108" s="14"/>
      <c r="J108" s="14"/>
      <c r="K108" s="14"/>
      <c r="L108" s="14"/>
    </row>
    <row r="109" spans="1:12" x14ac:dyDescent="0.3">
      <c r="A109" s="4" t="s">
        <v>104</v>
      </c>
      <c r="B109" s="244">
        <v>58777.82</v>
      </c>
      <c r="C109" s="15">
        <v>-2.46</v>
      </c>
      <c r="D109" s="14">
        <v>42.5</v>
      </c>
      <c r="E109" s="14">
        <v>60260.480000000003</v>
      </c>
      <c r="F109" s="15">
        <v>0.91</v>
      </c>
      <c r="G109" s="14">
        <v>-66.7</v>
      </c>
      <c r="H109" s="14"/>
      <c r="I109" s="14"/>
      <c r="J109" s="14"/>
      <c r="K109" s="14"/>
      <c r="L109" s="14"/>
    </row>
    <row r="110" spans="1:12" x14ac:dyDescent="0.3">
      <c r="A110" s="238" t="s">
        <v>105</v>
      </c>
      <c r="B110" s="316">
        <v>336155.7</v>
      </c>
      <c r="C110" s="317">
        <v>-6.77</v>
      </c>
      <c r="D110" s="318">
        <v>252.47</v>
      </c>
      <c r="E110" s="14">
        <v>360546.71</v>
      </c>
      <c r="F110" s="15">
        <v>1.49</v>
      </c>
      <c r="G110" s="14">
        <v>-193.29</v>
      </c>
      <c r="I110" s="14"/>
      <c r="J110" s="14"/>
      <c r="K110" s="14"/>
      <c r="L110" s="14"/>
    </row>
    <row r="111" spans="1:12" x14ac:dyDescent="0.3">
      <c r="A111" s="4" t="s">
        <v>106</v>
      </c>
      <c r="B111" s="244">
        <v>15562.88</v>
      </c>
      <c r="C111" s="15">
        <v>0.54</v>
      </c>
      <c r="D111" s="14">
        <v>10.3</v>
      </c>
      <c r="E111" s="14">
        <v>15479.41</v>
      </c>
      <c r="F111" s="15">
        <v>-1.51</v>
      </c>
      <c r="G111" s="14">
        <v>-17.41</v>
      </c>
      <c r="H111" s="14"/>
    </row>
    <row r="112" spans="1:12" x14ac:dyDescent="0.3">
      <c r="A112" s="4" t="s">
        <v>107</v>
      </c>
      <c r="B112" s="244">
        <v>217259.67</v>
      </c>
      <c r="C112" s="15">
        <v>-7.02</v>
      </c>
      <c r="D112" s="14">
        <v>205.11</v>
      </c>
      <c r="E112" s="14">
        <v>233668.17</v>
      </c>
      <c r="F112" s="15">
        <v>0.05</v>
      </c>
      <c r="G112" s="14">
        <v>-154.41</v>
      </c>
      <c r="H112" s="14"/>
      <c r="I112" s="14"/>
      <c r="J112" s="14"/>
      <c r="K112" s="14"/>
      <c r="L112" s="14"/>
    </row>
    <row r="113" spans="1:12" x14ac:dyDescent="0.3">
      <c r="A113" s="4" t="s">
        <v>108</v>
      </c>
      <c r="B113" s="244">
        <v>21038.33</v>
      </c>
      <c r="C113" s="15">
        <v>-10.79</v>
      </c>
      <c r="D113" s="14">
        <v>25.63</v>
      </c>
      <c r="E113" s="14">
        <v>23581.64</v>
      </c>
      <c r="F113" s="15">
        <v>3.56</v>
      </c>
      <c r="G113" s="14">
        <v>-42.54</v>
      </c>
      <c r="H113" s="14"/>
      <c r="I113" s="14"/>
      <c r="J113" s="14"/>
      <c r="K113" s="14"/>
      <c r="L113" s="14"/>
    </row>
    <row r="114" spans="1:12" x14ac:dyDescent="0.3">
      <c r="A114" s="4" t="s">
        <v>109</v>
      </c>
      <c r="B114" s="244">
        <v>33167.56</v>
      </c>
      <c r="C114" s="15">
        <v>-6.09</v>
      </c>
      <c r="D114" s="14">
        <v>31.46</v>
      </c>
      <c r="E114" s="14">
        <v>35319.29</v>
      </c>
      <c r="F114" s="15">
        <v>1.83</v>
      </c>
      <c r="G114" s="14">
        <v>-51.38</v>
      </c>
      <c r="H114" s="14"/>
      <c r="I114" s="14"/>
      <c r="J114" s="14"/>
      <c r="K114" s="14"/>
      <c r="L114" s="14"/>
    </row>
    <row r="115" spans="1:12" x14ac:dyDescent="0.3">
      <c r="A115" s="238" t="s">
        <v>110</v>
      </c>
      <c r="B115" s="316">
        <v>1484486.06</v>
      </c>
      <c r="C115" s="317">
        <v>-5.51</v>
      </c>
      <c r="D115" s="318">
        <v>1455.67</v>
      </c>
      <c r="E115" s="14">
        <v>1571104.82</v>
      </c>
      <c r="F115" s="15">
        <v>-1.37</v>
      </c>
      <c r="G115" s="14">
        <v>-1357.08</v>
      </c>
    </row>
    <row r="116" spans="1:12" x14ac:dyDescent="0.3">
      <c r="A116" s="4" t="s">
        <v>111</v>
      </c>
      <c r="B116" s="244">
        <v>122770.85</v>
      </c>
      <c r="C116" s="15">
        <v>-5.57</v>
      </c>
      <c r="D116" s="14">
        <v>83.54</v>
      </c>
      <c r="E116" s="14">
        <v>130009.59</v>
      </c>
      <c r="F116" s="15">
        <v>0.08</v>
      </c>
      <c r="G116" s="14">
        <v>-12.73</v>
      </c>
      <c r="H116" s="14"/>
      <c r="I116" s="14"/>
      <c r="J116" s="14"/>
      <c r="K116" s="14"/>
      <c r="L116" s="14"/>
    </row>
    <row r="117" spans="1:12" x14ac:dyDescent="0.3">
      <c r="A117" s="4" t="s">
        <v>112</v>
      </c>
      <c r="B117" s="244">
        <v>123651.07</v>
      </c>
      <c r="C117" s="15">
        <v>-6.24</v>
      </c>
      <c r="D117" s="14">
        <v>111.66</v>
      </c>
      <c r="E117" s="14">
        <v>131885.07</v>
      </c>
      <c r="F117" s="15">
        <v>1.2</v>
      </c>
      <c r="G117" s="14">
        <v>-170.23</v>
      </c>
      <c r="H117" s="14"/>
    </row>
    <row r="118" spans="1:12" x14ac:dyDescent="0.3">
      <c r="A118" s="4" t="s">
        <v>113</v>
      </c>
      <c r="B118" s="244">
        <v>48096.97</v>
      </c>
      <c r="C118" s="15">
        <v>-4.5199999999999996</v>
      </c>
      <c r="D118" s="14">
        <v>47.69</v>
      </c>
      <c r="E118" s="14">
        <v>50372.78</v>
      </c>
      <c r="F118" s="15">
        <v>-2.38</v>
      </c>
      <c r="G118" s="14">
        <v>-70.900000000000006</v>
      </c>
      <c r="H118" s="14"/>
      <c r="I118" s="14"/>
      <c r="J118" s="14"/>
      <c r="K118" s="14"/>
      <c r="L118" s="14"/>
    </row>
    <row r="119" spans="1:12" x14ac:dyDescent="0.3">
      <c r="A119" s="4" t="s">
        <v>114</v>
      </c>
      <c r="B119" s="244">
        <v>913353.58</v>
      </c>
      <c r="C119" s="15">
        <v>-6.74</v>
      </c>
      <c r="D119" s="14">
        <v>1024.75</v>
      </c>
      <c r="E119" s="14">
        <v>979325.83</v>
      </c>
      <c r="F119" s="15">
        <v>0.71</v>
      </c>
      <c r="G119" s="14">
        <v>-1810.91</v>
      </c>
      <c r="H119" s="14"/>
      <c r="I119" s="14"/>
      <c r="J119" s="14"/>
      <c r="K119" s="14"/>
      <c r="L119" s="14"/>
    </row>
    <row r="120" spans="1:12" x14ac:dyDescent="0.3">
      <c r="A120" s="4" t="s">
        <v>115</v>
      </c>
      <c r="B120" s="244">
        <v>245516.53</v>
      </c>
      <c r="C120" s="15">
        <v>-4.2</v>
      </c>
      <c r="D120" s="14">
        <v>166.92</v>
      </c>
      <c r="E120" s="14">
        <v>256287.67</v>
      </c>
      <c r="F120" s="15">
        <v>-0.12</v>
      </c>
      <c r="G120" s="14">
        <v>98.81</v>
      </c>
      <c r="H120" s="14"/>
      <c r="I120" s="14"/>
      <c r="J120" s="14"/>
      <c r="K120" s="14"/>
      <c r="L120" s="14"/>
    </row>
    <row r="121" spans="1:12" x14ac:dyDescent="0.3">
      <c r="A121" s="4" t="s">
        <v>116</v>
      </c>
      <c r="B121" s="244">
        <v>254488.8</v>
      </c>
      <c r="C121" s="15">
        <v>-5.87</v>
      </c>
      <c r="D121" s="14">
        <v>182.79</v>
      </c>
      <c r="E121" s="14">
        <v>270370.61</v>
      </c>
      <c r="F121" s="15">
        <v>1.94</v>
      </c>
      <c r="G121" s="14">
        <v>-623.27</v>
      </c>
      <c r="H121" s="14"/>
      <c r="I121" s="14"/>
      <c r="J121" s="14"/>
      <c r="K121" s="14"/>
      <c r="L121" s="14"/>
    </row>
    <row r="122" spans="1:12" x14ac:dyDescent="0.3">
      <c r="A122" s="4" t="s">
        <v>117</v>
      </c>
      <c r="B122" s="244">
        <v>47203.040000000001</v>
      </c>
      <c r="C122" s="15">
        <v>-3.11</v>
      </c>
      <c r="D122" s="14">
        <v>32.99</v>
      </c>
      <c r="E122" s="14">
        <v>48718.13</v>
      </c>
      <c r="F122" s="15">
        <v>3.31</v>
      </c>
      <c r="G122" s="14">
        <v>37.86</v>
      </c>
      <c r="H122" s="14"/>
      <c r="I122" s="14"/>
      <c r="J122" s="14"/>
      <c r="K122" s="14"/>
      <c r="L122" s="14"/>
    </row>
    <row r="123" spans="1:12" x14ac:dyDescent="0.3">
      <c r="A123" s="4" t="s">
        <v>118</v>
      </c>
      <c r="B123" s="244">
        <v>44208.44</v>
      </c>
      <c r="C123" s="15">
        <v>-6.02</v>
      </c>
      <c r="D123" s="14">
        <v>20.100000000000001</v>
      </c>
      <c r="E123" s="14">
        <v>47041.72</v>
      </c>
      <c r="F123" s="15">
        <v>3.44</v>
      </c>
      <c r="G123" s="14">
        <v>-30.5</v>
      </c>
      <c r="H123" s="14"/>
      <c r="I123" s="14"/>
      <c r="J123" s="14"/>
      <c r="K123" s="14"/>
      <c r="L123" s="14"/>
    </row>
    <row r="124" spans="1:12" x14ac:dyDescent="0.3">
      <c r="A124" s="4" t="s">
        <v>119</v>
      </c>
      <c r="B124" s="244">
        <v>314476.15999999997</v>
      </c>
      <c r="C124" s="15">
        <v>-3.7</v>
      </c>
      <c r="D124" s="14">
        <v>235.59</v>
      </c>
      <c r="E124" s="14">
        <v>326558.32</v>
      </c>
      <c r="F124" s="15">
        <v>1.84</v>
      </c>
      <c r="G124" s="14">
        <v>427.84</v>
      </c>
      <c r="H124" s="14"/>
      <c r="I124" s="14"/>
      <c r="J124" s="14"/>
      <c r="K124" s="14"/>
      <c r="L124" s="14"/>
    </row>
    <row r="125" spans="1:12" x14ac:dyDescent="0.3">
      <c r="A125" s="4" t="s">
        <v>120</v>
      </c>
      <c r="B125" s="244">
        <v>137138.76999999999</v>
      </c>
      <c r="C125" s="15">
        <v>-7.03</v>
      </c>
      <c r="D125" s="14">
        <v>127.94</v>
      </c>
      <c r="E125" s="14">
        <v>147508.5</v>
      </c>
      <c r="F125" s="15">
        <v>1.7</v>
      </c>
      <c r="G125" s="14">
        <v>2014.87</v>
      </c>
      <c r="H125" s="14"/>
      <c r="I125" s="14"/>
      <c r="J125" s="14"/>
      <c r="K125" s="14"/>
      <c r="L125" s="14"/>
    </row>
    <row r="126" spans="1:12" x14ac:dyDescent="0.3">
      <c r="A126" s="4" t="s">
        <v>121</v>
      </c>
      <c r="B126" s="244">
        <v>272698.46000000002</v>
      </c>
      <c r="C126" s="15">
        <v>-2.2000000000000002</v>
      </c>
      <c r="D126" s="14">
        <v>206.69</v>
      </c>
      <c r="E126" s="389">
        <v>278841.31</v>
      </c>
      <c r="F126" s="15">
        <v>0.9</v>
      </c>
      <c r="G126" s="14">
        <v>-666.39</v>
      </c>
      <c r="H126" s="14"/>
      <c r="I126" s="14"/>
      <c r="J126" s="14"/>
      <c r="K126" s="14"/>
      <c r="L126" s="14"/>
    </row>
    <row r="127" spans="1:12" x14ac:dyDescent="0.3">
      <c r="A127" s="4" t="s">
        <v>122</v>
      </c>
      <c r="B127" s="244">
        <v>131453.32</v>
      </c>
      <c r="C127" s="15">
        <v>-7.32</v>
      </c>
      <c r="D127" s="14">
        <v>189.17</v>
      </c>
      <c r="E127" s="14">
        <v>141828.04999999999</v>
      </c>
      <c r="F127" s="15">
        <v>1.1000000000000001</v>
      </c>
      <c r="G127" s="14">
        <v>-281.83</v>
      </c>
      <c r="H127" s="14"/>
      <c r="I127" s="14"/>
      <c r="J127" s="14"/>
      <c r="K127" s="14"/>
      <c r="L127" s="14"/>
    </row>
    <row r="128" spans="1:12" x14ac:dyDescent="0.3">
      <c r="A128" s="4" t="s">
        <v>123</v>
      </c>
      <c r="B128" s="244">
        <v>145183.38</v>
      </c>
      <c r="C128" s="15">
        <v>-5.0599999999999996</v>
      </c>
      <c r="D128" s="14">
        <v>79.61</v>
      </c>
      <c r="E128" s="14">
        <v>152914.01</v>
      </c>
      <c r="F128" s="15">
        <v>2.81</v>
      </c>
      <c r="G128" s="14">
        <v>164.59</v>
      </c>
      <c r="H128" s="14"/>
      <c r="I128" s="14"/>
      <c r="J128" s="14"/>
      <c r="K128" s="14"/>
      <c r="L128" s="14"/>
    </row>
    <row r="129" spans="1:12" x14ac:dyDescent="0.3">
      <c r="A129" s="4" t="s">
        <v>124</v>
      </c>
      <c r="B129" s="244">
        <v>149533.51</v>
      </c>
      <c r="C129" s="15">
        <v>-6.55</v>
      </c>
      <c r="D129" s="14">
        <v>118.12</v>
      </c>
      <c r="E129" s="14">
        <v>160011.72</v>
      </c>
      <c r="F129" s="15">
        <v>3.23</v>
      </c>
      <c r="G129" s="14">
        <v>-420.37</v>
      </c>
      <c r="H129" s="14"/>
      <c r="I129" s="14"/>
      <c r="J129" s="14"/>
      <c r="K129" s="14"/>
      <c r="L129" s="14"/>
    </row>
    <row r="130" spans="1:12" x14ac:dyDescent="0.3">
      <c r="A130" s="4" t="s">
        <v>125</v>
      </c>
      <c r="B130" s="244">
        <v>659632.89</v>
      </c>
      <c r="C130" s="15">
        <v>-6.42</v>
      </c>
      <c r="D130" s="14">
        <v>497.99</v>
      </c>
      <c r="E130" s="14">
        <v>704865.18</v>
      </c>
      <c r="F130" s="15">
        <v>0.78</v>
      </c>
      <c r="G130" s="14">
        <v>-241.94</v>
      </c>
      <c r="H130" s="14"/>
      <c r="I130" s="14"/>
      <c r="J130" s="14"/>
      <c r="K130" s="14"/>
      <c r="L130" s="14"/>
    </row>
    <row r="131" spans="1:12" x14ac:dyDescent="0.3">
      <c r="A131" s="4" t="s">
        <v>126</v>
      </c>
      <c r="B131" s="244">
        <v>231714.57</v>
      </c>
      <c r="C131" s="15">
        <v>-6.28</v>
      </c>
      <c r="D131" s="14">
        <v>193.14</v>
      </c>
      <c r="E131" s="14">
        <v>247236.44</v>
      </c>
      <c r="F131" s="15">
        <v>0.59</v>
      </c>
      <c r="G131" s="14">
        <v>-96.64</v>
      </c>
      <c r="H131" s="14"/>
      <c r="I131" s="14"/>
      <c r="J131" s="14"/>
      <c r="K131" s="14"/>
      <c r="L131" s="14"/>
    </row>
    <row r="132" spans="1:12" x14ac:dyDescent="0.3">
      <c r="A132" s="4" t="s">
        <v>127</v>
      </c>
      <c r="B132" s="244">
        <v>116096.31</v>
      </c>
      <c r="C132" s="15">
        <v>-5.22</v>
      </c>
      <c r="D132" s="14">
        <v>93.4</v>
      </c>
      <c r="E132" s="14">
        <v>122489.21</v>
      </c>
      <c r="F132" s="15">
        <v>-0.65</v>
      </c>
      <c r="G132" s="14">
        <v>-173.33</v>
      </c>
      <c r="H132" s="14"/>
      <c r="I132" s="14"/>
      <c r="J132" s="14"/>
      <c r="K132" s="14"/>
      <c r="L132" s="14"/>
    </row>
    <row r="133" spans="1:12" x14ac:dyDescent="0.3">
      <c r="A133" s="4" t="s">
        <v>128</v>
      </c>
      <c r="B133" s="244">
        <v>256198.54</v>
      </c>
      <c r="C133" s="15">
        <v>-8.16</v>
      </c>
      <c r="D133" s="14">
        <v>395.43</v>
      </c>
      <c r="E133" s="389">
        <v>278960.39</v>
      </c>
      <c r="F133" s="15">
        <v>1.07</v>
      </c>
      <c r="G133" s="14">
        <v>-682.81</v>
      </c>
      <c r="H133" s="14"/>
      <c r="I133" s="14"/>
      <c r="J133" s="14"/>
      <c r="K133" s="14"/>
      <c r="L133" s="14"/>
    </row>
    <row r="134" spans="1:12" x14ac:dyDescent="0.3">
      <c r="A134" s="4" t="s">
        <v>129</v>
      </c>
      <c r="B134" s="244">
        <v>32116.22</v>
      </c>
      <c r="C134" s="15">
        <v>-4.28</v>
      </c>
      <c r="D134" s="14">
        <v>17.71</v>
      </c>
      <c r="E134" s="14">
        <v>33552.080000000002</v>
      </c>
      <c r="F134" s="15">
        <v>2.95</v>
      </c>
      <c r="G134" s="14">
        <v>-131.41999999999999</v>
      </c>
      <c r="H134" s="14"/>
      <c r="I134" s="14"/>
      <c r="J134" s="14"/>
      <c r="K134" s="14"/>
      <c r="L134" s="14"/>
    </row>
    <row r="135" spans="1:12" x14ac:dyDescent="0.3">
      <c r="A135" s="4" t="s">
        <v>130</v>
      </c>
      <c r="B135" s="244">
        <v>91020.07</v>
      </c>
      <c r="C135" s="15">
        <v>-2.2400000000000002</v>
      </c>
      <c r="D135" s="14">
        <v>42.15</v>
      </c>
      <c r="E135" s="14">
        <v>93104.2</v>
      </c>
      <c r="F135" s="15">
        <v>3.89</v>
      </c>
      <c r="G135" s="14">
        <v>-65.39</v>
      </c>
      <c r="H135" s="14"/>
      <c r="I135" s="14"/>
      <c r="J135" s="14"/>
      <c r="K135" s="14"/>
      <c r="L135" s="14"/>
    </row>
    <row r="136" spans="1:12" x14ac:dyDescent="0.3">
      <c r="A136" s="4" t="s">
        <v>131</v>
      </c>
      <c r="B136" s="244">
        <v>71736.09</v>
      </c>
      <c r="C136" s="15">
        <v>-1.67</v>
      </c>
      <c r="D136" s="14">
        <v>79.63</v>
      </c>
      <c r="E136" s="14">
        <v>72952.289999999994</v>
      </c>
      <c r="F136" s="15">
        <v>2.4300000000000002</v>
      </c>
      <c r="G136" s="14">
        <v>-155.24</v>
      </c>
      <c r="H136" s="14"/>
      <c r="I136" s="14"/>
      <c r="J136" s="14"/>
      <c r="K136" s="14"/>
      <c r="L136" s="14"/>
    </row>
    <row r="137" spans="1:12" x14ac:dyDescent="0.3">
      <c r="A137" s="4" t="s">
        <v>132</v>
      </c>
      <c r="B137" s="244">
        <v>99442.38</v>
      </c>
      <c r="C137" s="15">
        <v>-4.43</v>
      </c>
      <c r="D137" s="14">
        <v>63.97</v>
      </c>
      <c r="E137" s="14">
        <v>104052.25</v>
      </c>
      <c r="F137" s="15">
        <v>-0.35</v>
      </c>
      <c r="G137" s="14">
        <v>-100.4</v>
      </c>
      <c r="H137" s="14"/>
      <c r="I137" s="14"/>
      <c r="J137" s="14"/>
      <c r="K137" s="14"/>
      <c r="L137" s="14"/>
    </row>
    <row r="138" spans="1:12" x14ac:dyDescent="0.3">
      <c r="A138" s="4" t="s">
        <v>133</v>
      </c>
      <c r="B138" s="244">
        <v>198650.61</v>
      </c>
      <c r="C138" s="15">
        <v>-3.55</v>
      </c>
      <c r="D138" s="14">
        <v>194.25</v>
      </c>
      <c r="E138" s="14">
        <v>205951.83</v>
      </c>
      <c r="F138" s="15">
        <v>-0.49</v>
      </c>
      <c r="G138" s="14">
        <v>341.4</v>
      </c>
      <c r="H138" s="14"/>
      <c r="I138" s="14"/>
      <c r="J138" s="14"/>
      <c r="K138" s="14"/>
      <c r="L138" s="14"/>
    </row>
    <row r="139" spans="1:12" x14ac:dyDescent="0.3">
      <c r="A139" s="4" t="s">
        <v>134</v>
      </c>
      <c r="B139" s="244">
        <v>32318.39</v>
      </c>
      <c r="C139" s="15">
        <v>-7.05</v>
      </c>
      <c r="D139" s="14">
        <v>20.329999999999998</v>
      </c>
      <c r="E139" s="14">
        <v>34768.129999999997</v>
      </c>
      <c r="F139" s="15">
        <v>7.71</v>
      </c>
      <c r="G139" s="14">
        <v>-29.88</v>
      </c>
      <c r="H139" s="14"/>
    </row>
    <row r="140" spans="1:12" x14ac:dyDescent="0.3">
      <c r="A140" s="4" t="s">
        <v>135</v>
      </c>
      <c r="B140" s="244">
        <v>150492.98000000001</v>
      </c>
      <c r="C140" s="15">
        <v>-11.02</v>
      </c>
      <c r="D140" s="14">
        <v>107.92</v>
      </c>
      <c r="E140" s="14">
        <v>169138.57</v>
      </c>
      <c r="F140" s="15">
        <v>2.62</v>
      </c>
      <c r="G140" s="14">
        <v>-409.79</v>
      </c>
      <c r="H140" s="14"/>
      <c r="I140" s="14"/>
      <c r="J140" s="14"/>
      <c r="K140" s="14"/>
      <c r="L140" s="14"/>
    </row>
    <row r="141" spans="1:12" x14ac:dyDescent="0.3">
      <c r="A141" s="4" t="s">
        <v>136</v>
      </c>
      <c r="B141" s="244">
        <v>41745.910000000003</v>
      </c>
      <c r="C141" s="15">
        <v>-9.9700000000000006</v>
      </c>
      <c r="D141" s="14">
        <v>40.11</v>
      </c>
      <c r="E141" s="14">
        <v>46370.48</v>
      </c>
      <c r="F141" s="15">
        <v>2.25</v>
      </c>
      <c r="G141" s="14">
        <v>-56.11</v>
      </c>
      <c r="H141" s="14"/>
      <c r="I141" s="14"/>
      <c r="J141" s="14"/>
      <c r="K141" s="14"/>
      <c r="L141" s="14"/>
    </row>
    <row r="142" spans="1:12" x14ac:dyDescent="0.3">
      <c r="A142" s="4" t="s">
        <v>137</v>
      </c>
      <c r="B142" s="244">
        <v>756074.67</v>
      </c>
      <c r="C142" s="15">
        <v>-6.37</v>
      </c>
      <c r="D142" s="14">
        <v>671.49</v>
      </c>
      <c r="E142" s="14">
        <v>807547.26</v>
      </c>
      <c r="F142" s="15">
        <v>1.52</v>
      </c>
      <c r="G142" s="14">
        <v>-1427.02</v>
      </c>
      <c r="H142" s="14"/>
      <c r="I142" s="14"/>
      <c r="J142" s="14"/>
      <c r="K142" s="14"/>
      <c r="L142" s="14"/>
    </row>
    <row r="143" spans="1:12" x14ac:dyDescent="0.3">
      <c r="A143" s="4" t="s">
        <v>138</v>
      </c>
      <c r="B143" s="244">
        <v>115423.29</v>
      </c>
      <c r="C143" s="15">
        <v>-7.65</v>
      </c>
      <c r="D143" s="14">
        <v>100.15</v>
      </c>
      <c r="E143" s="14">
        <v>124989.4</v>
      </c>
      <c r="F143" s="15">
        <v>2.79</v>
      </c>
      <c r="G143" s="14">
        <v>-172.35</v>
      </c>
      <c r="H143" s="14"/>
      <c r="I143" s="14"/>
      <c r="J143" s="14"/>
      <c r="K143" s="14"/>
      <c r="L143" s="14"/>
    </row>
    <row r="144" spans="1:12" x14ac:dyDescent="0.3">
      <c r="A144" s="4" t="s">
        <v>139</v>
      </c>
      <c r="B144" s="244">
        <v>24471.74</v>
      </c>
      <c r="C144" s="15">
        <v>-2.96</v>
      </c>
      <c r="D144" s="14">
        <v>36.06</v>
      </c>
      <c r="E144" s="14">
        <v>25217.200000000001</v>
      </c>
      <c r="F144" s="15">
        <v>-1.59</v>
      </c>
      <c r="G144" s="14">
        <v>-56.16</v>
      </c>
      <c r="H144" s="14"/>
      <c r="I144" s="14"/>
      <c r="J144" s="14"/>
      <c r="K144" s="14"/>
      <c r="L144" s="14"/>
    </row>
    <row r="145" spans="1:12" x14ac:dyDescent="0.3">
      <c r="A145" s="4" t="s">
        <v>140</v>
      </c>
      <c r="B145" s="244">
        <v>34690.800000000003</v>
      </c>
      <c r="C145" s="15">
        <v>-7.61</v>
      </c>
      <c r="D145" s="14">
        <v>31.75</v>
      </c>
      <c r="E145" s="14">
        <v>37547.93</v>
      </c>
      <c r="F145" s="15">
        <v>2.19</v>
      </c>
      <c r="G145" s="14">
        <v>-32.33</v>
      </c>
      <c r="H145" s="14"/>
      <c r="I145" s="14"/>
      <c r="J145" s="14"/>
      <c r="K145" s="14"/>
      <c r="L145" s="14"/>
    </row>
    <row r="146" spans="1:12" x14ac:dyDescent="0.3">
      <c r="A146" s="4" t="s">
        <v>141</v>
      </c>
      <c r="B146" s="244">
        <v>381452.59</v>
      </c>
      <c r="C146" s="15">
        <v>-4.3600000000000003</v>
      </c>
      <c r="D146" s="14">
        <v>192.8</v>
      </c>
      <c r="E146" s="14">
        <v>398860.97</v>
      </c>
      <c r="F146" s="15">
        <v>0.3</v>
      </c>
      <c r="G146" s="14">
        <v>-272.76</v>
      </c>
      <c r="H146" s="14"/>
      <c r="I146" s="14"/>
      <c r="J146" s="14"/>
      <c r="K146" s="14"/>
      <c r="L146" s="14"/>
    </row>
    <row r="147" spans="1:12" x14ac:dyDescent="0.3">
      <c r="A147" s="4" t="s">
        <v>142</v>
      </c>
      <c r="B147" s="244">
        <v>149250.09</v>
      </c>
      <c r="C147" s="15">
        <v>-1.1100000000000001</v>
      </c>
      <c r="D147" s="14">
        <v>114.68</v>
      </c>
      <c r="E147" s="14">
        <v>150924.23000000001</v>
      </c>
      <c r="F147" s="15">
        <v>-0.06</v>
      </c>
      <c r="G147" s="14">
        <v>311.94</v>
      </c>
      <c r="H147" s="14"/>
      <c r="I147" s="14"/>
      <c r="J147" s="14"/>
      <c r="K147" s="14"/>
      <c r="L147" s="14"/>
    </row>
    <row r="148" spans="1:12" x14ac:dyDescent="0.3">
      <c r="A148" s="4" t="s">
        <v>143</v>
      </c>
      <c r="B148" s="244">
        <v>127324.88</v>
      </c>
      <c r="C148" s="15">
        <v>-4.78</v>
      </c>
      <c r="D148" s="14">
        <v>78.260000000000005</v>
      </c>
      <c r="E148" s="14">
        <v>133711.60999999999</v>
      </c>
      <c r="F148" s="15">
        <v>-0.08</v>
      </c>
      <c r="G148" s="14">
        <v>-164.77</v>
      </c>
      <c r="H148" s="14"/>
      <c r="I148" s="14"/>
      <c r="J148" s="14"/>
      <c r="K148" s="14"/>
      <c r="L148" s="14"/>
    </row>
    <row r="149" spans="1:12" x14ac:dyDescent="0.3">
      <c r="A149" s="4" t="s">
        <v>144</v>
      </c>
      <c r="B149" s="244">
        <v>27708.69</v>
      </c>
      <c r="C149" s="15">
        <v>-1.96</v>
      </c>
      <c r="D149" s="14">
        <v>24.2</v>
      </c>
      <c r="E149" s="14">
        <v>28262.47</v>
      </c>
      <c r="F149" s="15">
        <v>-2.63</v>
      </c>
      <c r="G149" s="14">
        <v>-58.66</v>
      </c>
      <c r="H149" s="14"/>
      <c r="I149" s="14"/>
      <c r="J149" s="14"/>
      <c r="K149" s="14"/>
      <c r="L149" s="14"/>
    </row>
    <row r="150" spans="1:12" x14ac:dyDescent="0.3">
      <c r="A150" s="4" t="s">
        <v>145</v>
      </c>
      <c r="B150" s="244">
        <v>237193.28</v>
      </c>
      <c r="C150" s="15">
        <v>-5.48</v>
      </c>
      <c r="D150" s="14">
        <v>204.23</v>
      </c>
      <c r="E150" s="14">
        <v>250955.51999999999</v>
      </c>
      <c r="F150" s="15">
        <v>1.19</v>
      </c>
      <c r="G150" s="14">
        <v>-350.01</v>
      </c>
      <c r="H150" s="14"/>
      <c r="I150" s="14"/>
      <c r="J150" s="14"/>
      <c r="K150" s="14"/>
      <c r="L150" s="14"/>
    </row>
    <row r="151" spans="1:12" x14ac:dyDescent="0.3">
      <c r="A151" s="4" t="s">
        <v>146</v>
      </c>
      <c r="B151" s="244">
        <v>168893.17</v>
      </c>
      <c r="C151" s="15">
        <v>-8.2799999999999994</v>
      </c>
      <c r="D151" s="14">
        <v>116.87</v>
      </c>
      <c r="E151" s="14">
        <v>184137.8</v>
      </c>
      <c r="F151" s="15">
        <v>1.05</v>
      </c>
      <c r="G151" s="14">
        <v>-158.4</v>
      </c>
      <c r="H151" s="14"/>
      <c r="I151" s="14"/>
      <c r="J151" s="14"/>
      <c r="K151" s="14"/>
      <c r="L151" s="14"/>
    </row>
    <row r="152" spans="1:12" x14ac:dyDescent="0.3">
      <c r="A152" s="238" t="s">
        <v>147</v>
      </c>
      <c r="B152" s="316">
        <v>103972.99</v>
      </c>
      <c r="C152" s="317">
        <v>-5.83</v>
      </c>
      <c r="D152" s="318">
        <v>129</v>
      </c>
      <c r="E152" s="14">
        <v>110406.45</v>
      </c>
      <c r="F152" s="15">
        <v>-0.98</v>
      </c>
      <c r="G152" s="14">
        <v>-257.08999999999997</v>
      </c>
      <c r="I152" s="14"/>
      <c r="J152" s="14"/>
      <c r="K152" s="14"/>
      <c r="L152" s="14"/>
    </row>
    <row r="153" spans="1:12" x14ac:dyDescent="0.3">
      <c r="A153" s="4" t="s">
        <v>148</v>
      </c>
      <c r="B153" s="244">
        <v>286530.32</v>
      </c>
      <c r="C153" s="15">
        <v>-4.03</v>
      </c>
      <c r="D153" s="14">
        <v>322.5</v>
      </c>
      <c r="E153" s="14">
        <v>298563.62</v>
      </c>
      <c r="F153" s="15">
        <v>1.42</v>
      </c>
      <c r="G153" s="14">
        <v>-515.26</v>
      </c>
      <c r="H153" s="14"/>
      <c r="I153" s="14"/>
      <c r="J153" s="14"/>
      <c r="K153" s="14"/>
      <c r="L153" s="14"/>
    </row>
    <row r="154" spans="1:12" x14ac:dyDescent="0.3">
      <c r="A154" s="4" t="s">
        <v>149</v>
      </c>
      <c r="B154" s="244">
        <v>90571.64</v>
      </c>
      <c r="C154" s="15">
        <v>1.6</v>
      </c>
      <c r="D154" s="14">
        <v>57.25</v>
      </c>
      <c r="E154" s="14">
        <v>89141.78</v>
      </c>
      <c r="F154" s="15">
        <v>2.02</v>
      </c>
      <c r="G154" s="14">
        <v>-100.03</v>
      </c>
      <c r="H154" s="14"/>
      <c r="I154" s="14"/>
      <c r="J154" s="14"/>
      <c r="K154" s="14"/>
      <c r="L154" s="14"/>
    </row>
    <row r="155" spans="1:12" x14ac:dyDescent="0.3">
      <c r="A155" s="4" t="s">
        <v>150</v>
      </c>
      <c r="B155" s="244">
        <v>153820.38</v>
      </c>
      <c r="C155" s="15">
        <v>-6.7</v>
      </c>
      <c r="D155" s="14">
        <v>107.91</v>
      </c>
      <c r="E155" s="14">
        <v>164865.38</v>
      </c>
      <c r="F155" s="15">
        <v>1.45</v>
      </c>
      <c r="G155" s="14">
        <v>-109.46</v>
      </c>
      <c r="H155" s="14"/>
    </row>
    <row r="156" spans="1:12" x14ac:dyDescent="0.3">
      <c r="A156" s="4" t="s">
        <v>151</v>
      </c>
      <c r="B156" s="244">
        <v>424450.23</v>
      </c>
      <c r="C156" s="15">
        <v>-6.28</v>
      </c>
      <c r="D156" s="14">
        <v>362.86</v>
      </c>
      <c r="E156" s="14">
        <v>452897.09</v>
      </c>
      <c r="F156" s="15">
        <v>0.87</v>
      </c>
      <c r="G156" s="14">
        <v>121.33</v>
      </c>
      <c r="H156" s="14"/>
      <c r="I156" s="14"/>
      <c r="J156" s="14"/>
      <c r="K156" s="14"/>
      <c r="L156" s="14"/>
    </row>
    <row r="157" spans="1:12" x14ac:dyDescent="0.3">
      <c r="A157" s="4" t="s">
        <v>152</v>
      </c>
      <c r="B157" s="244">
        <v>71197.070000000007</v>
      </c>
      <c r="C157" s="15">
        <v>-6.48</v>
      </c>
      <c r="D157" s="14">
        <v>43.04</v>
      </c>
      <c r="E157" s="14">
        <v>76127.67</v>
      </c>
      <c r="F157" s="15">
        <v>3.36</v>
      </c>
      <c r="G157" s="14">
        <v>22.86</v>
      </c>
      <c r="H157" s="14"/>
      <c r="I157" s="14"/>
      <c r="J157" s="14"/>
      <c r="K157" s="14"/>
      <c r="L157" s="14"/>
    </row>
    <row r="158" spans="1:12" x14ac:dyDescent="0.3">
      <c r="A158" s="4" t="s">
        <v>153</v>
      </c>
      <c r="B158" s="244">
        <v>96409.11</v>
      </c>
      <c r="C158" s="15">
        <v>-9.2799999999999994</v>
      </c>
      <c r="D158" s="14">
        <v>112.04</v>
      </c>
      <c r="E158" s="14">
        <v>106266.1</v>
      </c>
      <c r="F158" s="15">
        <v>3.56</v>
      </c>
      <c r="G158" s="14">
        <v>-214.25</v>
      </c>
      <c r="H158" s="14"/>
      <c r="I158" s="14"/>
      <c r="J158" s="14"/>
      <c r="K158" s="14"/>
      <c r="L158" s="14"/>
    </row>
    <row r="159" spans="1:12" x14ac:dyDescent="0.3">
      <c r="A159" s="4" t="s">
        <v>154</v>
      </c>
      <c r="B159" s="244">
        <v>623360.36</v>
      </c>
      <c r="C159" s="15">
        <v>-7.4</v>
      </c>
      <c r="D159" s="14">
        <v>451.01</v>
      </c>
      <c r="E159" s="14">
        <v>673175.73</v>
      </c>
      <c r="F159" s="15">
        <v>2.41</v>
      </c>
      <c r="G159" s="14">
        <v>-1205.83</v>
      </c>
      <c r="H159" s="14"/>
      <c r="I159" s="14"/>
      <c r="J159" s="14"/>
      <c r="K159" s="14"/>
      <c r="L159" s="14"/>
    </row>
    <row r="160" spans="1:12" x14ac:dyDescent="0.3">
      <c r="A160" s="4" t="s">
        <v>155</v>
      </c>
      <c r="B160" s="244">
        <v>120680.84</v>
      </c>
      <c r="C160" s="15">
        <v>-5.82</v>
      </c>
      <c r="D160" s="14">
        <v>122.64</v>
      </c>
      <c r="E160" s="14">
        <v>128138</v>
      </c>
      <c r="F160" s="15">
        <v>-1.41</v>
      </c>
      <c r="G160" s="14">
        <v>-300.75</v>
      </c>
      <c r="H160" s="14"/>
      <c r="I160" s="14"/>
      <c r="J160" s="14"/>
      <c r="K160" s="14"/>
      <c r="L160" s="14"/>
    </row>
    <row r="161" spans="1:12" x14ac:dyDescent="0.3">
      <c r="A161" s="4" t="s">
        <v>156</v>
      </c>
      <c r="B161" s="244">
        <v>17718.27</v>
      </c>
      <c r="C161" s="15">
        <v>-5.38</v>
      </c>
      <c r="D161" s="14">
        <v>0</v>
      </c>
      <c r="E161" s="14">
        <v>18726.29</v>
      </c>
      <c r="F161" s="15">
        <v>2.39</v>
      </c>
      <c r="G161" s="14">
        <v>0</v>
      </c>
      <c r="H161" s="14"/>
      <c r="I161" s="14"/>
      <c r="J161" s="14"/>
      <c r="K161" s="14"/>
      <c r="L161" s="14"/>
    </row>
    <row r="162" spans="1:12" x14ac:dyDescent="0.3">
      <c r="A162" s="4" t="s">
        <v>157</v>
      </c>
      <c r="B162" s="244">
        <v>231806.25</v>
      </c>
      <c r="C162" s="15">
        <v>-6.57</v>
      </c>
      <c r="D162" s="14">
        <v>180.05</v>
      </c>
      <c r="E162" s="14">
        <v>248096.09</v>
      </c>
      <c r="F162" s="15">
        <v>0.71</v>
      </c>
      <c r="G162" s="14">
        <v>-417.82</v>
      </c>
      <c r="H162" s="14"/>
      <c r="I162" s="14"/>
      <c r="J162" s="14"/>
      <c r="K162" s="14"/>
      <c r="L162" s="14"/>
    </row>
    <row r="163" spans="1:12" x14ac:dyDescent="0.3">
      <c r="A163" s="4" t="s">
        <v>158</v>
      </c>
      <c r="B163" s="244">
        <v>157860.17000000001</v>
      </c>
      <c r="C163" s="15">
        <v>-6.5</v>
      </c>
      <c r="D163" s="14">
        <v>138.46</v>
      </c>
      <c r="E163" s="389">
        <v>168843.21</v>
      </c>
      <c r="F163" s="15">
        <v>0.66</v>
      </c>
      <c r="G163" s="14">
        <v>60.42</v>
      </c>
      <c r="H163" s="14"/>
      <c r="I163" s="14"/>
      <c r="J163" s="14"/>
      <c r="K163" s="14"/>
      <c r="L163" s="14"/>
    </row>
    <row r="164" spans="1:12" x14ac:dyDescent="0.3">
      <c r="A164" s="4" t="s">
        <v>159</v>
      </c>
      <c r="B164" s="244">
        <v>117918.56</v>
      </c>
      <c r="C164" s="15">
        <v>-6.29</v>
      </c>
      <c r="D164" s="14">
        <v>83.34</v>
      </c>
      <c r="E164" s="14">
        <v>125835.21</v>
      </c>
      <c r="F164" s="15">
        <v>2.58</v>
      </c>
      <c r="G164" s="14">
        <v>-93.82</v>
      </c>
      <c r="H164" s="14"/>
      <c r="I164" s="14"/>
      <c r="J164" s="14"/>
      <c r="K164" s="14"/>
      <c r="L164" s="14"/>
    </row>
    <row r="165" spans="1:12" x14ac:dyDescent="0.3">
      <c r="A165" s="4" t="s">
        <v>160</v>
      </c>
      <c r="B165" s="244">
        <v>2358251.92</v>
      </c>
      <c r="C165" s="15">
        <v>-6.03</v>
      </c>
      <c r="D165" s="14">
        <v>2215.56</v>
      </c>
      <c r="E165" s="14">
        <v>2509502.5699999998</v>
      </c>
      <c r="F165" s="15">
        <v>2.0099999999999998</v>
      </c>
      <c r="G165" s="14">
        <v>-6200.92</v>
      </c>
      <c r="H165" s="14"/>
      <c r="I165" s="14"/>
      <c r="J165" s="14"/>
      <c r="K165" s="14"/>
      <c r="L165" s="14"/>
    </row>
    <row r="166" spans="1:12" x14ac:dyDescent="0.3">
      <c r="A166" s="4" t="s">
        <v>161</v>
      </c>
      <c r="B166" s="244">
        <v>79728.63</v>
      </c>
      <c r="C166" s="15">
        <v>-7.91</v>
      </c>
      <c r="D166" s="14">
        <v>87.05</v>
      </c>
      <c r="E166" s="14">
        <v>86576.94</v>
      </c>
      <c r="F166" s="15">
        <v>9.2100000000000009</v>
      </c>
      <c r="G166" s="14">
        <v>-90.17</v>
      </c>
      <c r="H166" s="14"/>
    </row>
    <row r="167" spans="1:12" x14ac:dyDescent="0.3">
      <c r="A167" s="4" t="s">
        <v>162</v>
      </c>
      <c r="B167" s="244">
        <v>162203.34</v>
      </c>
      <c r="C167" s="15">
        <v>-6.16</v>
      </c>
      <c r="D167" s="14">
        <v>111.6</v>
      </c>
      <c r="E167" s="14">
        <v>172847.57</v>
      </c>
      <c r="F167" s="15">
        <v>1</v>
      </c>
      <c r="G167" s="14">
        <v>-89.46</v>
      </c>
      <c r="H167" s="14"/>
      <c r="I167" s="14"/>
      <c r="J167" s="14"/>
      <c r="K167" s="14"/>
      <c r="L167" s="14"/>
    </row>
    <row r="168" spans="1:12" x14ac:dyDescent="0.3">
      <c r="A168" s="4" t="s">
        <v>163</v>
      </c>
      <c r="B168" s="244">
        <v>43835.95</v>
      </c>
      <c r="C168" s="15">
        <v>-6.94</v>
      </c>
      <c r="D168" s="14">
        <v>42.62</v>
      </c>
      <c r="E168" s="14">
        <v>47102.83</v>
      </c>
      <c r="F168" s="15">
        <v>-0.31</v>
      </c>
      <c r="G168" s="14">
        <v>-66.33</v>
      </c>
      <c r="H168" s="14"/>
      <c r="I168" s="14"/>
      <c r="J168" s="14"/>
      <c r="K168" s="14"/>
      <c r="L168" s="14"/>
    </row>
    <row r="169" spans="1:12" x14ac:dyDescent="0.3">
      <c r="A169" s="4" t="s">
        <v>164</v>
      </c>
      <c r="B169" s="244">
        <v>251338.95</v>
      </c>
      <c r="C169" s="15">
        <v>-3.26</v>
      </c>
      <c r="D169" s="14">
        <v>175.88</v>
      </c>
      <c r="E169" s="14">
        <v>259798.26</v>
      </c>
      <c r="F169" s="15">
        <v>0.15</v>
      </c>
      <c r="G169" s="14">
        <v>711.6</v>
      </c>
      <c r="H169" s="14"/>
      <c r="I169" s="14"/>
      <c r="J169" s="14"/>
      <c r="K169" s="14"/>
      <c r="L169" s="14"/>
    </row>
    <row r="170" spans="1:12" x14ac:dyDescent="0.3">
      <c r="A170" s="4" t="s">
        <v>165</v>
      </c>
      <c r="B170" s="244">
        <v>76603.91</v>
      </c>
      <c r="C170" s="15">
        <v>-7.88</v>
      </c>
      <c r="D170" s="14">
        <v>69.34</v>
      </c>
      <c r="E170" s="14">
        <v>83156.740000000005</v>
      </c>
      <c r="F170" s="15">
        <v>1.51</v>
      </c>
      <c r="G170" s="14">
        <v>-54.74</v>
      </c>
      <c r="H170" s="14"/>
      <c r="I170" s="14"/>
      <c r="J170" s="14"/>
      <c r="K170" s="14"/>
      <c r="L170" s="14"/>
    </row>
    <row r="171" spans="1:12" x14ac:dyDescent="0.3">
      <c r="A171" s="4" t="s">
        <v>166</v>
      </c>
      <c r="B171" s="244">
        <v>100519.49</v>
      </c>
      <c r="C171" s="15">
        <v>-7.32</v>
      </c>
      <c r="D171" s="14">
        <v>95.45</v>
      </c>
      <c r="E171" s="14">
        <v>108463.01</v>
      </c>
      <c r="F171" s="15">
        <v>1.9</v>
      </c>
      <c r="G171" s="14">
        <v>-323</v>
      </c>
      <c r="H171" s="14"/>
    </row>
    <row r="172" spans="1:12" x14ac:dyDescent="0.3">
      <c r="A172" s="4" t="s">
        <v>167</v>
      </c>
      <c r="B172" s="244">
        <v>30969.38</v>
      </c>
      <c r="C172" s="15">
        <v>-6.73</v>
      </c>
      <c r="D172" s="14">
        <v>44.56</v>
      </c>
      <c r="E172" s="14">
        <v>33203.64</v>
      </c>
      <c r="F172" s="15">
        <v>1.89</v>
      </c>
      <c r="G172" s="14">
        <v>-102.28</v>
      </c>
      <c r="H172" s="14"/>
      <c r="I172" s="14"/>
      <c r="J172" s="14"/>
      <c r="K172" s="14"/>
      <c r="L172" s="14"/>
    </row>
    <row r="173" spans="1:12" x14ac:dyDescent="0.3">
      <c r="A173" s="226" t="s">
        <v>168</v>
      </c>
      <c r="B173" s="244">
        <v>48787.03</v>
      </c>
      <c r="C173" s="15">
        <v>-3.85</v>
      </c>
      <c r="D173" s="14">
        <v>47.44</v>
      </c>
      <c r="E173" s="243">
        <v>50741.9</v>
      </c>
      <c r="F173" s="225">
        <v>-0.34</v>
      </c>
      <c r="G173" s="243">
        <v>-203.64</v>
      </c>
      <c r="H173" s="243"/>
      <c r="I173" s="14"/>
      <c r="J173" s="14"/>
      <c r="K173" s="14"/>
      <c r="L173" s="14"/>
    </row>
    <row r="174" spans="1:12" x14ac:dyDescent="0.3">
      <c r="A174" s="4" t="s">
        <v>169</v>
      </c>
      <c r="B174" s="244">
        <v>39100.660000000003</v>
      </c>
      <c r="C174" s="15">
        <v>-10.09</v>
      </c>
      <c r="D174" s="14">
        <v>33.950000000000003</v>
      </c>
      <c r="E174" s="14">
        <v>43488.21</v>
      </c>
      <c r="F174" s="15">
        <v>5.0199999999999996</v>
      </c>
      <c r="G174" s="14">
        <v>-52.82</v>
      </c>
      <c r="H174" s="14"/>
      <c r="I174" s="14"/>
      <c r="J174" s="14"/>
      <c r="K174" s="14"/>
      <c r="L174" s="14"/>
    </row>
    <row r="175" spans="1:12" x14ac:dyDescent="0.3">
      <c r="A175" s="4" t="s">
        <v>170</v>
      </c>
      <c r="B175" s="244">
        <v>55990.42</v>
      </c>
      <c r="C175" s="15">
        <v>-5.27</v>
      </c>
      <c r="D175" s="14">
        <v>48.1</v>
      </c>
      <c r="E175" s="14">
        <v>59104.21</v>
      </c>
      <c r="F175" s="15">
        <v>4.1500000000000004</v>
      </c>
      <c r="G175" s="14">
        <v>-82.6</v>
      </c>
      <c r="H175" s="14"/>
      <c r="I175" s="14"/>
      <c r="J175" s="14"/>
      <c r="K175" s="14"/>
      <c r="L175" s="14"/>
    </row>
    <row r="176" spans="1:12" x14ac:dyDescent="0.3">
      <c r="A176" s="4" t="s">
        <v>171</v>
      </c>
      <c r="B176" s="244">
        <v>246323.36</v>
      </c>
      <c r="C176" s="15">
        <v>-7.37</v>
      </c>
      <c r="D176" s="14">
        <v>248.56</v>
      </c>
      <c r="E176" s="14">
        <v>265931.92</v>
      </c>
      <c r="F176" s="15">
        <v>0.88</v>
      </c>
      <c r="G176" s="14">
        <v>-59.37</v>
      </c>
      <c r="H176" s="14"/>
      <c r="I176" s="14"/>
      <c r="J176" s="14"/>
      <c r="K176" s="14"/>
      <c r="L176" s="14"/>
    </row>
    <row r="177" spans="1:12" x14ac:dyDescent="0.3">
      <c r="A177" s="4" t="s">
        <v>172</v>
      </c>
      <c r="B177" s="244">
        <v>501669.12</v>
      </c>
      <c r="C177" s="15">
        <v>-5.63</v>
      </c>
      <c r="D177" s="14">
        <v>424.98</v>
      </c>
      <c r="E177" s="14">
        <v>531606.85</v>
      </c>
      <c r="F177" s="15">
        <v>0.88</v>
      </c>
      <c r="G177" s="14">
        <v>-654.04</v>
      </c>
      <c r="H177" s="14"/>
      <c r="I177" s="14"/>
      <c r="J177" s="14"/>
      <c r="K177" s="14"/>
      <c r="L177" s="14"/>
    </row>
    <row r="178" spans="1:12" x14ac:dyDescent="0.3">
      <c r="A178" s="4" t="s">
        <v>173</v>
      </c>
      <c r="B178" s="244">
        <v>57106.85</v>
      </c>
      <c r="C178" s="15">
        <v>-9.1</v>
      </c>
      <c r="D178" s="14">
        <v>65.89</v>
      </c>
      <c r="E178" s="14">
        <v>62826.3</v>
      </c>
      <c r="F178" s="15">
        <v>3.36</v>
      </c>
      <c r="G178" s="14">
        <v>-103.43</v>
      </c>
      <c r="H178" s="14"/>
      <c r="I178" s="243"/>
      <c r="J178" s="243"/>
      <c r="K178" s="243"/>
      <c r="L178" s="243"/>
    </row>
    <row r="179" spans="1:12" x14ac:dyDescent="0.3">
      <c r="A179" s="4" t="s">
        <v>174</v>
      </c>
      <c r="B179" s="244">
        <v>292237.62</v>
      </c>
      <c r="C179" s="15">
        <v>-3.95</v>
      </c>
      <c r="D179" s="14">
        <v>196.38</v>
      </c>
      <c r="E179" s="14">
        <v>304243.95</v>
      </c>
      <c r="F179" s="15">
        <v>2.44</v>
      </c>
      <c r="G179" s="14">
        <v>88.13</v>
      </c>
      <c r="H179" s="14"/>
      <c r="I179" s="14"/>
      <c r="J179" s="14"/>
      <c r="K179" s="14"/>
      <c r="L179" s="14"/>
    </row>
    <row r="180" spans="1:12" x14ac:dyDescent="0.3">
      <c r="A180" s="4" t="s">
        <v>175</v>
      </c>
      <c r="B180" s="244">
        <v>48240.160000000003</v>
      </c>
      <c r="C180" s="15">
        <v>-9.26</v>
      </c>
      <c r="D180" s="14">
        <v>58.05</v>
      </c>
      <c r="E180" s="14">
        <v>53162.33</v>
      </c>
      <c r="F180" s="15">
        <v>4.1100000000000003</v>
      </c>
      <c r="G180" s="14">
        <v>-87.88</v>
      </c>
      <c r="H180" s="14"/>
      <c r="I180" s="14"/>
      <c r="J180" s="14"/>
      <c r="K180" s="14"/>
      <c r="L180" s="14"/>
    </row>
    <row r="181" spans="1:12" s="226" customFormat="1" x14ac:dyDescent="0.3">
      <c r="A181" s="4" t="s">
        <v>176</v>
      </c>
      <c r="B181" s="244">
        <v>33209.86</v>
      </c>
      <c r="C181" s="15">
        <v>-8.3800000000000008</v>
      </c>
      <c r="D181" s="14">
        <v>27.21</v>
      </c>
      <c r="E181" s="14">
        <v>36247.1</v>
      </c>
      <c r="F181" s="15">
        <v>2.8</v>
      </c>
      <c r="G181" s="14">
        <v>62.42</v>
      </c>
      <c r="H181" s="14"/>
      <c r="I181" s="14"/>
      <c r="J181" s="14"/>
      <c r="K181" s="14"/>
      <c r="L181" s="14"/>
    </row>
    <row r="182" spans="1:12" x14ac:dyDescent="0.3">
      <c r="A182" s="4" t="s">
        <v>177</v>
      </c>
      <c r="B182" s="244">
        <v>1124050.31</v>
      </c>
      <c r="C182" s="15">
        <v>-6.42</v>
      </c>
      <c r="D182" s="14">
        <v>1025.02</v>
      </c>
      <c r="E182" s="389">
        <v>1201183.67</v>
      </c>
      <c r="F182" s="15">
        <v>1.0900000000000001</v>
      </c>
      <c r="G182" s="14">
        <v>-2738.96</v>
      </c>
      <c r="H182" s="14"/>
      <c r="I182" s="14"/>
      <c r="J182" s="14"/>
      <c r="K182" s="14"/>
      <c r="L182" s="14"/>
    </row>
    <row r="183" spans="1:12" x14ac:dyDescent="0.3">
      <c r="A183" s="4" t="s">
        <v>178</v>
      </c>
      <c r="B183" s="244">
        <v>80694.740000000005</v>
      </c>
      <c r="C183" s="15">
        <v>-4.08</v>
      </c>
      <c r="D183" s="14">
        <v>45.2</v>
      </c>
      <c r="E183" s="14">
        <v>84128.84</v>
      </c>
      <c r="F183" s="15">
        <v>-0.3</v>
      </c>
      <c r="G183" s="14">
        <v>41.43</v>
      </c>
      <c r="H183" s="14"/>
      <c r="I183" s="14"/>
      <c r="J183" s="14"/>
      <c r="K183" s="14"/>
      <c r="L183" s="14"/>
    </row>
    <row r="184" spans="1:12" x14ac:dyDescent="0.3">
      <c r="A184" s="4" t="s">
        <v>179</v>
      </c>
      <c r="B184" s="244">
        <v>753154.44</v>
      </c>
      <c r="C184" s="15">
        <v>-3.96</v>
      </c>
      <c r="D184" s="14">
        <v>785.75</v>
      </c>
      <c r="E184" s="14">
        <v>784201.58</v>
      </c>
      <c r="F184" s="15">
        <v>1.1599999999999999</v>
      </c>
      <c r="G184" s="14">
        <v>-2139.63</v>
      </c>
      <c r="H184" s="14"/>
      <c r="I184" s="14"/>
      <c r="J184" s="14"/>
      <c r="K184" s="14"/>
      <c r="L184" s="14"/>
    </row>
    <row r="185" spans="1:12" x14ac:dyDescent="0.3">
      <c r="A185" s="4" t="s">
        <v>180</v>
      </c>
      <c r="B185" s="244">
        <v>44247.42</v>
      </c>
      <c r="C185" s="15">
        <v>-0.75</v>
      </c>
      <c r="D185" s="14">
        <v>43.88</v>
      </c>
      <c r="E185" s="14">
        <v>44580.87</v>
      </c>
      <c r="F185" s="15">
        <v>-1.52</v>
      </c>
      <c r="G185" s="14">
        <v>-71.8</v>
      </c>
      <c r="H185" s="14"/>
      <c r="I185" s="14"/>
      <c r="J185" s="14"/>
      <c r="K185" s="14"/>
      <c r="L185" s="14"/>
    </row>
    <row r="186" spans="1:12" x14ac:dyDescent="0.3">
      <c r="A186" s="4" t="s">
        <v>181</v>
      </c>
      <c r="B186" s="244">
        <v>91422.39</v>
      </c>
      <c r="C186" s="15">
        <v>-7.74</v>
      </c>
      <c r="D186" s="14">
        <v>122.14</v>
      </c>
      <c r="E186" s="14">
        <v>99090.73</v>
      </c>
      <c r="F186" s="15">
        <v>3.07</v>
      </c>
      <c r="G186" s="14">
        <v>-155.71</v>
      </c>
      <c r="H186" s="14"/>
      <c r="I186" s="14"/>
      <c r="J186" s="14"/>
      <c r="K186" s="14"/>
      <c r="L186" s="14"/>
    </row>
    <row r="187" spans="1:12" x14ac:dyDescent="0.3">
      <c r="A187" s="4" t="s">
        <v>182</v>
      </c>
      <c r="B187" s="244">
        <v>31248.57</v>
      </c>
      <c r="C187" s="15">
        <v>-4.3600000000000003</v>
      </c>
      <c r="D187" s="14">
        <v>22.52</v>
      </c>
      <c r="E187" s="14">
        <v>32672.36</v>
      </c>
      <c r="F187" s="15">
        <v>-0.37</v>
      </c>
      <c r="G187" s="14">
        <v>-34.18</v>
      </c>
      <c r="H187" s="14"/>
      <c r="I187" s="14"/>
      <c r="J187" s="14"/>
      <c r="K187" s="14"/>
      <c r="L187" s="14"/>
    </row>
    <row r="188" spans="1:12" x14ac:dyDescent="0.3">
      <c r="A188" s="4" t="s">
        <v>183</v>
      </c>
      <c r="B188" s="244">
        <v>39211.56</v>
      </c>
      <c r="C188" s="15">
        <v>-7.89</v>
      </c>
      <c r="D188" s="14">
        <v>35.11</v>
      </c>
      <c r="E188" s="14">
        <v>42570.27</v>
      </c>
      <c r="F188" s="15">
        <v>-1.48</v>
      </c>
      <c r="G188" s="14">
        <v>-55.01</v>
      </c>
      <c r="H188" s="14"/>
      <c r="I188" s="14"/>
      <c r="J188" s="14"/>
      <c r="K188" s="14"/>
      <c r="L188" s="14"/>
    </row>
    <row r="189" spans="1:12" x14ac:dyDescent="0.3">
      <c r="A189" s="4" t="s">
        <v>184</v>
      </c>
      <c r="B189" s="244">
        <v>38355.879999999997</v>
      </c>
      <c r="C189" s="15">
        <v>-7.33</v>
      </c>
      <c r="D189" s="14">
        <v>50.57</v>
      </c>
      <c r="E189" s="14">
        <v>41389.1</v>
      </c>
      <c r="F189" s="15">
        <v>3.58</v>
      </c>
      <c r="G189" s="14">
        <v>1708.19</v>
      </c>
      <c r="H189" s="14"/>
      <c r="I189" s="14"/>
      <c r="J189" s="14"/>
      <c r="K189" s="14"/>
      <c r="L189" s="14"/>
    </row>
    <row r="190" spans="1:12" x14ac:dyDescent="0.3">
      <c r="A190" s="4" t="s">
        <v>185</v>
      </c>
      <c r="B190" s="244">
        <v>33706.11</v>
      </c>
      <c r="C190" s="15">
        <v>-7.07</v>
      </c>
      <c r="D190" s="14">
        <v>48.89</v>
      </c>
      <c r="E190" s="14">
        <v>36268.620000000003</v>
      </c>
      <c r="F190" s="15">
        <v>4.18</v>
      </c>
      <c r="G190" s="14">
        <v>-71.64</v>
      </c>
      <c r="H190" s="14"/>
      <c r="I190" s="14"/>
      <c r="J190" s="14"/>
      <c r="K190" s="14"/>
      <c r="L190" s="14"/>
    </row>
    <row r="191" spans="1:12" x14ac:dyDescent="0.3">
      <c r="A191" s="4" t="s">
        <v>186</v>
      </c>
      <c r="B191" s="244">
        <v>81903.03</v>
      </c>
      <c r="C191" s="15">
        <v>-5.83</v>
      </c>
      <c r="D191" s="14">
        <v>52.79</v>
      </c>
      <c r="E191" s="14">
        <v>86974.36</v>
      </c>
      <c r="F191" s="15">
        <v>7.84</v>
      </c>
      <c r="G191" s="14">
        <v>735.93</v>
      </c>
      <c r="H191" s="14"/>
      <c r="I191" s="14"/>
      <c r="J191" s="14"/>
      <c r="K191" s="14"/>
      <c r="L191" s="14"/>
    </row>
    <row r="192" spans="1:12" x14ac:dyDescent="0.3">
      <c r="A192" s="4" t="s">
        <v>187</v>
      </c>
      <c r="B192" s="244">
        <v>49330.73</v>
      </c>
      <c r="C192" s="15">
        <v>-6.94</v>
      </c>
      <c r="D192" s="14">
        <v>36.11</v>
      </c>
      <c r="E192" s="14">
        <v>53010.55</v>
      </c>
      <c r="F192" s="15">
        <v>3.44</v>
      </c>
      <c r="G192" s="14">
        <v>-55.7</v>
      </c>
      <c r="H192" s="14"/>
      <c r="I192" s="14"/>
      <c r="J192" s="14"/>
      <c r="K192" s="14"/>
      <c r="L192" s="14"/>
    </row>
    <row r="193" spans="1:12" x14ac:dyDescent="0.3">
      <c r="A193" s="4" t="s">
        <v>188</v>
      </c>
      <c r="B193" s="244">
        <v>80370.7</v>
      </c>
      <c r="C193" s="15">
        <v>-6.55</v>
      </c>
      <c r="D193" s="14">
        <v>177.93</v>
      </c>
      <c r="E193" s="14">
        <v>86002.38</v>
      </c>
      <c r="F193" s="15">
        <v>3.1</v>
      </c>
      <c r="G193" s="14">
        <v>-265.33</v>
      </c>
      <c r="H193" s="14"/>
      <c r="I193" s="14"/>
      <c r="J193" s="14"/>
      <c r="K193" s="14"/>
      <c r="L193" s="14"/>
    </row>
    <row r="194" spans="1:12" x14ac:dyDescent="0.3">
      <c r="A194" s="4" t="s">
        <v>189</v>
      </c>
      <c r="B194" s="244">
        <v>35465.65</v>
      </c>
      <c r="C194" s="15">
        <v>-12.2</v>
      </c>
      <c r="D194" s="14">
        <v>21.5</v>
      </c>
      <c r="E194" s="14">
        <v>40391.67</v>
      </c>
      <c r="F194" s="15">
        <v>2.15</v>
      </c>
      <c r="G194" s="14">
        <v>-35.57</v>
      </c>
      <c r="H194" s="14"/>
      <c r="I194" s="14"/>
      <c r="J194" s="14"/>
      <c r="K194" s="14"/>
      <c r="L194" s="14"/>
    </row>
    <row r="195" spans="1:12" x14ac:dyDescent="0.3">
      <c r="A195" s="4" t="s">
        <v>190</v>
      </c>
      <c r="B195" s="244">
        <v>99176.19</v>
      </c>
      <c r="C195" s="15">
        <v>-5.04</v>
      </c>
      <c r="D195" s="14">
        <v>77.239999999999995</v>
      </c>
      <c r="E195" s="14">
        <v>104442.32</v>
      </c>
      <c r="F195" s="15">
        <v>0.97</v>
      </c>
      <c r="G195" s="14">
        <v>-99.96</v>
      </c>
      <c r="H195" s="14"/>
      <c r="I195" s="14"/>
      <c r="J195" s="14"/>
      <c r="K195" s="14"/>
      <c r="L195" s="14"/>
    </row>
    <row r="196" spans="1:12" x14ac:dyDescent="0.3">
      <c r="A196" s="238" t="s">
        <v>191</v>
      </c>
      <c r="B196" s="244">
        <v>140832.6</v>
      </c>
      <c r="C196" s="15">
        <v>-7.01</v>
      </c>
      <c r="D196" s="14">
        <v>114.37</v>
      </c>
      <c r="E196" s="14">
        <v>151451.79</v>
      </c>
      <c r="F196" s="320" t="s">
        <v>333</v>
      </c>
      <c r="G196" s="14">
        <v>-189.65</v>
      </c>
      <c r="H196" s="295" t="s">
        <v>351</v>
      </c>
      <c r="I196" s="14"/>
      <c r="J196" s="14"/>
      <c r="K196" s="14"/>
      <c r="L196" s="14"/>
    </row>
    <row r="197" spans="1:12" x14ac:dyDescent="0.3">
      <c r="A197" s="4" t="s">
        <v>192</v>
      </c>
      <c r="B197" s="244">
        <v>502512.53</v>
      </c>
      <c r="C197" s="15">
        <v>-7.82</v>
      </c>
      <c r="D197" s="14">
        <v>321.23</v>
      </c>
      <c r="E197" s="14">
        <v>545160.88</v>
      </c>
      <c r="F197" s="15">
        <v>1.1200000000000001</v>
      </c>
      <c r="G197" s="14">
        <v>-389.21</v>
      </c>
      <c r="H197" s="14"/>
      <c r="I197" s="14"/>
      <c r="J197" s="14"/>
      <c r="K197" s="14"/>
      <c r="L197" s="14"/>
    </row>
    <row r="198" spans="1:12" x14ac:dyDescent="0.3">
      <c r="A198" s="4" t="s">
        <v>193</v>
      </c>
      <c r="B198" s="244">
        <v>410382.21</v>
      </c>
      <c r="C198" s="15">
        <v>-5.0599999999999996</v>
      </c>
      <c r="D198" s="14">
        <v>298.02</v>
      </c>
      <c r="E198" s="14">
        <v>432263.17</v>
      </c>
      <c r="F198" s="15">
        <v>-0.83</v>
      </c>
      <c r="G198" s="14">
        <v>-148.36000000000001</v>
      </c>
      <c r="H198" s="14"/>
      <c r="I198" s="14"/>
      <c r="J198" s="14"/>
      <c r="K198" s="14"/>
      <c r="L198" s="14"/>
    </row>
    <row r="199" spans="1:12" x14ac:dyDescent="0.3">
      <c r="A199" s="4" t="s">
        <v>194</v>
      </c>
      <c r="B199" s="244">
        <v>267462.46000000002</v>
      </c>
      <c r="C199" s="15">
        <v>-7.2</v>
      </c>
      <c r="D199" s="14">
        <v>315.44</v>
      </c>
      <c r="E199" s="14">
        <v>288224.71000000002</v>
      </c>
      <c r="F199" s="15">
        <v>1.69</v>
      </c>
      <c r="G199" s="14">
        <v>-786.71</v>
      </c>
      <c r="H199" s="14"/>
      <c r="I199" s="14"/>
      <c r="J199" s="14"/>
      <c r="K199" s="14"/>
      <c r="L199" s="14"/>
    </row>
    <row r="200" spans="1:12" x14ac:dyDescent="0.3">
      <c r="A200" s="4" t="s">
        <v>195</v>
      </c>
      <c r="B200" s="244">
        <v>44847.43</v>
      </c>
      <c r="C200" s="15">
        <v>-6.95</v>
      </c>
      <c r="D200" s="14">
        <v>44.75</v>
      </c>
      <c r="E200" s="14">
        <v>48197.32</v>
      </c>
      <c r="F200" s="15">
        <v>1.07</v>
      </c>
      <c r="G200" s="14">
        <v>-80.760000000000005</v>
      </c>
      <c r="H200" s="14"/>
      <c r="I200" s="14"/>
      <c r="J200" s="14"/>
      <c r="K200" s="14"/>
      <c r="L200" s="14"/>
    </row>
    <row r="201" spans="1:12" x14ac:dyDescent="0.3">
      <c r="A201" s="4" t="s">
        <v>196</v>
      </c>
      <c r="B201" s="244">
        <v>510260.39</v>
      </c>
      <c r="C201" s="15">
        <v>-7.09</v>
      </c>
      <c r="D201" s="14">
        <v>796.65</v>
      </c>
      <c r="E201" s="14">
        <v>549216.99</v>
      </c>
      <c r="F201" s="15">
        <v>0.87</v>
      </c>
      <c r="G201" s="14">
        <v>-976.44</v>
      </c>
      <c r="H201" s="14"/>
    </row>
    <row r="202" spans="1:12" x14ac:dyDescent="0.3">
      <c r="A202" s="4" t="s">
        <v>197</v>
      </c>
      <c r="B202" s="244">
        <v>40902.83</v>
      </c>
      <c r="C202" s="15">
        <v>-6.86</v>
      </c>
      <c r="D202" s="14">
        <v>40.869999999999997</v>
      </c>
      <c r="E202" s="14">
        <v>43916.53</v>
      </c>
      <c r="F202" s="15">
        <v>2.75</v>
      </c>
      <c r="G202" s="14">
        <v>-35.03</v>
      </c>
      <c r="H202" s="14"/>
      <c r="I202" s="14"/>
      <c r="J202" s="14"/>
      <c r="K202" s="14"/>
      <c r="L202" s="14"/>
    </row>
    <row r="203" spans="1:12" x14ac:dyDescent="0.3">
      <c r="A203" s="4" t="s">
        <v>198</v>
      </c>
      <c r="B203" s="244">
        <v>20928.21</v>
      </c>
      <c r="C203" s="15">
        <v>-5.83</v>
      </c>
      <c r="D203" s="14">
        <v>41.79</v>
      </c>
      <c r="E203" s="14">
        <v>22224.85</v>
      </c>
      <c r="F203" s="15">
        <v>-1.29</v>
      </c>
      <c r="G203" s="14">
        <v>-58.22</v>
      </c>
      <c r="H203" s="14"/>
      <c r="I203" s="14"/>
      <c r="J203" s="14"/>
      <c r="K203" s="14"/>
      <c r="L203" s="14"/>
    </row>
    <row r="204" spans="1:12" x14ac:dyDescent="0.3">
      <c r="A204" s="4" t="s">
        <v>199</v>
      </c>
      <c r="B204" s="244">
        <v>59891.61</v>
      </c>
      <c r="C204" s="15">
        <v>0.76</v>
      </c>
      <c r="D204" s="14">
        <v>44.38</v>
      </c>
      <c r="E204" s="14">
        <v>59438.92</v>
      </c>
      <c r="F204" s="15">
        <v>-2.4700000000000002</v>
      </c>
      <c r="G204" s="14">
        <v>-153.43</v>
      </c>
      <c r="H204" s="14"/>
      <c r="I204" s="14"/>
      <c r="J204" s="14"/>
      <c r="K204" s="14"/>
      <c r="L204" s="14"/>
    </row>
    <row r="205" spans="1:12" x14ac:dyDescent="0.3">
      <c r="A205" s="4" t="s">
        <v>200</v>
      </c>
      <c r="B205" s="244">
        <v>39781.53</v>
      </c>
      <c r="C205" s="15">
        <v>-12.62</v>
      </c>
      <c r="D205" s="14">
        <v>29.47</v>
      </c>
      <c r="E205" s="14">
        <v>45529.1</v>
      </c>
      <c r="F205" s="15">
        <v>2.38</v>
      </c>
      <c r="G205" s="14">
        <v>-46.17</v>
      </c>
      <c r="H205" s="14"/>
      <c r="I205" s="14"/>
      <c r="J205" s="14"/>
      <c r="K205" s="14"/>
      <c r="L205" s="14"/>
    </row>
    <row r="206" spans="1:12" x14ac:dyDescent="0.3">
      <c r="A206" s="4" t="s">
        <v>201</v>
      </c>
      <c r="B206" s="244">
        <v>363367.13</v>
      </c>
      <c r="C206" s="15">
        <v>-6.55</v>
      </c>
      <c r="D206" s="14">
        <v>379.27</v>
      </c>
      <c r="E206" s="14">
        <v>388823.78</v>
      </c>
      <c r="F206" s="15">
        <v>0.5</v>
      </c>
      <c r="G206" s="14">
        <v>-1081.82</v>
      </c>
      <c r="H206" s="14"/>
      <c r="I206" s="14"/>
      <c r="J206" s="14"/>
      <c r="K206" s="14"/>
      <c r="L206" s="14"/>
    </row>
    <row r="207" spans="1:12" x14ac:dyDescent="0.3">
      <c r="A207" s="4" t="s">
        <v>202</v>
      </c>
      <c r="B207" s="244">
        <v>18813.810000000001</v>
      </c>
      <c r="C207" s="15">
        <v>-4.6500000000000004</v>
      </c>
      <c r="D207" s="14">
        <v>21.09</v>
      </c>
      <c r="E207" s="14">
        <v>19730.650000000001</v>
      </c>
      <c r="F207" s="15">
        <v>-0.92</v>
      </c>
      <c r="G207" s="14">
        <v>-30.45</v>
      </c>
      <c r="H207" s="14"/>
      <c r="I207" s="14"/>
      <c r="J207" s="14"/>
      <c r="K207" s="14"/>
      <c r="L207" s="14"/>
    </row>
    <row r="208" spans="1:12" x14ac:dyDescent="0.3">
      <c r="A208" s="4" t="s">
        <v>203</v>
      </c>
      <c r="B208" s="244">
        <v>708659.72</v>
      </c>
      <c r="C208" s="15">
        <v>-5.1100000000000003</v>
      </c>
      <c r="D208" s="14">
        <v>674.12</v>
      </c>
      <c r="E208" s="14">
        <v>746857.09</v>
      </c>
      <c r="F208" s="15">
        <v>2.0099999999999998</v>
      </c>
      <c r="G208" s="14">
        <v>-872.15</v>
      </c>
      <c r="H208" s="14"/>
      <c r="I208" s="14"/>
      <c r="J208" s="14"/>
      <c r="K208" s="14"/>
      <c r="L208" s="14"/>
    </row>
    <row r="209" spans="1:12" x14ac:dyDescent="0.3">
      <c r="A209" s="4" t="s">
        <v>204</v>
      </c>
      <c r="B209" s="244">
        <v>87323.1</v>
      </c>
      <c r="C209" s="15">
        <v>-7.02</v>
      </c>
      <c r="D209" s="14">
        <v>80.03</v>
      </c>
      <c r="E209" s="14">
        <v>93919.53</v>
      </c>
      <c r="F209" s="15">
        <v>1.23</v>
      </c>
      <c r="G209" s="14">
        <v>-123.05</v>
      </c>
      <c r="H209" s="14"/>
      <c r="I209" s="14"/>
      <c r="J209" s="14"/>
      <c r="K209" s="14"/>
      <c r="L209" s="14"/>
    </row>
    <row r="210" spans="1:12" x14ac:dyDescent="0.3">
      <c r="A210" s="4" t="s">
        <v>205</v>
      </c>
      <c r="B210" s="244">
        <v>65303.24</v>
      </c>
      <c r="C210" s="15">
        <v>-9.65</v>
      </c>
      <c r="D210" s="14">
        <v>67.2</v>
      </c>
      <c r="E210" s="14">
        <v>72278.61</v>
      </c>
      <c r="F210" s="15">
        <v>0.98</v>
      </c>
      <c r="G210" s="14">
        <v>-129.21</v>
      </c>
      <c r="H210" s="14"/>
      <c r="I210" s="14"/>
      <c r="J210" s="14"/>
      <c r="K210" s="14"/>
      <c r="L210" s="14"/>
    </row>
    <row r="211" spans="1:12" x14ac:dyDescent="0.3">
      <c r="A211" s="4" t="s">
        <v>206</v>
      </c>
      <c r="B211" s="244">
        <v>93704.65</v>
      </c>
      <c r="C211" s="15">
        <v>-5.44</v>
      </c>
      <c r="D211" s="14">
        <v>63.91</v>
      </c>
      <c r="E211" s="14">
        <v>99096.74</v>
      </c>
      <c r="F211" s="15">
        <v>4.33</v>
      </c>
      <c r="G211" s="14">
        <v>-76.75</v>
      </c>
      <c r="H211" s="14"/>
      <c r="I211" s="14"/>
      <c r="J211" s="14"/>
      <c r="K211" s="14"/>
      <c r="L211" s="14"/>
    </row>
    <row r="212" spans="1:12" x14ac:dyDescent="0.3">
      <c r="A212" s="4" t="s">
        <v>207</v>
      </c>
      <c r="B212" s="244">
        <v>160989.71</v>
      </c>
      <c r="C212" s="15">
        <v>-7.45</v>
      </c>
      <c r="D212" s="14">
        <v>172.27</v>
      </c>
      <c r="E212" s="14">
        <v>173945.89</v>
      </c>
      <c r="F212" s="15">
        <v>0.05</v>
      </c>
      <c r="G212" s="14">
        <v>-457.54</v>
      </c>
      <c r="H212" s="14"/>
      <c r="I212" s="14"/>
      <c r="J212" s="14"/>
      <c r="K212" s="14"/>
      <c r="L212" s="14"/>
    </row>
    <row r="213" spans="1:12" x14ac:dyDescent="0.3">
      <c r="A213" s="4" t="s">
        <v>208</v>
      </c>
      <c r="B213" s="244">
        <v>49125.24</v>
      </c>
      <c r="C213" s="15">
        <v>-3.06</v>
      </c>
      <c r="D213" s="14">
        <v>55.73</v>
      </c>
      <c r="E213" s="14">
        <v>50677.16</v>
      </c>
      <c r="F213" s="15">
        <v>1.8</v>
      </c>
      <c r="G213" s="14">
        <v>-86.85</v>
      </c>
      <c r="H213" s="14"/>
      <c r="I213" s="14"/>
      <c r="J213" s="14"/>
      <c r="K213" s="14"/>
      <c r="L213" s="14"/>
    </row>
    <row r="214" spans="1:12" x14ac:dyDescent="0.3">
      <c r="A214" s="4" t="s">
        <v>209</v>
      </c>
      <c r="B214" s="244">
        <v>671104.31</v>
      </c>
      <c r="C214" s="15">
        <v>-5.28</v>
      </c>
      <c r="D214" s="14">
        <v>657.13</v>
      </c>
      <c r="E214" s="14">
        <v>708526.29</v>
      </c>
      <c r="F214" s="15">
        <v>-0.38</v>
      </c>
      <c r="G214" s="14">
        <v>-717.64</v>
      </c>
      <c r="H214" s="14"/>
      <c r="I214" s="14"/>
      <c r="J214" s="14"/>
      <c r="K214" s="14"/>
      <c r="L214" s="14"/>
    </row>
    <row r="215" spans="1:12" x14ac:dyDescent="0.3">
      <c r="A215" s="4" t="s">
        <v>210</v>
      </c>
      <c r="B215" s="244">
        <v>35155.199999999997</v>
      </c>
      <c r="C215" s="15">
        <v>-2.54</v>
      </c>
      <c r="D215" s="14">
        <v>29.11</v>
      </c>
      <c r="E215" s="14">
        <v>36072.589999999997</v>
      </c>
      <c r="F215" s="15">
        <v>1.29</v>
      </c>
      <c r="G215" s="14">
        <v>10552.53</v>
      </c>
      <c r="H215" s="14"/>
      <c r="I215" s="14"/>
      <c r="J215" s="14"/>
      <c r="K215" s="14"/>
      <c r="L215" s="14"/>
    </row>
    <row r="216" spans="1:12" x14ac:dyDescent="0.3">
      <c r="A216" s="4" t="s">
        <v>211</v>
      </c>
      <c r="B216" s="244">
        <v>353605.97</v>
      </c>
      <c r="C216" s="15">
        <v>-7.67</v>
      </c>
      <c r="D216" s="14">
        <v>290.3</v>
      </c>
      <c r="E216" s="14">
        <v>382965.58</v>
      </c>
      <c r="F216" s="15">
        <v>1.1299999999999999</v>
      </c>
      <c r="G216" s="14">
        <v>-599.6</v>
      </c>
      <c r="H216" s="14"/>
      <c r="I216" s="14"/>
      <c r="J216" s="14"/>
      <c r="K216" s="14"/>
      <c r="L216" s="14"/>
    </row>
    <row r="217" spans="1:12" x14ac:dyDescent="0.3">
      <c r="A217" s="4" t="s">
        <v>212</v>
      </c>
      <c r="B217" s="244">
        <v>43222.33</v>
      </c>
      <c r="C217" s="15">
        <v>-7.01</v>
      </c>
      <c r="D217" s="14">
        <v>30.02</v>
      </c>
      <c r="E217" s="14">
        <v>46480.51</v>
      </c>
      <c r="F217" s="15">
        <v>2.92</v>
      </c>
      <c r="G217" s="14">
        <v>-46.46</v>
      </c>
      <c r="H217" s="14"/>
    </row>
    <row r="218" spans="1:12" x14ac:dyDescent="0.3">
      <c r="A218" s="4" t="s">
        <v>213</v>
      </c>
      <c r="B218" s="244">
        <v>54156.43</v>
      </c>
      <c r="C218" s="15">
        <v>-8.1199999999999992</v>
      </c>
      <c r="D218" s="14">
        <v>51.75</v>
      </c>
      <c r="E218" s="14">
        <v>58944.23</v>
      </c>
      <c r="F218" s="15">
        <v>0.83</v>
      </c>
      <c r="G218" s="14">
        <v>269.70999999999998</v>
      </c>
      <c r="H218" s="14"/>
      <c r="I218" s="14"/>
      <c r="J218" s="14"/>
      <c r="K218" s="14"/>
      <c r="L218" s="14"/>
    </row>
    <row r="219" spans="1:12" x14ac:dyDescent="0.3">
      <c r="A219" s="238" t="s">
        <v>326</v>
      </c>
      <c r="B219" s="316">
        <v>502831.24</v>
      </c>
      <c r="C219" s="317">
        <v>-6.4</v>
      </c>
      <c r="D219" s="318">
        <v>550.29</v>
      </c>
      <c r="E219" s="14">
        <v>537207.9</v>
      </c>
      <c r="F219" s="15">
        <v>-3.38</v>
      </c>
      <c r="G219" s="14">
        <v>-489.18</v>
      </c>
      <c r="I219" s="14"/>
      <c r="J219" s="14"/>
      <c r="K219" s="14"/>
      <c r="L219" s="14"/>
    </row>
    <row r="220" spans="1:12" x14ac:dyDescent="0.3">
      <c r="A220" s="4" t="s">
        <v>214</v>
      </c>
      <c r="B220" s="244">
        <v>1045148.13</v>
      </c>
      <c r="C220" s="15">
        <v>-5.49</v>
      </c>
      <c r="D220" s="14">
        <v>777.97</v>
      </c>
      <c r="E220" s="14">
        <v>1105808.8799999999</v>
      </c>
      <c r="F220" s="15">
        <v>1.81</v>
      </c>
      <c r="G220" s="14">
        <v>-4750.1899999999996</v>
      </c>
      <c r="H220" s="14"/>
      <c r="I220" s="14"/>
      <c r="J220" s="14"/>
      <c r="K220" s="14"/>
      <c r="L220" s="14"/>
    </row>
    <row r="221" spans="1:12" x14ac:dyDescent="0.3">
      <c r="A221" s="4" t="s">
        <v>215</v>
      </c>
      <c r="B221" s="244">
        <v>67773.350000000006</v>
      </c>
      <c r="C221" s="15">
        <v>-8.6199999999999992</v>
      </c>
      <c r="D221" s="14">
        <v>82.32</v>
      </c>
      <c r="E221" s="14">
        <v>74168.070000000007</v>
      </c>
      <c r="F221" s="15">
        <v>1.7</v>
      </c>
      <c r="G221" s="14">
        <v>-204.09</v>
      </c>
      <c r="H221" s="14"/>
      <c r="I221" s="14"/>
      <c r="J221" s="14"/>
      <c r="K221" s="14"/>
      <c r="L221" s="14"/>
    </row>
    <row r="222" spans="1:12" x14ac:dyDescent="0.3">
      <c r="A222" s="4" t="s">
        <v>216</v>
      </c>
      <c r="B222" s="244">
        <v>17520.91</v>
      </c>
      <c r="C222" s="15">
        <v>-7.82</v>
      </c>
      <c r="D222" s="14">
        <v>25.34</v>
      </c>
      <c r="E222" s="14">
        <v>19007.78</v>
      </c>
      <c r="F222" s="15">
        <v>0.9</v>
      </c>
      <c r="G222" s="14">
        <v>-42.24</v>
      </c>
      <c r="H222" s="14"/>
      <c r="I222" s="14"/>
      <c r="J222" s="14"/>
      <c r="K222" s="14"/>
      <c r="L222" s="14"/>
    </row>
    <row r="223" spans="1:12" x14ac:dyDescent="0.3">
      <c r="A223" s="4" t="s">
        <v>217</v>
      </c>
      <c r="B223" s="244">
        <v>93913.19</v>
      </c>
      <c r="C223" s="15">
        <v>-8.1999999999999993</v>
      </c>
      <c r="D223" s="14">
        <v>91.86</v>
      </c>
      <c r="E223" s="14">
        <v>102301.1</v>
      </c>
      <c r="F223" s="15">
        <v>1.31</v>
      </c>
      <c r="G223" s="14">
        <v>-365.42</v>
      </c>
      <c r="H223" s="14"/>
      <c r="I223" s="14"/>
      <c r="J223" s="14"/>
      <c r="K223" s="14"/>
      <c r="L223" s="14"/>
    </row>
    <row r="224" spans="1:12" x14ac:dyDescent="0.3">
      <c r="A224" s="4" t="s">
        <v>218</v>
      </c>
      <c r="B224" s="244">
        <v>254299.51999999999</v>
      </c>
      <c r="C224" s="15">
        <v>-6.53</v>
      </c>
      <c r="D224" s="14">
        <v>253.11</v>
      </c>
      <c r="E224" s="14">
        <v>272059.38</v>
      </c>
      <c r="F224" s="15">
        <v>0.89</v>
      </c>
      <c r="G224" s="14">
        <v>-1439.97</v>
      </c>
      <c r="H224" s="14"/>
      <c r="I224" s="14"/>
      <c r="J224" s="14"/>
      <c r="K224" s="14"/>
      <c r="L224" s="14"/>
    </row>
    <row r="225" spans="1:12" x14ac:dyDescent="0.3">
      <c r="A225" s="4" t="s">
        <v>219</v>
      </c>
      <c r="B225" s="244">
        <v>47882.21</v>
      </c>
      <c r="C225" s="15">
        <v>-8.15</v>
      </c>
      <c r="D225" s="14">
        <v>32.04</v>
      </c>
      <c r="E225" s="14">
        <v>52128.51</v>
      </c>
      <c r="F225" s="15">
        <v>12.69</v>
      </c>
      <c r="G225" s="14">
        <v>-213.3</v>
      </c>
      <c r="H225" s="14"/>
    </row>
    <row r="226" spans="1:12" x14ac:dyDescent="0.3">
      <c r="A226" s="4" t="s">
        <v>220</v>
      </c>
      <c r="B226" s="244">
        <v>302196.57</v>
      </c>
      <c r="C226" s="15">
        <v>-2.02</v>
      </c>
      <c r="D226" s="14">
        <v>232.74</v>
      </c>
      <c r="E226" s="14">
        <v>308442.11</v>
      </c>
      <c r="F226" s="15">
        <v>1.22</v>
      </c>
      <c r="G226" s="14">
        <v>-772.13</v>
      </c>
      <c r="H226" s="14"/>
      <c r="I226" s="14"/>
      <c r="J226" s="14"/>
      <c r="K226" s="14"/>
      <c r="L226" s="14"/>
    </row>
    <row r="227" spans="1:12" x14ac:dyDescent="0.3">
      <c r="A227" s="4" t="s">
        <v>221</v>
      </c>
      <c r="B227" s="244">
        <v>102496.46</v>
      </c>
      <c r="C227" s="15">
        <v>8.81</v>
      </c>
      <c r="D227" s="14">
        <v>56.73</v>
      </c>
      <c r="E227" s="14">
        <v>94199.13</v>
      </c>
      <c r="F227" s="15">
        <v>-1.27</v>
      </c>
      <c r="G227" s="14">
        <v>-122.07</v>
      </c>
      <c r="H227" s="14"/>
      <c r="I227" s="14"/>
      <c r="J227" s="14"/>
      <c r="K227" s="14"/>
      <c r="L227" s="14"/>
    </row>
    <row r="228" spans="1:12" x14ac:dyDescent="0.3">
      <c r="A228" s="4" t="s">
        <v>222</v>
      </c>
      <c r="B228" s="244">
        <v>116240.01</v>
      </c>
      <c r="C228" s="15">
        <v>-6.58</v>
      </c>
      <c r="D228" s="14">
        <v>115.23</v>
      </c>
      <c r="E228" s="14">
        <v>124431.03</v>
      </c>
      <c r="F228" s="15">
        <v>2.39</v>
      </c>
      <c r="G228" s="14">
        <v>-200.25</v>
      </c>
      <c r="H228" s="14"/>
      <c r="I228" s="14"/>
      <c r="J228" s="14"/>
      <c r="K228" s="14"/>
      <c r="L228" s="14"/>
    </row>
    <row r="229" spans="1:12" x14ac:dyDescent="0.3">
      <c r="A229" s="4" t="s">
        <v>223</v>
      </c>
      <c r="B229" s="244">
        <v>28485.29</v>
      </c>
      <c r="C229" s="15">
        <v>-6.54</v>
      </c>
      <c r="D229" s="14">
        <v>29.13</v>
      </c>
      <c r="E229" s="14">
        <v>30477.45</v>
      </c>
      <c r="F229" s="15">
        <v>0.82</v>
      </c>
      <c r="G229" s="14">
        <v>-46.31</v>
      </c>
      <c r="H229" s="2"/>
      <c r="I229" s="14"/>
      <c r="J229" s="14"/>
      <c r="K229" s="14"/>
      <c r="L229" s="14"/>
    </row>
    <row r="230" spans="1:12" x14ac:dyDescent="0.3">
      <c r="A230" s="4" t="s">
        <v>224</v>
      </c>
      <c r="B230" s="244">
        <v>126084.29</v>
      </c>
      <c r="C230" s="15">
        <v>-6.12</v>
      </c>
      <c r="D230" s="14">
        <v>95.67</v>
      </c>
      <c r="E230" s="14">
        <v>134298.18</v>
      </c>
      <c r="F230" s="15">
        <v>0.83</v>
      </c>
      <c r="G230" s="14">
        <v>-147.58000000000001</v>
      </c>
      <c r="H230" s="14"/>
      <c r="I230" s="14"/>
      <c r="J230" s="14"/>
      <c r="K230" s="14"/>
      <c r="L230" s="14"/>
    </row>
    <row r="231" spans="1:12" x14ac:dyDescent="0.3">
      <c r="A231" s="4" t="s">
        <v>225</v>
      </c>
      <c r="B231" s="244">
        <v>152132.38</v>
      </c>
      <c r="C231" s="15">
        <v>-5.63</v>
      </c>
      <c r="D231" s="14">
        <v>137.5</v>
      </c>
      <c r="E231" s="14">
        <v>161212.57999999999</v>
      </c>
      <c r="F231" s="15">
        <v>1</v>
      </c>
      <c r="G231" s="14">
        <v>143.29</v>
      </c>
      <c r="H231" s="14"/>
      <c r="I231" s="14"/>
      <c r="J231" s="14"/>
      <c r="K231" s="14"/>
      <c r="L231" s="14"/>
    </row>
    <row r="232" spans="1:12" x14ac:dyDescent="0.3">
      <c r="A232" s="4" t="s">
        <v>226</v>
      </c>
      <c r="B232" s="244">
        <v>36064.58</v>
      </c>
      <c r="C232" s="15">
        <v>-7.77</v>
      </c>
      <c r="D232" s="14">
        <v>47.42</v>
      </c>
      <c r="E232" s="14">
        <v>39101.589999999997</v>
      </c>
      <c r="F232" s="15">
        <v>-3.05</v>
      </c>
      <c r="G232" s="14">
        <v>-32.409999999999997</v>
      </c>
      <c r="H232" s="14"/>
      <c r="I232" s="14"/>
      <c r="J232" s="14"/>
      <c r="K232" s="14"/>
      <c r="L232" s="14"/>
    </row>
    <row r="233" spans="1:12" x14ac:dyDescent="0.3">
      <c r="A233" s="4" t="s">
        <v>227</v>
      </c>
      <c r="B233" s="244">
        <v>27654.07</v>
      </c>
      <c r="C233" s="15">
        <v>-3.69</v>
      </c>
      <c r="D233" s="14">
        <v>12.61</v>
      </c>
      <c r="E233" s="14">
        <v>28714.39</v>
      </c>
      <c r="F233" s="15">
        <v>-4.3600000000000003</v>
      </c>
      <c r="G233" s="14">
        <v>-19.46</v>
      </c>
      <c r="H233" s="14"/>
      <c r="I233" s="14"/>
      <c r="J233" s="14"/>
      <c r="K233" s="14"/>
      <c r="L233" s="14"/>
    </row>
    <row r="234" spans="1:12" x14ac:dyDescent="0.3">
      <c r="A234" s="4" t="s">
        <v>228</v>
      </c>
      <c r="B234" s="244">
        <v>103570.83</v>
      </c>
      <c r="C234" s="15">
        <v>-7.36</v>
      </c>
      <c r="D234" s="14">
        <v>130.5</v>
      </c>
      <c r="E234" s="14">
        <v>111794.51</v>
      </c>
      <c r="F234" s="15">
        <v>-0.4</v>
      </c>
      <c r="G234" s="14">
        <v>-310.58999999999997</v>
      </c>
      <c r="H234" s="14"/>
      <c r="I234" s="14"/>
      <c r="J234" s="14"/>
      <c r="K234" s="14"/>
      <c r="L234" s="14"/>
    </row>
    <row r="235" spans="1:12" x14ac:dyDescent="0.3">
      <c r="A235" s="4" t="s">
        <v>229</v>
      </c>
      <c r="B235" s="244">
        <v>92432.08</v>
      </c>
      <c r="C235" s="15">
        <v>2.37</v>
      </c>
      <c r="D235" s="14">
        <v>93.15</v>
      </c>
      <c r="E235" s="14">
        <v>90288.45</v>
      </c>
      <c r="F235" s="15">
        <v>1.33</v>
      </c>
      <c r="G235" s="14">
        <v>163.16</v>
      </c>
      <c r="H235" s="14"/>
      <c r="I235" s="14"/>
      <c r="J235" s="14"/>
      <c r="K235" s="14"/>
      <c r="L235" s="14"/>
    </row>
    <row r="236" spans="1:12" x14ac:dyDescent="0.3">
      <c r="A236" s="4" t="s">
        <v>230</v>
      </c>
      <c r="B236" s="244">
        <v>48388.43</v>
      </c>
      <c r="C236" s="15">
        <v>-8.66</v>
      </c>
      <c r="D236" s="14">
        <v>59.07</v>
      </c>
      <c r="E236" s="14">
        <v>52977.16</v>
      </c>
      <c r="F236" s="15">
        <v>1.67</v>
      </c>
      <c r="G236" s="14">
        <v>-114.33</v>
      </c>
      <c r="H236" s="14"/>
      <c r="I236" s="14"/>
      <c r="J236" s="14"/>
      <c r="K236" s="14"/>
      <c r="L236" s="14"/>
    </row>
    <row r="237" spans="1:12" x14ac:dyDescent="0.3">
      <c r="A237" s="238" t="s">
        <v>341</v>
      </c>
      <c r="B237" s="316">
        <v>119278.16</v>
      </c>
      <c r="C237" s="317">
        <v>-6.16</v>
      </c>
      <c r="D237" s="318">
        <v>95.2</v>
      </c>
      <c r="E237" s="14">
        <v>127113.68</v>
      </c>
      <c r="F237" s="15">
        <v>2.54</v>
      </c>
      <c r="G237" s="14">
        <v>-450.45</v>
      </c>
      <c r="I237" s="14"/>
      <c r="J237" s="14"/>
      <c r="K237" s="14"/>
      <c r="L237" s="14"/>
    </row>
    <row r="238" spans="1:12" x14ac:dyDescent="0.3">
      <c r="A238" s="4" t="s">
        <v>231</v>
      </c>
      <c r="B238" s="244">
        <v>320148.84999999998</v>
      </c>
      <c r="C238" s="15">
        <v>-7.81</v>
      </c>
      <c r="D238" s="14">
        <v>236.06</v>
      </c>
      <c r="E238" s="14">
        <v>347285.78</v>
      </c>
      <c r="F238" s="15">
        <v>0.98</v>
      </c>
      <c r="G238" s="14">
        <v>-379.78</v>
      </c>
      <c r="H238" s="14"/>
      <c r="I238" s="14"/>
      <c r="J238" s="14"/>
      <c r="K238" s="14"/>
      <c r="L238" s="14"/>
    </row>
    <row r="239" spans="1:12" x14ac:dyDescent="0.3">
      <c r="A239" s="4" t="s">
        <v>232</v>
      </c>
      <c r="B239" s="244">
        <v>74858.2</v>
      </c>
      <c r="C239" s="15">
        <v>-8.56</v>
      </c>
      <c r="D239" s="14">
        <v>50.68</v>
      </c>
      <c r="E239" s="14">
        <v>81866.55</v>
      </c>
      <c r="F239" s="15">
        <v>2.4300000000000002</v>
      </c>
      <c r="G239" s="14">
        <v>250.71</v>
      </c>
      <c r="H239" s="14"/>
      <c r="I239" s="14"/>
      <c r="J239" s="14"/>
      <c r="K239" s="14"/>
      <c r="L239" s="14"/>
    </row>
    <row r="240" spans="1:12" x14ac:dyDescent="0.3">
      <c r="A240" s="4" t="s">
        <v>233</v>
      </c>
      <c r="B240" s="244">
        <v>54282.9</v>
      </c>
      <c r="C240" s="15">
        <v>-5.59</v>
      </c>
      <c r="D240" s="14">
        <v>58</v>
      </c>
      <c r="E240" s="14">
        <v>57497.57</v>
      </c>
      <c r="F240" s="15">
        <v>1.83</v>
      </c>
      <c r="G240" s="14">
        <v>-70.39</v>
      </c>
      <c r="H240" s="14"/>
      <c r="I240" s="14"/>
      <c r="J240" s="14"/>
      <c r="K240" s="14"/>
      <c r="L240" s="14"/>
    </row>
    <row r="241" spans="1:12" x14ac:dyDescent="0.3">
      <c r="A241" s="4" t="s">
        <v>234</v>
      </c>
      <c r="B241" s="244">
        <v>25159.34</v>
      </c>
      <c r="C241" s="15">
        <v>-5.4</v>
      </c>
      <c r="D241" s="14">
        <v>18.04</v>
      </c>
      <c r="E241" s="14">
        <v>26596.41</v>
      </c>
      <c r="F241" s="15">
        <v>2.37</v>
      </c>
      <c r="G241" s="14">
        <v>-27.4</v>
      </c>
      <c r="H241" s="14"/>
      <c r="I241" s="14"/>
      <c r="J241" s="14"/>
      <c r="K241" s="14"/>
      <c r="L241" s="14"/>
    </row>
    <row r="242" spans="1:12" x14ac:dyDescent="0.3">
      <c r="A242" s="4" t="s">
        <v>235</v>
      </c>
      <c r="B242" s="244">
        <v>100747.99</v>
      </c>
      <c r="C242" s="15">
        <v>-4.84</v>
      </c>
      <c r="D242" s="14">
        <v>77.47</v>
      </c>
      <c r="E242" s="14">
        <v>105874.83</v>
      </c>
      <c r="F242" s="15">
        <v>0.23</v>
      </c>
      <c r="G242" s="14">
        <v>34.25</v>
      </c>
      <c r="H242" s="14"/>
      <c r="I242" s="14"/>
      <c r="J242" s="14"/>
      <c r="K242" s="14"/>
      <c r="L242" s="14"/>
    </row>
    <row r="243" spans="1:12" x14ac:dyDescent="0.3">
      <c r="A243" s="4" t="s">
        <v>236</v>
      </c>
      <c r="B243" s="244">
        <v>2445017.9900000002</v>
      </c>
      <c r="C243" s="15">
        <v>-4.91</v>
      </c>
      <c r="D243" s="14">
        <v>3053.83</v>
      </c>
      <c r="E243" s="14">
        <v>2571255.81</v>
      </c>
      <c r="F243" s="15">
        <v>1.2</v>
      </c>
      <c r="G243" s="14">
        <v>-3680.81</v>
      </c>
      <c r="H243" s="14"/>
    </row>
    <row r="244" spans="1:12" x14ac:dyDescent="0.3">
      <c r="A244" s="4" t="s">
        <v>237</v>
      </c>
      <c r="B244" s="244">
        <v>45206.55</v>
      </c>
      <c r="C244" s="15">
        <v>-8.35</v>
      </c>
      <c r="D244" s="14">
        <v>37.520000000000003</v>
      </c>
      <c r="E244" s="14">
        <v>49327.85</v>
      </c>
      <c r="F244" s="15">
        <v>1.61</v>
      </c>
      <c r="G244" s="14">
        <v>-51.16</v>
      </c>
      <c r="H244" s="14"/>
      <c r="I244" s="14"/>
      <c r="J244" s="14"/>
      <c r="K244" s="14"/>
      <c r="L244" s="14"/>
    </row>
    <row r="245" spans="1:12" x14ac:dyDescent="0.3">
      <c r="A245" s="4" t="s">
        <v>238</v>
      </c>
      <c r="B245" s="244">
        <v>20222.37</v>
      </c>
      <c r="C245" s="15">
        <v>-7.41</v>
      </c>
      <c r="D245" s="14">
        <v>21.32</v>
      </c>
      <c r="E245" s="14">
        <v>21839.72</v>
      </c>
      <c r="F245" s="15">
        <v>2.48</v>
      </c>
      <c r="G245" s="14">
        <v>-32.909999999999997</v>
      </c>
      <c r="H245" s="14"/>
      <c r="I245" s="14"/>
      <c r="J245" s="14"/>
      <c r="K245" s="14"/>
      <c r="L245" s="14"/>
    </row>
    <row r="246" spans="1:12" x14ac:dyDescent="0.3">
      <c r="A246" s="4" t="s">
        <v>239</v>
      </c>
      <c r="B246" s="244">
        <v>77589.039999999994</v>
      </c>
      <c r="C246" s="15">
        <v>-9.3699999999999992</v>
      </c>
      <c r="D246" s="14">
        <v>61.69</v>
      </c>
      <c r="E246" s="14">
        <v>85610.41</v>
      </c>
      <c r="F246" s="15">
        <v>17.8</v>
      </c>
      <c r="G246" s="14">
        <v>-84.16</v>
      </c>
      <c r="H246" s="14"/>
      <c r="I246" s="14"/>
      <c r="J246" s="14"/>
      <c r="K246" s="14"/>
      <c r="L246" s="14"/>
    </row>
    <row r="247" spans="1:12" x14ac:dyDescent="0.3">
      <c r="A247" s="4" t="s">
        <v>240</v>
      </c>
      <c r="B247" s="244">
        <v>57893.06</v>
      </c>
      <c r="C247" s="15">
        <v>-9.69</v>
      </c>
      <c r="D247" s="14">
        <v>57.1</v>
      </c>
      <c r="E247" s="14">
        <v>64104.160000000003</v>
      </c>
      <c r="F247" s="15">
        <v>2.69</v>
      </c>
      <c r="G247" s="14">
        <v>2059.9299999999998</v>
      </c>
      <c r="H247" s="14"/>
      <c r="I247" s="14"/>
      <c r="J247" s="14"/>
      <c r="K247" s="14"/>
      <c r="L247" s="14"/>
    </row>
    <row r="248" spans="1:12" x14ac:dyDescent="0.3">
      <c r="A248" s="4" t="s">
        <v>241</v>
      </c>
      <c r="B248" s="244">
        <v>63894.41</v>
      </c>
      <c r="C248" s="15">
        <v>-9.9600000000000009</v>
      </c>
      <c r="D248" s="14">
        <v>51.95</v>
      </c>
      <c r="E248" s="14">
        <v>70959.87</v>
      </c>
      <c r="F248" s="15">
        <v>2.25</v>
      </c>
      <c r="G248" s="14">
        <v>-66.650000000000006</v>
      </c>
      <c r="H248" s="14"/>
      <c r="I248" s="14"/>
      <c r="J248" s="14"/>
      <c r="K248" s="14"/>
      <c r="L248" s="14"/>
    </row>
    <row r="249" spans="1:12" x14ac:dyDescent="0.3">
      <c r="A249" s="4" t="s">
        <v>242</v>
      </c>
      <c r="B249" s="244">
        <v>33780.620000000003</v>
      </c>
      <c r="C249" s="15">
        <v>-5.59</v>
      </c>
      <c r="D249" s="14">
        <v>27.58</v>
      </c>
      <c r="E249" s="14">
        <v>35780.43</v>
      </c>
      <c r="F249" s="15">
        <v>-0.64</v>
      </c>
      <c r="G249" s="14">
        <v>-42.34</v>
      </c>
      <c r="H249" s="14"/>
      <c r="I249" s="14"/>
      <c r="J249" s="14"/>
      <c r="K249" s="14"/>
      <c r="L249" s="14"/>
    </row>
    <row r="250" spans="1:12" x14ac:dyDescent="0.3">
      <c r="A250" s="4" t="s">
        <v>243</v>
      </c>
      <c r="B250" s="244">
        <v>308973.96999999997</v>
      </c>
      <c r="C250" s="15">
        <v>-5.24</v>
      </c>
      <c r="D250" s="14">
        <v>230.25</v>
      </c>
      <c r="E250" s="14">
        <v>326067.84999999998</v>
      </c>
      <c r="F250" s="15">
        <v>0.99</v>
      </c>
      <c r="G250" s="14">
        <v>-505.32</v>
      </c>
      <c r="H250" s="14"/>
      <c r="I250" s="14"/>
      <c r="J250" s="14"/>
      <c r="K250" s="14"/>
      <c r="L250" s="14"/>
    </row>
    <row r="251" spans="1:12" x14ac:dyDescent="0.3">
      <c r="A251" s="4" t="s">
        <v>244</v>
      </c>
      <c r="B251" s="244">
        <v>1982934.43</v>
      </c>
      <c r="C251" s="15">
        <v>-4.95</v>
      </c>
      <c r="D251" s="14">
        <v>3695.22</v>
      </c>
      <c r="E251" s="14">
        <v>2086273.83</v>
      </c>
      <c r="F251" s="15">
        <v>1.58</v>
      </c>
      <c r="G251" s="14">
        <v>-7151.63</v>
      </c>
      <c r="H251" s="14"/>
      <c r="I251" s="14"/>
      <c r="J251" s="14"/>
      <c r="K251" s="14"/>
      <c r="L251" s="14"/>
    </row>
    <row r="252" spans="1:12" x14ac:dyDescent="0.3">
      <c r="A252" s="4" t="s">
        <v>245</v>
      </c>
      <c r="B252" s="244">
        <v>579110.06999999995</v>
      </c>
      <c r="C252" s="15">
        <v>-5.69</v>
      </c>
      <c r="D252" s="14">
        <v>445.61</v>
      </c>
      <c r="E252" s="14">
        <v>614069.73</v>
      </c>
      <c r="F252" s="15">
        <v>0.73</v>
      </c>
      <c r="G252" s="14">
        <v>-1411.77</v>
      </c>
      <c r="H252" s="14"/>
      <c r="I252" s="14"/>
      <c r="J252" s="14"/>
      <c r="K252" s="14"/>
      <c r="L252" s="14"/>
    </row>
    <row r="253" spans="1:12" x14ac:dyDescent="0.3">
      <c r="A253" s="4" t="s">
        <v>246</v>
      </c>
      <c r="B253" s="244">
        <v>95818.29</v>
      </c>
      <c r="C253" s="15">
        <v>-7.52</v>
      </c>
      <c r="D253" s="14">
        <v>58.83</v>
      </c>
      <c r="E253" s="14">
        <v>103606.25</v>
      </c>
      <c r="F253" s="15">
        <v>1.21</v>
      </c>
      <c r="G253" s="14">
        <v>-83.29</v>
      </c>
      <c r="H253" s="14"/>
      <c r="I253" s="14"/>
      <c r="J253" s="14"/>
      <c r="K253" s="14"/>
      <c r="L253" s="14"/>
    </row>
    <row r="254" spans="1:12" x14ac:dyDescent="0.3">
      <c r="A254" s="4" t="s">
        <v>247</v>
      </c>
      <c r="B254" s="244">
        <v>49401.51</v>
      </c>
      <c r="C254" s="15">
        <v>-0.6</v>
      </c>
      <c r="D254" s="14">
        <v>0</v>
      </c>
      <c r="E254" s="14">
        <v>49700.02</v>
      </c>
      <c r="F254" s="15">
        <v>1.05</v>
      </c>
      <c r="G254" s="14">
        <v>0</v>
      </c>
      <c r="H254" s="14"/>
      <c r="I254" s="14"/>
      <c r="J254" s="14"/>
      <c r="K254" s="14"/>
      <c r="L254" s="14"/>
    </row>
    <row r="255" spans="1:12" x14ac:dyDescent="0.3">
      <c r="A255" s="4" t="s">
        <v>248</v>
      </c>
      <c r="B255" s="244">
        <v>216973.97</v>
      </c>
      <c r="C255" s="15">
        <v>-7.76</v>
      </c>
      <c r="D255" s="14">
        <v>132.91</v>
      </c>
      <c r="E255" s="14">
        <v>235233.21</v>
      </c>
      <c r="F255" s="15">
        <v>7.04</v>
      </c>
      <c r="G255" s="14">
        <v>-237.74</v>
      </c>
      <c r="H255" s="14"/>
      <c r="I255" s="14"/>
      <c r="J255" s="14"/>
      <c r="K255" s="14"/>
      <c r="L255" s="14"/>
    </row>
    <row r="256" spans="1:12" x14ac:dyDescent="0.3">
      <c r="A256" s="4" t="s">
        <v>249</v>
      </c>
      <c r="B256" s="244">
        <v>67292.990000000005</v>
      </c>
      <c r="C256" s="15">
        <v>-13.35</v>
      </c>
      <c r="D256" s="14">
        <v>61.72</v>
      </c>
      <c r="E256" s="14">
        <v>77660.92</v>
      </c>
      <c r="F256" s="15">
        <v>3.68</v>
      </c>
      <c r="G256" s="14">
        <v>-115.91</v>
      </c>
      <c r="H256" s="14"/>
      <c r="I256" s="14"/>
      <c r="J256" s="14"/>
      <c r="K256" s="14"/>
      <c r="L256" s="14"/>
    </row>
    <row r="257" spans="1:12" x14ac:dyDescent="0.3">
      <c r="A257" s="4" t="s">
        <v>250</v>
      </c>
      <c r="B257" s="244">
        <v>41305.54</v>
      </c>
      <c r="C257" s="15">
        <v>-8.14</v>
      </c>
      <c r="D257" s="14">
        <v>42.09</v>
      </c>
      <c r="E257" s="14">
        <v>44966.37</v>
      </c>
      <c r="F257" s="15">
        <v>2.79</v>
      </c>
      <c r="G257" s="14">
        <v>-54.79</v>
      </c>
      <c r="H257" s="14"/>
      <c r="I257" s="14"/>
      <c r="J257" s="14"/>
      <c r="K257" s="14"/>
      <c r="L257" s="14"/>
    </row>
    <row r="258" spans="1:12" x14ac:dyDescent="0.3">
      <c r="A258" s="4" t="s">
        <v>251</v>
      </c>
      <c r="B258" s="244">
        <v>19081.310000000001</v>
      </c>
      <c r="C258" s="15">
        <v>5.19</v>
      </c>
      <c r="D258" s="14">
        <v>12.24</v>
      </c>
      <c r="E258" s="14">
        <v>18139.28</v>
      </c>
      <c r="F258" s="15">
        <v>0.06</v>
      </c>
      <c r="G258" s="14">
        <v>-53.68</v>
      </c>
      <c r="H258" s="14"/>
      <c r="I258" s="14"/>
      <c r="J258" s="14"/>
      <c r="K258" s="14"/>
      <c r="L258" s="14"/>
    </row>
    <row r="259" spans="1:12" x14ac:dyDescent="0.3">
      <c r="A259" s="4" t="s">
        <v>252</v>
      </c>
      <c r="B259" s="244">
        <v>128214.27</v>
      </c>
      <c r="C259" s="15">
        <v>-5.93</v>
      </c>
      <c r="D259" s="14">
        <v>149.93</v>
      </c>
      <c r="E259" s="14">
        <v>136294.35</v>
      </c>
      <c r="F259" s="15">
        <v>-2.1800000000000002</v>
      </c>
      <c r="G259" s="14">
        <v>-196.39</v>
      </c>
      <c r="H259" s="14"/>
      <c r="I259" s="14"/>
      <c r="J259" s="14"/>
      <c r="K259" s="14"/>
      <c r="L259" s="14"/>
    </row>
    <row r="260" spans="1:12" x14ac:dyDescent="0.3">
      <c r="A260" s="4" t="s">
        <v>253</v>
      </c>
      <c r="B260" s="244">
        <v>227904.89</v>
      </c>
      <c r="C260" s="15">
        <v>-5.77</v>
      </c>
      <c r="D260" s="14">
        <v>191.76</v>
      </c>
      <c r="E260" s="14">
        <v>241863.85</v>
      </c>
      <c r="F260" s="15">
        <v>2.5099999999999998</v>
      </c>
      <c r="G260" s="14">
        <v>-354.3</v>
      </c>
      <c r="H260" s="14"/>
      <c r="I260" s="14"/>
      <c r="J260" s="14"/>
      <c r="K260" s="14"/>
      <c r="L260" s="14"/>
    </row>
    <row r="261" spans="1:12" x14ac:dyDescent="0.3">
      <c r="A261" s="4" t="s">
        <v>254</v>
      </c>
      <c r="B261" s="244">
        <v>44289.02</v>
      </c>
      <c r="C261" s="15">
        <v>-6.78</v>
      </c>
      <c r="D261" s="14">
        <v>36.96</v>
      </c>
      <c r="E261" s="14">
        <v>47509.47</v>
      </c>
      <c r="F261" s="15">
        <v>4.0599999999999996</v>
      </c>
      <c r="G261" s="14">
        <v>-66.3</v>
      </c>
      <c r="H261" s="14"/>
      <c r="I261" s="14"/>
      <c r="J261" s="14"/>
      <c r="K261" s="14"/>
      <c r="L261" s="14"/>
    </row>
    <row r="262" spans="1:12" x14ac:dyDescent="0.3">
      <c r="A262" s="4" t="s">
        <v>255</v>
      </c>
      <c r="B262" s="244">
        <v>43432.59</v>
      </c>
      <c r="C262" s="15">
        <v>-5.95</v>
      </c>
      <c r="D262" s="14">
        <v>39.29</v>
      </c>
      <c r="E262" s="14">
        <v>46178.03</v>
      </c>
      <c r="F262" s="15">
        <v>8.92</v>
      </c>
      <c r="G262" s="14">
        <v>-52.02</v>
      </c>
      <c r="H262" s="14"/>
      <c r="I262" s="14"/>
      <c r="J262" s="14"/>
      <c r="K262" s="14"/>
      <c r="L262" s="14"/>
    </row>
    <row r="263" spans="1:12" x14ac:dyDescent="0.3">
      <c r="A263" s="4" t="s">
        <v>256</v>
      </c>
      <c r="B263" s="244">
        <v>924642.06</v>
      </c>
      <c r="C263" s="15">
        <v>4.13</v>
      </c>
      <c r="D263" s="14">
        <v>1394.94</v>
      </c>
      <c r="E263" s="14">
        <v>887962.76</v>
      </c>
      <c r="F263" s="15">
        <v>1.68</v>
      </c>
      <c r="G263" s="14">
        <v>6323.36</v>
      </c>
      <c r="H263" s="14"/>
      <c r="I263" s="14"/>
      <c r="J263" s="14"/>
      <c r="K263" s="14"/>
      <c r="L263" s="14"/>
    </row>
    <row r="264" spans="1:12" x14ac:dyDescent="0.3">
      <c r="A264" s="4" t="s">
        <v>257</v>
      </c>
      <c r="B264" s="244">
        <v>26253.56</v>
      </c>
      <c r="C264" s="15">
        <v>-12.7</v>
      </c>
      <c r="D264" s="14">
        <v>42.47</v>
      </c>
      <c r="E264" s="14">
        <v>30071.77</v>
      </c>
      <c r="F264" s="15">
        <v>-1.07</v>
      </c>
      <c r="G264" s="14">
        <v>-29.38</v>
      </c>
      <c r="H264" s="14"/>
      <c r="I264" s="14"/>
      <c r="J264" s="14"/>
      <c r="K264" s="14"/>
      <c r="L264" s="14"/>
    </row>
    <row r="265" spans="1:12" x14ac:dyDescent="0.3">
      <c r="A265" s="4" t="s">
        <v>258</v>
      </c>
      <c r="B265" s="244">
        <v>2002872.94</v>
      </c>
      <c r="C265" s="15">
        <v>-5.51</v>
      </c>
      <c r="D265" s="14">
        <v>3212.77</v>
      </c>
      <c r="E265" s="14">
        <v>2119750.87</v>
      </c>
      <c r="F265" s="15">
        <v>1.07</v>
      </c>
      <c r="G265" s="14">
        <v>-2634.71</v>
      </c>
      <c r="H265" s="14"/>
      <c r="I265" s="14"/>
      <c r="J265" s="14"/>
      <c r="K265" s="14"/>
      <c r="L265" s="14"/>
    </row>
    <row r="266" spans="1:12" x14ac:dyDescent="0.3">
      <c r="A266" s="4" t="s">
        <v>259</v>
      </c>
      <c r="B266" s="244">
        <v>270070.99</v>
      </c>
      <c r="C266" s="15">
        <v>-5.62</v>
      </c>
      <c r="D266" s="14">
        <v>277.81</v>
      </c>
      <c r="E266" s="14">
        <v>286142.15999999997</v>
      </c>
      <c r="F266" s="15">
        <v>0.6</v>
      </c>
      <c r="G266" s="14">
        <v>-921.55</v>
      </c>
      <c r="H266" s="14"/>
      <c r="I266" s="14"/>
      <c r="J266" s="14"/>
      <c r="K266" s="14"/>
      <c r="L266" s="14"/>
    </row>
    <row r="267" spans="1:12" x14ac:dyDescent="0.3">
      <c r="A267" s="4" t="s">
        <v>260</v>
      </c>
      <c r="B267" s="244">
        <v>31959.65</v>
      </c>
      <c r="C267" s="15">
        <v>-3.63</v>
      </c>
      <c r="D267" s="14">
        <v>25.2</v>
      </c>
      <c r="E267" s="14">
        <v>33163.43</v>
      </c>
      <c r="F267" s="15">
        <v>-3.31</v>
      </c>
      <c r="G267" s="14">
        <v>-39.1</v>
      </c>
      <c r="H267" s="14"/>
      <c r="I267" s="14"/>
      <c r="J267" s="14"/>
      <c r="K267" s="14"/>
      <c r="L267" s="14"/>
    </row>
    <row r="268" spans="1:12" x14ac:dyDescent="0.3">
      <c r="A268" s="4" t="s">
        <v>261</v>
      </c>
      <c r="B268" s="244">
        <v>27538.04</v>
      </c>
      <c r="C268" s="15">
        <v>-7.09</v>
      </c>
      <c r="D268" s="14">
        <v>29.14</v>
      </c>
      <c r="E268" s="14">
        <v>29639.88</v>
      </c>
      <c r="F268" s="15">
        <v>0.46</v>
      </c>
      <c r="G268" s="14">
        <v>-44.62</v>
      </c>
      <c r="H268" s="14"/>
      <c r="I268" s="14"/>
      <c r="J268" s="14"/>
      <c r="K268" s="14"/>
      <c r="L268" s="14"/>
    </row>
    <row r="269" spans="1:12" x14ac:dyDescent="0.3">
      <c r="A269" s="4" t="s">
        <v>262</v>
      </c>
      <c r="B269" s="244">
        <v>65889.289999999994</v>
      </c>
      <c r="C269" s="15">
        <v>-5.87</v>
      </c>
      <c r="D269" s="14">
        <v>40.82</v>
      </c>
      <c r="E269" s="14">
        <v>69997.41</v>
      </c>
      <c r="F269" s="15">
        <v>2.0699999999999998</v>
      </c>
      <c r="G269" s="14">
        <v>-62.3</v>
      </c>
      <c r="H269" s="14"/>
      <c r="I269" s="14"/>
      <c r="J269" s="14"/>
      <c r="K269" s="14"/>
      <c r="L269" s="14"/>
    </row>
    <row r="270" spans="1:12" x14ac:dyDescent="0.3">
      <c r="A270" s="4" t="s">
        <v>263</v>
      </c>
      <c r="B270" s="244">
        <v>54658.97</v>
      </c>
      <c r="C270" s="15">
        <v>-6.66</v>
      </c>
      <c r="D270" s="14">
        <v>41.55</v>
      </c>
      <c r="E270" s="14">
        <v>58559.99</v>
      </c>
      <c r="F270" s="15">
        <v>0.52</v>
      </c>
      <c r="G270" s="14">
        <v>-69.87</v>
      </c>
      <c r="H270" s="14"/>
      <c r="I270" s="14"/>
      <c r="J270" s="14"/>
      <c r="K270" s="14"/>
      <c r="L270" s="14"/>
    </row>
    <row r="271" spans="1:12" x14ac:dyDescent="0.3">
      <c r="A271" s="4" t="s">
        <v>264</v>
      </c>
      <c r="B271" s="244">
        <v>50867.59</v>
      </c>
      <c r="C271" s="15">
        <v>-8.6199999999999992</v>
      </c>
      <c r="D271" s="14">
        <v>68.97</v>
      </c>
      <c r="E271" s="14">
        <v>55664.1</v>
      </c>
      <c r="F271" s="15">
        <v>10.73</v>
      </c>
      <c r="G271" s="14">
        <v>-95.48</v>
      </c>
      <c r="H271" s="14"/>
      <c r="I271" s="14"/>
      <c r="J271" s="14"/>
      <c r="K271" s="14"/>
      <c r="L271" s="14"/>
    </row>
    <row r="272" spans="1:12" x14ac:dyDescent="0.3">
      <c r="A272" s="4" t="s">
        <v>265</v>
      </c>
      <c r="B272" s="244">
        <v>420613.35</v>
      </c>
      <c r="C272" s="15">
        <v>-4.88</v>
      </c>
      <c r="D272" s="14">
        <v>287.56</v>
      </c>
      <c r="E272" s="14">
        <v>442209.79</v>
      </c>
      <c r="F272" s="15">
        <v>-0.95</v>
      </c>
      <c r="G272" s="14">
        <v>-374.23</v>
      </c>
      <c r="H272" s="14"/>
      <c r="I272" s="14"/>
      <c r="J272" s="14"/>
      <c r="K272" s="14"/>
      <c r="L272" s="14"/>
    </row>
    <row r="273" spans="1:12" x14ac:dyDescent="0.3">
      <c r="A273" s="4" t="s">
        <v>266</v>
      </c>
      <c r="B273" s="244">
        <v>79768.58</v>
      </c>
      <c r="C273" s="15">
        <v>-8.83</v>
      </c>
      <c r="D273" s="14">
        <v>99.78</v>
      </c>
      <c r="E273" s="14">
        <v>87493.23</v>
      </c>
      <c r="F273" s="15">
        <v>1.55</v>
      </c>
      <c r="G273" s="14">
        <v>-162.25</v>
      </c>
      <c r="H273" s="14"/>
      <c r="I273" s="14"/>
      <c r="J273" s="14"/>
      <c r="K273" s="14"/>
      <c r="L273" s="14"/>
    </row>
    <row r="274" spans="1:12" x14ac:dyDescent="0.3">
      <c r="A274" s="4" t="s">
        <v>267</v>
      </c>
      <c r="B274" s="244">
        <v>47426.1</v>
      </c>
      <c r="C274" s="15">
        <v>-8.09</v>
      </c>
      <c r="D274" s="14">
        <v>37.31</v>
      </c>
      <c r="E274" s="14">
        <v>51603.08</v>
      </c>
      <c r="F274" s="15">
        <v>2.88</v>
      </c>
      <c r="G274" s="14">
        <v>-53.77</v>
      </c>
      <c r="H274" s="14"/>
      <c r="I274" s="14"/>
      <c r="J274" s="14"/>
      <c r="K274" s="14"/>
      <c r="L274" s="14"/>
    </row>
    <row r="275" spans="1:12" x14ac:dyDescent="0.3">
      <c r="A275" s="4" t="s">
        <v>268</v>
      </c>
      <c r="B275" s="244">
        <v>93171.29</v>
      </c>
      <c r="C275" s="15">
        <v>-6.31</v>
      </c>
      <c r="D275" s="14">
        <v>102.85</v>
      </c>
      <c r="E275" s="14">
        <v>99443.04</v>
      </c>
      <c r="F275" s="15">
        <v>0.85</v>
      </c>
      <c r="G275" s="14">
        <v>-177.21</v>
      </c>
      <c r="H275" s="14"/>
      <c r="I275" s="14"/>
      <c r="J275" s="14"/>
      <c r="K275" s="14"/>
      <c r="L275" s="14"/>
    </row>
    <row r="276" spans="1:12" x14ac:dyDescent="0.3">
      <c r="A276" s="4" t="s">
        <v>269</v>
      </c>
      <c r="B276" s="244">
        <v>120274.5</v>
      </c>
      <c r="C276" s="15">
        <v>-6.63</v>
      </c>
      <c r="D276" s="14">
        <v>109.85</v>
      </c>
      <c r="E276" s="14">
        <v>128817.44</v>
      </c>
      <c r="F276" s="15">
        <v>0.65</v>
      </c>
      <c r="G276" s="14">
        <v>-150.41</v>
      </c>
      <c r="H276" s="14"/>
      <c r="I276" s="14"/>
      <c r="J276" s="14"/>
      <c r="K276" s="14"/>
      <c r="L276" s="14"/>
    </row>
    <row r="277" spans="1:12" x14ac:dyDescent="0.3">
      <c r="A277" s="4" t="s">
        <v>270</v>
      </c>
      <c r="B277" s="244">
        <v>53553.23</v>
      </c>
      <c r="C277" s="15">
        <v>-6.8</v>
      </c>
      <c r="D277" s="14">
        <v>53.37</v>
      </c>
      <c r="E277" s="14">
        <v>57458.76</v>
      </c>
      <c r="F277" s="15">
        <v>1.96</v>
      </c>
      <c r="G277" s="14">
        <v>-60.92</v>
      </c>
      <c r="H277" s="14"/>
      <c r="I277" s="14"/>
      <c r="J277" s="14"/>
      <c r="K277" s="14"/>
      <c r="L277" s="14"/>
    </row>
    <row r="278" spans="1:12" x14ac:dyDescent="0.3">
      <c r="A278" s="4" t="s">
        <v>271</v>
      </c>
      <c r="B278" s="244">
        <v>264268.34000000003</v>
      </c>
      <c r="C278" s="15">
        <v>-4.3499999999999996</v>
      </c>
      <c r="D278" s="14">
        <v>181.74</v>
      </c>
      <c r="E278" s="14">
        <v>276283.65000000002</v>
      </c>
      <c r="F278" s="15">
        <v>1.83</v>
      </c>
      <c r="G278" s="14">
        <v>2219.56</v>
      </c>
      <c r="H278" s="14"/>
      <c r="I278" s="14"/>
      <c r="J278" s="14"/>
      <c r="K278" s="14"/>
      <c r="L278" s="14"/>
    </row>
    <row r="279" spans="1:12" x14ac:dyDescent="0.3">
      <c r="A279" s="4" t="s">
        <v>272</v>
      </c>
      <c r="B279" s="244">
        <v>538114.56999999995</v>
      </c>
      <c r="C279" s="15">
        <v>-7.84</v>
      </c>
      <c r="D279" s="14">
        <v>554.28</v>
      </c>
      <c r="E279" s="14">
        <v>583913.99</v>
      </c>
      <c r="F279" s="15">
        <v>10.75</v>
      </c>
      <c r="G279" s="14">
        <v>-941.48</v>
      </c>
      <c r="H279" s="14"/>
      <c r="I279" s="14"/>
      <c r="J279" s="14"/>
      <c r="K279" s="14"/>
      <c r="L279" s="14"/>
    </row>
    <row r="280" spans="1:12" x14ac:dyDescent="0.3">
      <c r="A280" s="4" t="s">
        <v>273</v>
      </c>
      <c r="B280" s="244">
        <v>485064.17</v>
      </c>
      <c r="C280" s="15">
        <v>-5.03</v>
      </c>
      <c r="D280" s="14">
        <v>347.57</v>
      </c>
      <c r="E280" s="14">
        <v>510772.05</v>
      </c>
      <c r="F280" s="15">
        <v>0.42</v>
      </c>
      <c r="G280" s="14">
        <v>-371.19</v>
      </c>
      <c r="H280" s="14"/>
      <c r="I280" s="14"/>
      <c r="J280" s="14"/>
      <c r="K280" s="14"/>
      <c r="L280" s="14"/>
    </row>
    <row r="281" spans="1:12" x14ac:dyDescent="0.3">
      <c r="A281" s="4" t="s">
        <v>274</v>
      </c>
      <c r="B281" s="244">
        <v>37107.339999999997</v>
      </c>
      <c r="C281" s="15">
        <v>-7.57</v>
      </c>
      <c r="D281" s="14">
        <v>25.13</v>
      </c>
      <c r="E281" s="14">
        <v>40148.11</v>
      </c>
      <c r="F281" s="15">
        <v>8.09</v>
      </c>
      <c r="G281" s="14">
        <v>-40.15</v>
      </c>
      <c r="H281" s="14"/>
      <c r="I281" s="14"/>
      <c r="J281" s="14"/>
      <c r="K281" s="14"/>
      <c r="L281" s="14"/>
    </row>
    <row r="282" spans="1:12" x14ac:dyDescent="0.3">
      <c r="A282" s="4" t="s">
        <v>275</v>
      </c>
      <c r="B282" s="244">
        <v>91701.52</v>
      </c>
      <c r="C282" s="15">
        <v>-7.9</v>
      </c>
      <c r="D282" s="14">
        <v>77.150000000000006</v>
      </c>
      <c r="E282" s="14">
        <v>99562.13</v>
      </c>
      <c r="F282" s="15">
        <v>0.72</v>
      </c>
      <c r="G282" s="14">
        <v>-155.5</v>
      </c>
      <c r="H282" s="14"/>
      <c r="I282" s="14"/>
      <c r="J282" s="14"/>
      <c r="K282" s="14"/>
      <c r="L282" s="14"/>
    </row>
    <row r="283" spans="1:12" x14ac:dyDescent="0.3">
      <c r="A283" s="4" t="s">
        <v>276</v>
      </c>
      <c r="B283" s="244">
        <v>252902.87</v>
      </c>
      <c r="C283" s="15">
        <v>-6.63</v>
      </c>
      <c r="D283" s="14">
        <v>300.5</v>
      </c>
      <c r="E283" s="14">
        <v>270853.08</v>
      </c>
      <c r="F283" s="15">
        <v>0.1</v>
      </c>
      <c r="G283" s="14">
        <v>-556.79999999999995</v>
      </c>
      <c r="H283" s="14"/>
      <c r="I283" s="14"/>
      <c r="J283" s="14"/>
      <c r="K283" s="14"/>
      <c r="L283" s="14"/>
    </row>
    <row r="284" spans="1:12" x14ac:dyDescent="0.3">
      <c r="I284" s="14"/>
      <c r="J284" s="14"/>
      <c r="K284" s="14"/>
      <c r="L284" s="14"/>
    </row>
  </sheetData>
  <conditionalFormatting sqref="D249:D284 D231:D247 D158:D159 D161:D165 D184:D200 D202:D208 D120:D138 D140:D156 D4:D16 D167:D170 D172:D182 D113:D114 D116:D117 D108:D111 D18:D37 D39:D55 D210:D216 D218:D229 D57:D92 D94:D106">
    <cfRule type="containsText" dxfId="69" priority="12" stopIfTrue="1" operator="containsText" text="ort">
      <formula>NOT(ISERROR(SEARCH("ort",D4)))</formula>
    </cfRule>
  </conditionalFormatting>
  <conditionalFormatting sqref="B4">
    <cfRule type="containsText" dxfId="68" priority="11" stopIfTrue="1" operator="containsText" text="ort">
      <formula>NOT(ISERROR(SEARCH("ort",B4)))</formula>
    </cfRule>
  </conditionalFormatting>
  <conditionalFormatting sqref="B285:D1048435">
    <cfRule type="containsText" dxfId="67" priority="13" stopIfTrue="1" operator="containsText" text="ort">
      <formula>NOT(ISERROR(SEARCH("ort",#REF!)))</formula>
    </cfRule>
  </conditionalFormatting>
  <conditionalFormatting sqref="B1048436:D1048576 B5:C16 B18:C37 B39:C55 B57:C92 B94:C101">
    <cfRule type="containsText" dxfId="66" priority="14" stopIfTrue="1" operator="containsText" text="ort">
      <formula>NOT(ISERROR(SEARCH("ort",#REF!)))</formula>
    </cfRule>
  </conditionalFormatting>
  <conditionalFormatting sqref="B1:C1 B3:D3 C2 B249:C284 B231:C247 B158:C159 B161:C165 B184:C200 B202:C208 B120:C138 B140:C156 B167:C170 B172:C182 B113:C114 B116:C117 B102:C106 B108:C111 B210:C216 B218:C229">
    <cfRule type="containsText" dxfId="65" priority="15" stopIfTrue="1" operator="containsText" text="ort">
      <formula>NOT(ISERROR(SEARCH("ort",#REF!)))</formula>
    </cfRule>
  </conditionalFormatting>
  <conditionalFormatting sqref="E110">
    <cfRule type="containsText" dxfId="64" priority="10" stopIfTrue="1" operator="containsText" text="ort">
      <formula>NOT(ISERROR(SEARCH("ort",E110)))</formula>
    </cfRule>
  </conditionalFormatting>
  <conditionalFormatting sqref="E130">
    <cfRule type="containsText" dxfId="63" priority="9" stopIfTrue="1" operator="containsText" text="ort">
      <formula>NOT(ISERROR(SEARCH("ort",E130)))</formula>
    </cfRule>
  </conditionalFormatting>
  <conditionalFormatting sqref="E137">
    <cfRule type="containsText" dxfId="62" priority="8" stopIfTrue="1" operator="containsText" text="ort">
      <formula>NOT(ISERROR(SEARCH("ort",E137)))</formula>
    </cfRule>
  </conditionalFormatting>
  <conditionalFormatting sqref="E170">
    <cfRule type="containsText" dxfId="61" priority="7" stopIfTrue="1" operator="containsText" text="ort">
      <formula>NOT(ISERROR(SEARCH("ort",E170)))</formula>
    </cfRule>
  </conditionalFormatting>
  <conditionalFormatting sqref="E191">
    <cfRule type="containsText" dxfId="60" priority="6" stopIfTrue="1" operator="containsText" text="ort">
      <formula>NOT(ISERROR(SEARCH("ort",E191)))</formula>
    </cfRule>
  </conditionalFormatting>
  <conditionalFormatting sqref="B2">
    <cfRule type="containsText" dxfId="59" priority="5" stopIfTrue="1" operator="containsText" text="ort">
      <formula>NOT(ISERROR(SEARCH("ort",#REF!)))</formula>
    </cfRule>
  </conditionalFormatting>
  <conditionalFormatting sqref="D2">
    <cfRule type="containsText" dxfId="58" priority="4" stopIfTrue="1" operator="containsText" text="ort">
      <formula>NOT(ISERROR(SEARCH("ort",#REF!)))</formula>
    </cfRule>
  </conditionalFormatting>
  <conditionalFormatting sqref="D1">
    <cfRule type="containsText" dxfId="57" priority="3" stopIfTrue="1" operator="containsText" text="ort">
      <formula>NOT(ISERROR(SEARCH("ort",#REF!)))</formula>
    </cfRule>
  </conditionalFormatting>
  <conditionalFormatting sqref="C4">
    <cfRule type="containsText" dxfId="56" priority="2" stopIfTrue="1" operator="containsText" text="ort">
      <formula>NOT(ISERROR(SEARCH("ort",#REF!)))</formula>
    </cfRule>
  </conditionalFormatting>
  <conditionalFormatting sqref="F103">
    <cfRule type="containsText" dxfId="55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84"/>
  <sheetViews>
    <sheetView workbookViewId="0">
      <selection activeCell="H13" sqref="H13"/>
    </sheetView>
  </sheetViews>
  <sheetFormatPr defaultColWidth="9.140625" defaultRowHeight="16.5" x14ac:dyDescent="0.3"/>
  <cols>
    <col min="1" max="1" width="27.7109375" style="349" customWidth="1"/>
    <col min="2" max="2" width="13.7109375" style="396" bestFit="1" customWidth="1"/>
    <col min="3" max="3" width="10.85546875" style="8" bestFit="1" customWidth="1"/>
    <col min="4" max="4" width="14.85546875" style="6" bestFit="1" customWidth="1"/>
    <col min="5" max="5" width="13.140625" style="7" bestFit="1" customWidth="1"/>
    <col min="6" max="6" width="9.5703125" style="8" bestFit="1" customWidth="1"/>
    <col min="7" max="7" width="12.42578125" style="6" bestFit="1" customWidth="1"/>
    <col min="8" max="8" width="9.85546875" style="6" customWidth="1"/>
    <col min="9" max="9" width="12.7109375" style="6" customWidth="1"/>
    <col min="10" max="10" width="22" style="6" bestFit="1" customWidth="1"/>
    <col min="11" max="11" width="9.140625" style="6"/>
    <col min="12" max="12" width="13.5703125" style="6" bestFit="1" customWidth="1"/>
    <col min="13" max="16384" width="9.140625" style="6"/>
  </cols>
  <sheetData>
    <row r="1" spans="1:12" s="5" customFormat="1" x14ac:dyDescent="0.3">
      <c r="A1" s="1" t="s">
        <v>282</v>
      </c>
      <c r="B1" s="394"/>
      <c r="C1" s="220"/>
      <c r="D1" s="248" t="s">
        <v>343</v>
      </c>
      <c r="E1" s="14"/>
      <c r="F1" s="15"/>
    </row>
    <row r="2" spans="1:12" s="3" customFormat="1" x14ac:dyDescent="0.3">
      <c r="A2" s="1"/>
      <c r="B2" s="312" t="s">
        <v>364</v>
      </c>
      <c r="C2" s="220"/>
      <c r="D2" s="3" t="s">
        <v>364</v>
      </c>
      <c r="E2" s="2" t="s">
        <v>365</v>
      </c>
      <c r="F2" s="220"/>
      <c r="G2" s="3" t="s">
        <v>365</v>
      </c>
    </row>
    <row r="3" spans="1:12" s="340" customFormat="1" ht="31.5" customHeight="1" x14ac:dyDescent="0.3">
      <c r="A3" s="336" t="s">
        <v>277</v>
      </c>
      <c r="B3" s="395" t="s">
        <v>278</v>
      </c>
      <c r="C3" s="262" t="s">
        <v>279</v>
      </c>
      <c r="D3" s="337" t="s">
        <v>280</v>
      </c>
      <c r="E3" s="338" t="s">
        <v>278</v>
      </c>
      <c r="F3" s="339" t="s">
        <v>279</v>
      </c>
      <c r="G3" s="340" t="s">
        <v>280</v>
      </c>
    </row>
    <row r="4" spans="1:12" x14ac:dyDescent="0.3">
      <c r="A4" s="336" t="s">
        <v>325</v>
      </c>
      <c r="B4" s="356">
        <f>SUM(B5:B283)</f>
        <v>71827498.99999997</v>
      </c>
      <c r="C4" s="355">
        <f>(B4-E4)/E4*100</f>
        <v>-2.8064204906469739</v>
      </c>
      <c r="D4" s="357">
        <f>SUM(D5:D283)</f>
        <v>-3302468.259999997</v>
      </c>
      <c r="E4" s="342">
        <v>73901485.429999977</v>
      </c>
      <c r="F4" s="343">
        <v>1.0273684646257097</v>
      </c>
      <c r="G4" s="342">
        <v>82156.38999999997</v>
      </c>
      <c r="I4" s="7"/>
      <c r="K4" s="7"/>
    </row>
    <row r="5" spans="1:12" x14ac:dyDescent="0.3">
      <c r="A5" s="6" t="s">
        <v>0</v>
      </c>
      <c r="B5" s="353">
        <v>16686.18</v>
      </c>
      <c r="C5" s="354">
        <v>-5.41</v>
      </c>
      <c r="D5" s="358">
        <v>-606.30999999999995</v>
      </c>
      <c r="E5" s="7">
        <v>17641.060000000001</v>
      </c>
      <c r="F5" s="8">
        <v>-0.15</v>
      </c>
      <c r="G5" s="7">
        <v>13.05</v>
      </c>
      <c r="H5" s="7"/>
      <c r="I5" s="7"/>
      <c r="J5" s="7"/>
      <c r="K5" s="7"/>
      <c r="L5" s="7"/>
    </row>
    <row r="6" spans="1:12" x14ac:dyDescent="0.3">
      <c r="A6" s="6" t="s">
        <v>1</v>
      </c>
      <c r="B6" s="353">
        <v>238561.3</v>
      </c>
      <c r="C6" s="354">
        <v>-5.26</v>
      </c>
      <c r="D6" s="358">
        <v>-7011.96</v>
      </c>
      <c r="E6" s="7">
        <v>251806.41</v>
      </c>
      <c r="F6" s="8">
        <v>0.53</v>
      </c>
      <c r="G6" s="7">
        <v>180.74</v>
      </c>
      <c r="H6" s="7"/>
      <c r="I6" s="7"/>
      <c r="J6" s="7"/>
      <c r="K6" s="7"/>
      <c r="L6" s="7"/>
    </row>
    <row r="7" spans="1:12" x14ac:dyDescent="0.3">
      <c r="A7" s="6" t="s">
        <v>2</v>
      </c>
      <c r="B7" s="353">
        <v>138939.44</v>
      </c>
      <c r="C7" s="354">
        <v>-1.61</v>
      </c>
      <c r="D7" s="358">
        <v>-5335.02</v>
      </c>
      <c r="E7" s="7">
        <v>141214.82</v>
      </c>
      <c r="F7" s="8">
        <v>-1.62</v>
      </c>
      <c r="G7" s="7">
        <v>136.29</v>
      </c>
      <c r="H7" s="7"/>
      <c r="I7" s="7"/>
      <c r="J7" s="7"/>
      <c r="K7" s="7"/>
      <c r="L7" s="7"/>
    </row>
    <row r="8" spans="1:12" x14ac:dyDescent="0.3">
      <c r="A8" s="6" t="s">
        <v>3</v>
      </c>
      <c r="B8" s="353">
        <v>40475.82</v>
      </c>
      <c r="C8" s="354">
        <v>-5.51</v>
      </c>
      <c r="D8" s="358">
        <v>-1102.6600000000001</v>
      </c>
      <c r="E8" s="7">
        <v>42834.25</v>
      </c>
      <c r="F8" s="8">
        <v>5.53</v>
      </c>
      <c r="G8" s="7">
        <v>28.98</v>
      </c>
      <c r="H8" s="7"/>
      <c r="I8" s="7"/>
      <c r="J8" s="7"/>
      <c r="K8" s="7"/>
      <c r="L8" s="7"/>
    </row>
    <row r="9" spans="1:12" x14ac:dyDescent="0.3">
      <c r="A9" s="6" t="s">
        <v>4</v>
      </c>
      <c r="B9" s="353">
        <v>166974.82999999999</v>
      </c>
      <c r="C9" s="354">
        <v>-3.81</v>
      </c>
      <c r="D9" s="358">
        <v>-6084.49</v>
      </c>
      <c r="E9" s="7">
        <v>173583</v>
      </c>
      <c r="F9" s="8">
        <v>1.24</v>
      </c>
      <c r="G9" s="7">
        <v>150.6</v>
      </c>
      <c r="H9" s="7"/>
      <c r="I9" s="7"/>
      <c r="J9" s="7"/>
      <c r="K9" s="7"/>
      <c r="L9" s="7"/>
    </row>
    <row r="10" spans="1:12" x14ac:dyDescent="0.3">
      <c r="A10" s="6" t="s">
        <v>5</v>
      </c>
      <c r="B10" s="353">
        <v>124788.86</v>
      </c>
      <c r="C10" s="354">
        <v>-1.78</v>
      </c>
      <c r="D10" s="358">
        <v>-4483.0200000000004</v>
      </c>
      <c r="E10" s="7">
        <v>127047.33</v>
      </c>
      <c r="F10" s="8">
        <v>-1.6</v>
      </c>
      <c r="G10" s="7">
        <v>110.48</v>
      </c>
      <c r="H10" s="7"/>
      <c r="I10" s="7"/>
      <c r="J10" s="7"/>
      <c r="K10" s="7"/>
      <c r="L10" s="7"/>
    </row>
    <row r="11" spans="1:12" x14ac:dyDescent="0.3">
      <c r="A11" s="6" t="s">
        <v>6</v>
      </c>
      <c r="B11" s="353">
        <v>80757.52</v>
      </c>
      <c r="C11" s="354">
        <v>-1.4</v>
      </c>
      <c r="D11" s="358">
        <v>-2377.16</v>
      </c>
      <c r="E11" s="7">
        <v>81907.14</v>
      </c>
      <c r="F11" s="8">
        <v>-0.16</v>
      </c>
      <c r="G11" s="7">
        <v>59.04</v>
      </c>
      <c r="H11" s="7"/>
      <c r="I11" s="7"/>
      <c r="J11" s="7"/>
      <c r="K11" s="7"/>
      <c r="L11" s="7"/>
    </row>
    <row r="12" spans="1:12" x14ac:dyDescent="0.3">
      <c r="A12" s="6" t="s">
        <v>7</v>
      </c>
      <c r="B12" s="353">
        <v>56834.879999999997</v>
      </c>
      <c r="C12" s="354">
        <v>-2.97</v>
      </c>
      <c r="D12" s="358">
        <v>-1559.73</v>
      </c>
      <c r="E12" s="7">
        <v>58576.29</v>
      </c>
      <c r="F12" s="8">
        <v>-0.94</v>
      </c>
      <c r="G12" s="7">
        <v>41.65</v>
      </c>
      <c r="H12" s="7"/>
      <c r="I12" s="7"/>
      <c r="J12" s="7"/>
      <c r="K12" s="7"/>
      <c r="L12" s="7"/>
    </row>
    <row r="13" spans="1:12" x14ac:dyDescent="0.3">
      <c r="A13" s="6" t="s">
        <v>8</v>
      </c>
      <c r="B13" s="353">
        <v>16526.37</v>
      </c>
      <c r="C13" s="354">
        <v>-0.2</v>
      </c>
      <c r="D13" s="358">
        <v>-443.35</v>
      </c>
      <c r="E13" s="7">
        <v>16559.64</v>
      </c>
      <c r="F13" s="8">
        <v>-0.23</v>
      </c>
      <c r="G13" s="7">
        <v>9.91</v>
      </c>
      <c r="H13" s="7"/>
      <c r="I13" s="7"/>
      <c r="J13" s="7"/>
      <c r="K13" s="7"/>
      <c r="L13" s="7"/>
    </row>
    <row r="14" spans="1:12" x14ac:dyDescent="0.3">
      <c r="A14" s="6" t="s">
        <v>9</v>
      </c>
      <c r="B14" s="353">
        <v>17441.2</v>
      </c>
      <c r="C14" s="354">
        <v>-4.8099999999999996</v>
      </c>
      <c r="D14" s="358">
        <v>-367.18</v>
      </c>
      <c r="E14" s="7">
        <v>18323.22</v>
      </c>
      <c r="F14" s="8">
        <v>2.3199999999999998</v>
      </c>
      <c r="G14" s="7">
        <v>9.1199999999999992</v>
      </c>
      <c r="H14" s="7"/>
      <c r="I14" s="7"/>
      <c r="J14" s="7"/>
      <c r="K14" s="7"/>
      <c r="L14" s="7"/>
    </row>
    <row r="15" spans="1:12" x14ac:dyDescent="0.3">
      <c r="A15" s="6" t="s">
        <v>10</v>
      </c>
      <c r="B15" s="353">
        <v>25340.77</v>
      </c>
      <c r="C15" s="354">
        <v>-0.26</v>
      </c>
      <c r="D15" s="358">
        <v>-904.43</v>
      </c>
      <c r="E15" s="7">
        <v>25406.21</v>
      </c>
      <c r="F15" s="8">
        <v>1.78</v>
      </c>
      <c r="G15" s="7">
        <v>22.65</v>
      </c>
      <c r="H15" s="7"/>
      <c r="I15" s="7"/>
      <c r="J15" s="7"/>
      <c r="K15" s="7"/>
      <c r="L15" s="7"/>
    </row>
    <row r="16" spans="1:12" x14ac:dyDescent="0.3">
      <c r="A16" s="6" t="s">
        <v>11</v>
      </c>
      <c r="B16" s="353">
        <v>3428529.9</v>
      </c>
      <c r="C16" s="354">
        <v>-0.36</v>
      </c>
      <c r="D16" s="358">
        <v>-227178.19</v>
      </c>
      <c r="E16" s="7">
        <v>3441003.55</v>
      </c>
      <c r="F16" s="8">
        <v>0.7</v>
      </c>
      <c r="G16" s="7">
        <v>5524.53</v>
      </c>
      <c r="H16" s="7"/>
      <c r="I16" s="7"/>
      <c r="J16" s="7"/>
      <c r="K16" s="7"/>
      <c r="L16" s="7"/>
    </row>
    <row r="17" spans="1:12" x14ac:dyDescent="0.3">
      <c r="A17" s="344" t="s">
        <v>12</v>
      </c>
      <c r="B17" s="397">
        <v>148555.48000000001</v>
      </c>
      <c r="C17" s="399">
        <v>-7.92</v>
      </c>
      <c r="D17" s="398">
        <v>-5802.34</v>
      </c>
      <c r="E17" s="7">
        <v>161341.53999999998</v>
      </c>
      <c r="F17" s="346" t="s">
        <v>333</v>
      </c>
      <c r="G17" s="6">
        <v>93.97</v>
      </c>
      <c r="H17" s="295" t="s">
        <v>348</v>
      </c>
    </row>
    <row r="18" spans="1:12" x14ac:dyDescent="0.3">
      <c r="A18" s="6" t="s">
        <v>13</v>
      </c>
      <c r="B18" s="353">
        <v>181170.05</v>
      </c>
      <c r="C18" s="354">
        <v>-4.8099999999999996</v>
      </c>
      <c r="D18" s="358">
        <v>-6774.57</v>
      </c>
      <c r="E18" s="7">
        <v>190334.5</v>
      </c>
      <c r="F18" s="8">
        <v>2.02</v>
      </c>
      <c r="G18" s="7">
        <v>168.42</v>
      </c>
      <c r="H18" s="7"/>
      <c r="I18" s="7"/>
      <c r="J18" s="7"/>
      <c r="K18" s="7"/>
      <c r="L18" s="7"/>
    </row>
    <row r="19" spans="1:12" x14ac:dyDescent="0.3">
      <c r="A19" s="6" t="s">
        <v>14</v>
      </c>
      <c r="B19" s="353">
        <v>38384.949999999997</v>
      </c>
      <c r="C19" s="354">
        <v>-1.1000000000000001</v>
      </c>
      <c r="D19" s="358">
        <v>-1459.14</v>
      </c>
      <c r="E19" s="7">
        <v>38811.22</v>
      </c>
      <c r="F19" s="8">
        <v>-1.38</v>
      </c>
      <c r="G19" s="7">
        <v>40.93</v>
      </c>
      <c r="H19" s="7"/>
      <c r="I19" s="7"/>
      <c r="J19" s="7"/>
      <c r="K19" s="7"/>
      <c r="L19" s="7"/>
    </row>
    <row r="20" spans="1:12" x14ac:dyDescent="0.3">
      <c r="A20" s="6" t="s">
        <v>15</v>
      </c>
      <c r="B20" s="353">
        <v>60771.82</v>
      </c>
      <c r="C20" s="354">
        <v>-0.86</v>
      </c>
      <c r="D20" s="358">
        <v>-1298.53</v>
      </c>
      <c r="E20" s="7">
        <v>61296.08</v>
      </c>
      <c r="F20" s="8">
        <v>-1.32</v>
      </c>
      <c r="G20" s="7">
        <v>31.17</v>
      </c>
      <c r="H20" s="7"/>
      <c r="I20" s="7"/>
      <c r="J20" s="7"/>
      <c r="K20" s="7"/>
      <c r="L20" s="7"/>
    </row>
    <row r="21" spans="1:12" x14ac:dyDescent="0.3">
      <c r="A21" s="6" t="s">
        <v>16</v>
      </c>
      <c r="B21" s="353">
        <v>216586.65</v>
      </c>
      <c r="C21" s="354">
        <v>-4.34</v>
      </c>
      <c r="D21" s="358">
        <v>-9281.81</v>
      </c>
      <c r="E21" s="7">
        <v>226418.99</v>
      </c>
      <c r="F21" s="8">
        <v>1.1200000000000001</v>
      </c>
      <c r="G21" s="7">
        <v>231.06</v>
      </c>
      <c r="H21" s="7"/>
      <c r="I21" s="7"/>
      <c r="J21" s="7"/>
      <c r="K21" s="7"/>
      <c r="L21" s="7"/>
    </row>
    <row r="22" spans="1:12" x14ac:dyDescent="0.3">
      <c r="A22" s="6" t="s">
        <v>17</v>
      </c>
      <c r="B22" s="353">
        <v>109252.82</v>
      </c>
      <c r="C22" s="354">
        <v>-5.14</v>
      </c>
      <c r="D22" s="358">
        <v>-3791.54</v>
      </c>
      <c r="E22" s="7">
        <v>115167.38</v>
      </c>
      <c r="F22" s="8">
        <v>1.73</v>
      </c>
      <c r="G22" s="7">
        <v>93.84</v>
      </c>
      <c r="H22" s="7"/>
      <c r="I22" s="7"/>
      <c r="J22" s="7"/>
      <c r="K22" s="7"/>
      <c r="L22" s="7"/>
    </row>
    <row r="23" spans="1:12" x14ac:dyDescent="0.3">
      <c r="A23" s="6" t="s">
        <v>18</v>
      </c>
      <c r="B23" s="353">
        <v>97515.97</v>
      </c>
      <c r="C23" s="354">
        <v>-6.94</v>
      </c>
      <c r="D23" s="358">
        <v>-3521.12</v>
      </c>
      <c r="E23" s="7">
        <v>104783.86</v>
      </c>
      <c r="F23" s="8">
        <v>1.17</v>
      </c>
      <c r="G23" s="7">
        <v>87.6</v>
      </c>
      <c r="H23" s="7"/>
      <c r="I23" s="7"/>
      <c r="J23" s="7"/>
      <c r="K23" s="7"/>
      <c r="L23" s="7"/>
    </row>
    <row r="24" spans="1:12" x14ac:dyDescent="0.3">
      <c r="A24" s="6" t="s">
        <v>19</v>
      </c>
      <c r="B24" s="353">
        <v>15430.4</v>
      </c>
      <c r="C24" s="354">
        <v>-4.3</v>
      </c>
      <c r="D24" s="358">
        <v>-398.65</v>
      </c>
      <c r="E24" s="7">
        <v>16124.46</v>
      </c>
      <c r="F24" s="8">
        <v>8.16</v>
      </c>
      <c r="G24" s="7">
        <v>10.08</v>
      </c>
      <c r="H24" s="7"/>
      <c r="I24" s="7"/>
      <c r="J24" s="7"/>
      <c r="K24" s="7"/>
      <c r="L24" s="7"/>
    </row>
    <row r="25" spans="1:12" x14ac:dyDescent="0.3">
      <c r="A25" s="6" t="s">
        <v>20</v>
      </c>
      <c r="B25" s="353">
        <v>18328.78</v>
      </c>
      <c r="C25" s="354">
        <v>-7.3</v>
      </c>
      <c r="D25" s="358">
        <v>-771.17</v>
      </c>
      <c r="E25" s="7">
        <v>19772</v>
      </c>
      <c r="F25" s="8">
        <v>-2.56</v>
      </c>
      <c r="G25" s="7">
        <v>19.260000000000002</v>
      </c>
      <c r="H25" s="7"/>
      <c r="I25" s="7"/>
      <c r="J25" s="7"/>
      <c r="K25" s="7"/>
      <c r="L25" s="7"/>
    </row>
    <row r="26" spans="1:12" x14ac:dyDescent="0.3">
      <c r="A26" s="6" t="s">
        <v>21</v>
      </c>
      <c r="B26" s="353">
        <v>387326.44</v>
      </c>
      <c r="C26" s="354">
        <v>-3.71</v>
      </c>
      <c r="D26" s="358">
        <v>-14414.2</v>
      </c>
      <c r="E26" s="7">
        <v>402269.38</v>
      </c>
      <c r="F26" s="8">
        <v>-7.0000000000000007E-2</v>
      </c>
      <c r="G26" s="7">
        <v>365.38</v>
      </c>
      <c r="H26" s="7"/>
      <c r="I26" s="7"/>
      <c r="J26" s="7"/>
      <c r="K26" s="7"/>
      <c r="L26" s="7"/>
    </row>
    <row r="27" spans="1:12" x14ac:dyDescent="0.3">
      <c r="A27" s="6" t="s">
        <v>22</v>
      </c>
      <c r="B27" s="353">
        <v>27876.39</v>
      </c>
      <c r="C27" s="354">
        <v>-4.3499999999999996</v>
      </c>
      <c r="D27" s="358">
        <v>-659.76</v>
      </c>
      <c r="E27" s="7">
        <v>29144.44</v>
      </c>
      <c r="F27" s="8">
        <v>0.93</v>
      </c>
      <c r="G27" s="7">
        <v>15.88</v>
      </c>
      <c r="H27" s="7"/>
      <c r="I27" s="7"/>
      <c r="J27" s="7"/>
      <c r="K27" s="7"/>
      <c r="L27" s="7"/>
    </row>
    <row r="28" spans="1:12" x14ac:dyDescent="0.3">
      <c r="A28" s="6" t="s">
        <v>23</v>
      </c>
      <c r="B28" s="353">
        <v>131859.31</v>
      </c>
      <c r="C28" s="354">
        <v>-5.98</v>
      </c>
      <c r="D28" s="358">
        <v>-6085.07</v>
      </c>
      <c r="E28" s="7">
        <v>140243.32999999999</v>
      </c>
      <c r="F28" s="8">
        <v>-0.9</v>
      </c>
      <c r="G28" s="7">
        <v>145.1</v>
      </c>
      <c r="H28" s="7"/>
      <c r="I28" s="7"/>
      <c r="J28" s="7"/>
      <c r="K28" s="7"/>
      <c r="L28" s="7"/>
    </row>
    <row r="29" spans="1:12" x14ac:dyDescent="0.3">
      <c r="A29" s="6" t="s">
        <v>24</v>
      </c>
      <c r="B29" s="353">
        <v>70953.55</v>
      </c>
      <c r="C29" s="354">
        <v>-4.67</v>
      </c>
      <c r="D29" s="358">
        <v>-2555.73</v>
      </c>
      <c r="E29" s="7">
        <v>74429.53</v>
      </c>
      <c r="F29" s="8">
        <v>-0.24</v>
      </c>
      <c r="G29" s="7">
        <v>62.58</v>
      </c>
      <c r="H29" s="7"/>
      <c r="I29" s="7"/>
      <c r="J29" s="7"/>
      <c r="K29" s="7"/>
      <c r="L29" s="7"/>
    </row>
    <row r="30" spans="1:12" x14ac:dyDescent="0.3">
      <c r="A30" s="6" t="s">
        <v>25</v>
      </c>
      <c r="B30" s="353">
        <v>122432.97</v>
      </c>
      <c r="C30" s="354">
        <v>-2.44</v>
      </c>
      <c r="D30" s="358">
        <v>-6005.89</v>
      </c>
      <c r="E30" s="7">
        <v>125494.94</v>
      </c>
      <c r="F30" s="8">
        <v>2.99</v>
      </c>
      <c r="G30" s="7">
        <v>139.13</v>
      </c>
      <c r="H30" s="7"/>
      <c r="I30" s="7"/>
      <c r="J30" s="7"/>
      <c r="K30" s="7"/>
      <c r="L30" s="7"/>
    </row>
    <row r="31" spans="1:12" x14ac:dyDescent="0.3">
      <c r="A31" s="7" t="s">
        <v>26</v>
      </c>
      <c r="B31" s="353">
        <v>34528.01</v>
      </c>
      <c r="C31" s="354">
        <v>-3.43</v>
      </c>
      <c r="D31" s="358">
        <v>-2137.06</v>
      </c>
      <c r="E31" s="7">
        <v>35753.699999999997</v>
      </c>
      <c r="F31" s="8">
        <v>-5.49</v>
      </c>
      <c r="G31" s="7">
        <v>54.72</v>
      </c>
      <c r="H31" s="7"/>
      <c r="I31" s="7"/>
      <c r="J31" s="7"/>
      <c r="K31" s="7"/>
      <c r="L31" s="7"/>
    </row>
    <row r="32" spans="1:12" x14ac:dyDescent="0.3">
      <c r="A32" s="7" t="s">
        <v>27</v>
      </c>
      <c r="B32" s="353">
        <v>128499.26</v>
      </c>
      <c r="C32" s="354">
        <v>-3.53</v>
      </c>
      <c r="D32" s="358">
        <v>-4254.6400000000003</v>
      </c>
      <c r="E32" s="7">
        <v>133206.6</v>
      </c>
      <c r="F32" s="8">
        <v>0.78</v>
      </c>
      <c r="G32" s="7">
        <v>107.66</v>
      </c>
      <c r="H32" s="7"/>
      <c r="I32" s="7"/>
      <c r="J32" s="7"/>
      <c r="K32" s="7"/>
      <c r="L32" s="7"/>
    </row>
    <row r="33" spans="1:12" x14ac:dyDescent="0.3">
      <c r="A33" s="7" t="s">
        <v>28</v>
      </c>
      <c r="B33" s="353">
        <v>131508.93</v>
      </c>
      <c r="C33" s="354">
        <v>-4.76</v>
      </c>
      <c r="D33" s="358">
        <v>-4071.5</v>
      </c>
      <c r="E33" s="7">
        <v>138076.01999999999</v>
      </c>
      <c r="F33" s="8">
        <v>-1.3</v>
      </c>
      <c r="G33" s="7">
        <v>99.64</v>
      </c>
      <c r="H33" s="7"/>
      <c r="I33" s="7"/>
      <c r="J33" s="7"/>
      <c r="K33" s="7"/>
      <c r="L33" s="7"/>
    </row>
    <row r="34" spans="1:12" x14ac:dyDescent="0.3">
      <c r="A34" s="7" t="s">
        <v>29</v>
      </c>
      <c r="B34" s="353">
        <v>254343.99</v>
      </c>
      <c r="C34" s="354">
        <v>-4.3899999999999997</v>
      </c>
      <c r="D34" s="358">
        <v>-9998.0300000000007</v>
      </c>
      <c r="E34" s="7">
        <v>266026.37</v>
      </c>
      <c r="F34" s="8">
        <v>0.14000000000000001</v>
      </c>
      <c r="G34" s="7">
        <v>240.12</v>
      </c>
      <c r="H34" s="7"/>
      <c r="I34" s="7"/>
      <c r="J34" s="7"/>
      <c r="K34" s="7"/>
      <c r="L34" s="7"/>
    </row>
    <row r="35" spans="1:12" x14ac:dyDescent="0.3">
      <c r="A35" s="6" t="s">
        <v>30</v>
      </c>
      <c r="B35" s="353">
        <v>45265.52</v>
      </c>
      <c r="C35" s="354">
        <v>-3.51</v>
      </c>
      <c r="D35" s="358">
        <v>-3083.4</v>
      </c>
      <c r="E35" s="7">
        <v>46910.65</v>
      </c>
      <c r="F35" s="8">
        <v>1.27</v>
      </c>
      <c r="G35" s="7">
        <v>81.290000000000006</v>
      </c>
      <c r="H35" s="7"/>
      <c r="I35" s="7"/>
      <c r="J35" s="7"/>
      <c r="K35" s="7"/>
      <c r="L35" s="7"/>
    </row>
    <row r="36" spans="1:12" x14ac:dyDescent="0.3">
      <c r="A36" s="6" t="s">
        <v>31</v>
      </c>
      <c r="B36" s="353">
        <v>6384383.25</v>
      </c>
      <c r="C36" s="354">
        <v>-1.27</v>
      </c>
      <c r="D36" s="358">
        <v>-537685.55000000005</v>
      </c>
      <c r="E36" s="7">
        <v>6466321.2999999998</v>
      </c>
      <c r="F36" s="8">
        <v>0.97</v>
      </c>
      <c r="G36" s="7">
        <v>13744.91</v>
      </c>
      <c r="H36" s="7"/>
      <c r="I36" s="7"/>
      <c r="J36" s="7"/>
      <c r="K36" s="7"/>
      <c r="L36" s="7"/>
    </row>
    <row r="37" spans="1:12" x14ac:dyDescent="0.3">
      <c r="A37" s="6" t="s">
        <v>32</v>
      </c>
      <c r="B37" s="353">
        <v>30620.5</v>
      </c>
      <c r="C37" s="354">
        <v>-5.3</v>
      </c>
      <c r="D37" s="358">
        <v>-1479.79</v>
      </c>
      <c r="E37" s="7">
        <v>32333.24</v>
      </c>
      <c r="F37" s="8">
        <v>0.37</v>
      </c>
      <c r="G37" s="7">
        <v>38.64</v>
      </c>
      <c r="H37" s="7"/>
      <c r="I37" s="7"/>
      <c r="J37" s="7"/>
      <c r="K37" s="7"/>
      <c r="L37" s="7"/>
    </row>
    <row r="38" spans="1:12" x14ac:dyDescent="0.3">
      <c r="A38" s="344" t="s">
        <v>33</v>
      </c>
      <c r="B38" s="353">
        <v>522618.4</v>
      </c>
      <c r="C38" s="354">
        <v>-5.07</v>
      </c>
      <c r="D38" s="358">
        <v>-16407.32</v>
      </c>
      <c r="E38" s="7">
        <v>550512.34</v>
      </c>
      <c r="F38" s="346" t="s">
        <v>333</v>
      </c>
      <c r="G38" s="6">
        <v>414.57</v>
      </c>
      <c r="H38" s="295" t="s">
        <v>349</v>
      </c>
    </row>
    <row r="39" spans="1:12" x14ac:dyDescent="0.3">
      <c r="A39" s="6" t="s">
        <v>34</v>
      </c>
      <c r="B39" s="353">
        <v>27571.75</v>
      </c>
      <c r="C39" s="354">
        <v>-3.88</v>
      </c>
      <c r="D39" s="358">
        <v>-1349.88</v>
      </c>
      <c r="E39" s="7">
        <v>28686.14</v>
      </c>
      <c r="F39" s="8">
        <v>1.18</v>
      </c>
      <c r="G39" s="7">
        <v>33.65</v>
      </c>
      <c r="H39" s="7"/>
      <c r="I39" s="7"/>
      <c r="J39" s="7"/>
      <c r="K39" s="7"/>
      <c r="L39" s="7"/>
    </row>
    <row r="40" spans="1:12" x14ac:dyDescent="0.3">
      <c r="A40" s="6" t="s">
        <v>35</v>
      </c>
      <c r="B40" s="353">
        <v>141042.46</v>
      </c>
      <c r="C40" s="354">
        <v>-4.28</v>
      </c>
      <c r="D40" s="358">
        <v>-5327.59</v>
      </c>
      <c r="E40" s="7">
        <v>147355.96</v>
      </c>
      <c r="F40" s="8">
        <v>2</v>
      </c>
      <c r="G40" s="7">
        <v>130.69</v>
      </c>
      <c r="H40" s="7"/>
      <c r="I40" s="7"/>
      <c r="J40" s="7"/>
      <c r="K40" s="7"/>
      <c r="L40" s="7"/>
    </row>
    <row r="41" spans="1:12" x14ac:dyDescent="0.3">
      <c r="A41" s="6" t="s">
        <v>36</v>
      </c>
      <c r="B41" s="353">
        <v>38091.449999999997</v>
      </c>
      <c r="C41" s="354">
        <v>-3.44</v>
      </c>
      <c r="D41" s="358">
        <v>-1138.26</v>
      </c>
      <c r="E41" s="7">
        <v>39449.47</v>
      </c>
      <c r="F41" s="8">
        <v>-0.74</v>
      </c>
      <c r="G41" s="7">
        <v>29.66</v>
      </c>
      <c r="H41" s="7"/>
      <c r="I41" s="7"/>
      <c r="J41" s="7"/>
      <c r="K41" s="7"/>
      <c r="L41" s="7"/>
    </row>
    <row r="42" spans="1:12" x14ac:dyDescent="0.3">
      <c r="A42" s="6" t="s">
        <v>37</v>
      </c>
      <c r="B42" s="353">
        <v>34733.01</v>
      </c>
      <c r="C42" s="354">
        <v>-4.99</v>
      </c>
      <c r="D42" s="358">
        <v>-1539.59</v>
      </c>
      <c r="E42" s="7">
        <v>36557.730000000003</v>
      </c>
      <c r="F42" s="8">
        <v>3.55</v>
      </c>
      <c r="G42" s="7">
        <v>40.15</v>
      </c>
      <c r="H42" s="7"/>
      <c r="I42" s="7"/>
      <c r="J42" s="7"/>
      <c r="K42" s="7"/>
      <c r="L42" s="7"/>
    </row>
    <row r="43" spans="1:12" x14ac:dyDescent="0.3">
      <c r="A43" s="6" t="s">
        <v>38</v>
      </c>
      <c r="B43" s="353">
        <v>579159.15</v>
      </c>
      <c r="C43" s="354">
        <v>-1.72</v>
      </c>
      <c r="D43" s="358">
        <v>-30140.68</v>
      </c>
      <c r="E43" s="7">
        <v>589289.59</v>
      </c>
      <c r="F43" s="8">
        <v>-0.05</v>
      </c>
      <c r="G43" s="7">
        <v>716.67</v>
      </c>
      <c r="H43" s="7"/>
      <c r="I43" s="7"/>
      <c r="J43" s="7"/>
      <c r="K43" s="7"/>
      <c r="L43" s="7"/>
    </row>
    <row r="44" spans="1:12" x14ac:dyDescent="0.3">
      <c r="A44" s="6" t="s">
        <v>39</v>
      </c>
      <c r="B44" s="353">
        <v>132611.91</v>
      </c>
      <c r="C44" s="354">
        <v>-5.19</v>
      </c>
      <c r="D44" s="358">
        <v>-4321.3599999999997</v>
      </c>
      <c r="E44" s="7">
        <v>139865.99</v>
      </c>
      <c r="F44" s="8">
        <v>0.88</v>
      </c>
      <c r="G44" s="7">
        <v>108.77</v>
      </c>
      <c r="H44" s="7"/>
      <c r="I44" s="7"/>
      <c r="J44" s="7"/>
      <c r="K44" s="7"/>
      <c r="L44" s="7"/>
    </row>
    <row r="45" spans="1:12" x14ac:dyDescent="0.3">
      <c r="A45" s="6" t="s">
        <v>40</v>
      </c>
      <c r="B45" s="353">
        <v>885875.59</v>
      </c>
      <c r="C45" s="354">
        <v>-3.98</v>
      </c>
      <c r="D45" s="358">
        <v>-35710.370000000003</v>
      </c>
      <c r="E45" s="7">
        <v>922635.43</v>
      </c>
      <c r="F45" s="8">
        <v>1.29</v>
      </c>
      <c r="G45" s="7">
        <v>906.1</v>
      </c>
      <c r="H45" s="7"/>
      <c r="I45" s="7"/>
      <c r="J45" s="7"/>
      <c r="K45" s="7"/>
      <c r="L45" s="7"/>
    </row>
    <row r="46" spans="1:12" x14ac:dyDescent="0.3">
      <c r="A46" s="6" t="s">
        <v>41</v>
      </c>
      <c r="B46" s="353">
        <v>118922.7</v>
      </c>
      <c r="C46" s="354">
        <v>-4.1399999999999997</v>
      </c>
      <c r="D46" s="358">
        <v>-4129.6000000000004</v>
      </c>
      <c r="E46" s="7">
        <v>124059.05</v>
      </c>
      <c r="F46" s="8">
        <v>1.98</v>
      </c>
      <c r="G46" s="7">
        <v>102.3</v>
      </c>
      <c r="H46" s="7"/>
      <c r="I46" s="7"/>
      <c r="J46" s="7"/>
      <c r="K46" s="7"/>
      <c r="L46" s="7"/>
    </row>
    <row r="47" spans="1:12" x14ac:dyDescent="0.3">
      <c r="A47" s="6" t="s">
        <v>42</v>
      </c>
      <c r="B47" s="353">
        <v>101932.8</v>
      </c>
      <c r="C47" s="354">
        <v>-2.97</v>
      </c>
      <c r="D47" s="358">
        <v>-3500.2</v>
      </c>
      <c r="E47" s="7">
        <v>105054.55</v>
      </c>
      <c r="F47" s="8">
        <v>0.75</v>
      </c>
      <c r="G47" s="7">
        <v>90.16</v>
      </c>
      <c r="H47" s="7"/>
      <c r="I47" s="7"/>
      <c r="J47" s="7"/>
      <c r="K47" s="7"/>
      <c r="L47" s="7"/>
    </row>
    <row r="48" spans="1:12" x14ac:dyDescent="0.3">
      <c r="A48" s="6" t="s">
        <v>43</v>
      </c>
      <c r="B48" s="353">
        <v>112511.82</v>
      </c>
      <c r="C48" s="354">
        <v>-3.41</v>
      </c>
      <c r="D48" s="358">
        <v>-3885.27</v>
      </c>
      <c r="E48" s="7">
        <v>116488.29</v>
      </c>
      <c r="F48" s="8">
        <v>-0.2</v>
      </c>
      <c r="G48" s="7">
        <v>98.17</v>
      </c>
      <c r="H48" s="7"/>
      <c r="I48" s="7"/>
      <c r="J48" s="7"/>
      <c r="K48" s="7"/>
      <c r="L48" s="7"/>
    </row>
    <row r="49" spans="1:12" x14ac:dyDescent="0.3">
      <c r="A49" s="6" t="s">
        <v>44</v>
      </c>
      <c r="B49" s="353">
        <v>212095.93</v>
      </c>
      <c r="C49" s="354">
        <v>-2.34</v>
      </c>
      <c r="D49" s="358">
        <v>-5046.8999999999996</v>
      </c>
      <c r="E49" s="7">
        <v>217176.11</v>
      </c>
      <c r="F49" s="8">
        <v>1.61</v>
      </c>
      <c r="G49" s="7">
        <v>125.81</v>
      </c>
      <c r="H49" s="7"/>
      <c r="I49" s="7"/>
      <c r="J49" s="7"/>
      <c r="K49" s="7"/>
      <c r="L49" s="7"/>
    </row>
    <row r="50" spans="1:12" x14ac:dyDescent="0.3">
      <c r="A50" s="6" t="s">
        <v>45</v>
      </c>
      <c r="B50" s="353">
        <v>59756.92</v>
      </c>
      <c r="C50" s="354">
        <v>-4.1100000000000003</v>
      </c>
      <c r="D50" s="358">
        <v>-4505.3599999999997</v>
      </c>
      <c r="E50" s="7">
        <v>62315.839999999997</v>
      </c>
      <c r="F50" s="8">
        <v>-0.53</v>
      </c>
      <c r="G50" s="7">
        <v>116.39</v>
      </c>
      <c r="H50" s="7"/>
      <c r="I50" s="7"/>
      <c r="J50" s="7"/>
      <c r="K50" s="7"/>
      <c r="L50" s="7"/>
    </row>
    <row r="51" spans="1:12" x14ac:dyDescent="0.3">
      <c r="A51" s="6" t="s">
        <v>46</v>
      </c>
      <c r="B51" s="353">
        <v>398751.42</v>
      </c>
      <c r="C51" s="354">
        <v>-4.05</v>
      </c>
      <c r="D51" s="358">
        <v>-15490.03</v>
      </c>
      <c r="E51" s="7">
        <v>415568.06</v>
      </c>
      <c r="F51" s="8">
        <v>0.04</v>
      </c>
      <c r="G51" s="7">
        <v>353.75</v>
      </c>
      <c r="H51" s="7"/>
      <c r="I51" s="7"/>
      <c r="J51" s="7"/>
      <c r="K51" s="7"/>
      <c r="L51" s="7"/>
    </row>
    <row r="52" spans="1:12" x14ac:dyDescent="0.3">
      <c r="A52" s="6" t="s">
        <v>47</v>
      </c>
      <c r="B52" s="353">
        <v>88618.44</v>
      </c>
      <c r="C52" s="354">
        <v>0.08</v>
      </c>
      <c r="D52" s="358">
        <v>-4349.8900000000003</v>
      </c>
      <c r="E52" s="7">
        <v>88549.81</v>
      </c>
      <c r="F52" s="8">
        <v>0.99</v>
      </c>
      <c r="G52" s="7">
        <v>111.38</v>
      </c>
      <c r="H52" s="7"/>
      <c r="I52" s="7"/>
      <c r="J52" s="7"/>
      <c r="K52" s="7"/>
      <c r="L52" s="7"/>
    </row>
    <row r="53" spans="1:12" x14ac:dyDescent="0.3">
      <c r="A53" s="6" t="s">
        <v>48</v>
      </c>
      <c r="B53" s="353">
        <v>98945.3</v>
      </c>
      <c r="C53" s="354">
        <v>-3.03</v>
      </c>
      <c r="D53" s="358">
        <v>-5007.6499999999996</v>
      </c>
      <c r="E53" s="7">
        <v>102042.13</v>
      </c>
      <c r="F53" s="8">
        <v>18.600000000000001</v>
      </c>
      <c r="G53" s="7">
        <v>108.71</v>
      </c>
      <c r="H53" s="7"/>
      <c r="I53" s="7"/>
      <c r="J53" s="7"/>
      <c r="K53" s="7"/>
      <c r="L53" s="7"/>
    </row>
    <row r="54" spans="1:12" x14ac:dyDescent="0.3">
      <c r="A54" s="6" t="s">
        <v>49</v>
      </c>
      <c r="B54" s="353">
        <v>29659.82</v>
      </c>
      <c r="C54" s="354">
        <v>-6.16</v>
      </c>
      <c r="D54" s="358">
        <v>-1345.32</v>
      </c>
      <c r="E54" s="7">
        <v>31606.35</v>
      </c>
      <c r="F54" s="8">
        <v>2.54</v>
      </c>
      <c r="G54" s="7">
        <v>34.01</v>
      </c>
      <c r="H54" s="7"/>
      <c r="I54" s="7"/>
      <c r="J54" s="7"/>
      <c r="K54" s="7"/>
      <c r="L54" s="7"/>
    </row>
    <row r="55" spans="1:12" x14ac:dyDescent="0.3">
      <c r="A55" s="6" t="s">
        <v>50</v>
      </c>
      <c r="B55" s="353">
        <v>78761.52</v>
      </c>
      <c r="C55" s="354">
        <v>-3.29</v>
      </c>
      <c r="D55" s="358">
        <v>-2171.69</v>
      </c>
      <c r="E55" s="7">
        <v>81439.5</v>
      </c>
      <c r="F55" s="8">
        <v>0.14000000000000001</v>
      </c>
      <c r="G55" s="7">
        <v>52.87</v>
      </c>
      <c r="H55" s="7"/>
      <c r="I55" s="7"/>
      <c r="J55" s="7"/>
      <c r="K55" s="7"/>
      <c r="L55" s="7"/>
    </row>
    <row r="56" spans="1:12" x14ac:dyDescent="0.3">
      <c r="A56" s="6" t="s">
        <v>51</v>
      </c>
      <c r="B56" s="353">
        <v>235910.36</v>
      </c>
      <c r="C56" s="354">
        <v>-5.13</v>
      </c>
      <c r="D56" s="358">
        <v>-7550.32</v>
      </c>
      <c r="E56" s="7">
        <v>248662.91</v>
      </c>
      <c r="F56" s="8">
        <v>1.17</v>
      </c>
      <c r="G56" s="7">
        <v>189.42</v>
      </c>
      <c r="H56" s="7"/>
      <c r="I56" s="7"/>
      <c r="J56" s="7"/>
      <c r="K56" s="7"/>
      <c r="L56" s="7"/>
    </row>
    <row r="57" spans="1:12" x14ac:dyDescent="0.3">
      <c r="A57" s="6" t="s">
        <v>52</v>
      </c>
      <c r="B57" s="353">
        <v>868931.44</v>
      </c>
      <c r="C57" s="354">
        <v>-2.72</v>
      </c>
      <c r="D57" s="358">
        <v>-40927.65</v>
      </c>
      <c r="E57" s="7">
        <v>893192.47</v>
      </c>
      <c r="F57" s="8">
        <v>1.69</v>
      </c>
      <c r="G57" s="7">
        <v>1022.06</v>
      </c>
      <c r="H57" s="7"/>
      <c r="I57" s="7"/>
      <c r="J57" s="7"/>
      <c r="K57" s="7"/>
      <c r="L57" s="7"/>
    </row>
    <row r="58" spans="1:12" x14ac:dyDescent="0.3">
      <c r="A58" s="6" t="s">
        <v>53</v>
      </c>
      <c r="B58" s="353">
        <v>98220.56</v>
      </c>
      <c r="C58" s="354">
        <v>-6.34</v>
      </c>
      <c r="D58" s="358">
        <v>-2794.97</v>
      </c>
      <c r="E58" s="7">
        <v>104866.5</v>
      </c>
      <c r="F58" s="8">
        <v>26.41</v>
      </c>
      <c r="G58" s="7">
        <v>70.33</v>
      </c>
      <c r="H58" s="7"/>
      <c r="I58" s="7"/>
      <c r="J58" s="7"/>
      <c r="K58" s="7"/>
      <c r="L58" s="7"/>
    </row>
    <row r="59" spans="1:12" x14ac:dyDescent="0.3">
      <c r="A59" s="6" t="s">
        <v>54</v>
      </c>
      <c r="B59" s="353">
        <v>85605.82</v>
      </c>
      <c r="C59" s="354">
        <v>-1.65</v>
      </c>
      <c r="D59" s="358">
        <v>-2332.9899999999998</v>
      </c>
      <c r="E59" s="7">
        <v>87040.5</v>
      </c>
      <c r="F59" s="8">
        <v>5.44</v>
      </c>
      <c r="G59" s="7">
        <v>52.67</v>
      </c>
      <c r="H59" s="7"/>
      <c r="I59" s="7"/>
      <c r="J59" s="7"/>
      <c r="K59" s="7"/>
      <c r="L59" s="7"/>
    </row>
    <row r="60" spans="1:12" x14ac:dyDescent="0.3">
      <c r="A60" s="6" t="s">
        <v>55</v>
      </c>
      <c r="B60" s="353">
        <v>71193.36</v>
      </c>
      <c r="C60" s="354">
        <v>-5.53</v>
      </c>
      <c r="D60" s="358">
        <v>-2846.39</v>
      </c>
      <c r="E60" s="7">
        <v>75357.149999999994</v>
      </c>
      <c r="F60" s="8">
        <v>-1.1299999999999999</v>
      </c>
      <c r="G60" s="7">
        <v>73.63</v>
      </c>
      <c r="H60" s="7"/>
      <c r="I60" s="7"/>
      <c r="J60" s="7"/>
      <c r="K60" s="7"/>
      <c r="L60" s="7"/>
    </row>
    <row r="61" spans="1:12" x14ac:dyDescent="0.3">
      <c r="A61" s="6" t="s">
        <v>56</v>
      </c>
      <c r="B61" s="353">
        <v>74209.429999999993</v>
      </c>
      <c r="C61" s="354">
        <v>-5.73</v>
      </c>
      <c r="D61" s="358">
        <v>-3265.56</v>
      </c>
      <c r="E61" s="7">
        <v>78723.09</v>
      </c>
      <c r="F61" s="8">
        <v>0.81</v>
      </c>
      <c r="G61" s="7">
        <v>82.71</v>
      </c>
      <c r="H61" s="7"/>
      <c r="I61" s="7"/>
      <c r="J61" s="7"/>
      <c r="K61" s="7"/>
      <c r="L61" s="7"/>
    </row>
    <row r="62" spans="1:12" x14ac:dyDescent="0.3">
      <c r="A62" s="6" t="s">
        <v>57</v>
      </c>
      <c r="B62" s="353">
        <v>55857.64</v>
      </c>
      <c r="C62" s="354">
        <v>-6.09</v>
      </c>
      <c r="D62" s="358">
        <v>-3259.8</v>
      </c>
      <c r="E62" s="7">
        <v>59481.02</v>
      </c>
      <c r="F62" s="8">
        <v>1.65</v>
      </c>
      <c r="G62" s="7">
        <v>86.7</v>
      </c>
      <c r="H62" s="7"/>
      <c r="I62" s="7"/>
      <c r="J62" s="7"/>
      <c r="K62" s="7"/>
      <c r="L62" s="7"/>
    </row>
    <row r="63" spans="1:12" x14ac:dyDescent="0.3">
      <c r="A63" s="6" t="s">
        <v>58</v>
      </c>
      <c r="B63" s="353">
        <v>79471.73</v>
      </c>
      <c r="C63" s="354">
        <v>-4.72</v>
      </c>
      <c r="D63" s="358">
        <v>-4416</v>
      </c>
      <c r="E63" s="7">
        <v>83404.929999999993</v>
      </c>
      <c r="F63" s="8">
        <v>0.84</v>
      </c>
      <c r="G63" s="7">
        <v>113.88</v>
      </c>
      <c r="H63" s="7"/>
      <c r="I63" s="7"/>
      <c r="J63" s="7"/>
      <c r="K63" s="7"/>
      <c r="L63" s="7"/>
    </row>
    <row r="64" spans="1:12" x14ac:dyDescent="0.3">
      <c r="A64" s="6" t="s">
        <v>59</v>
      </c>
      <c r="B64" s="353">
        <v>1686052.93</v>
      </c>
      <c r="C64" s="354">
        <v>-2.87</v>
      </c>
      <c r="D64" s="358">
        <v>-63035.94</v>
      </c>
      <c r="E64" s="7">
        <v>1735864.75</v>
      </c>
      <c r="F64" s="8">
        <v>1.24</v>
      </c>
      <c r="G64" s="7">
        <v>1572.82</v>
      </c>
      <c r="H64" s="7"/>
      <c r="I64" s="7"/>
      <c r="J64" s="7"/>
      <c r="K64" s="7"/>
      <c r="L64" s="7"/>
    </row>
    <row r="65" spans="1:12" x14ac:dyDescent="0.3">
      <c r="A65" s="6" t="s">
        <v>60</v>
      </c>
      <c r="B65" s="353">
        <v>28490.44</v>
      </c>
      <c r="C65" s="354">
        <v>-4.5999999999999996</v>
      </c>
      <c r="D65" s="358">
        <v>-972.14</v>
      </c>
      <c r="E65" s="7">
        <v>29864.63</v>
      </c>
      <c r="F65" s="8">
        <v>-1.55</v>
      </c>
      <c r="G65" s="7">
        <v>23.78</v>
      </c>
      <c r="H65" s="7"/>
      <c r="I65" s="7"/>
      <c r="J65" s="7"/>
      <c r="K65" s="7"/>
      <c r="L65" s="7"/>
    </row>
    <row r="66" spans="1:12" x14ac:dyDescent="0.3">
      <c r="A66" s="6" t="s">
        <v>61</v>
      </c>
      <c r="B66" s="353">
        <v>281386.39</v>
      </c>
      <c r="C66" s="354">
        <v>-5.12</v>
      </c>
      <c r="D66" s="358">
        <v>-12519.39</v>
      </c>
      <c r="E66" s="7">
        <v>296585.88</v>
      </c>
      <c r="F66" s="8">
        <v>1</v>
      </c>
      <c r="G66" s="7">
        <v>346.81</v>
      </c>
      <c r="H66" s="7"/>
      <c r="I66" s="7"/>
      <c r="J66" s="7"/>
      <c r="K66" s="7"/>
      <c r="L66" s="7"/>
    </row>
    <row r="67" spans="1:12" x14ac:dyDescent="0.3">
      <c r="A67" s="6" t="s">
        <v>62</v>
      </c>
      <c r="B67" s="353">
        <v>533869.89</v>
      </c>
      <c r="C67" s="354">
        <v>-3.25</v>
      </c>
      <c r="D67" s="358">
        <v>-17013.73</v>
      </c>
      <c r="E67" s="7">
        <v>551789.35</v>
      </c>
      <c r="F67" s="8">
        <v>0.97</v>
      </c>
      <c r="G67" s="7">
        <v>414.27</v>
      </c>
      <c r="H67" s="7"/>
      <c r="I67" s="7"/>
      <c r="J67" s="7"/>
      <c r="K67" s="7"/>
      <c r="L67" s="7"/>
    </row>
    <row r="68" spans="1:12" x14ac:dyDescent="0.3">
      <c r="A68" s="6" t="s">
        <v>63</v>
      </c>
      <c r="B68" s="353">
        <v>557549.99</v>
      </c>
      <c r="C68" s="354">
        <v>-3.31</v>
      </c>
      <c r="D68" s="358">
        <v>-17824.650000000001</v>
      </c>
      <c r="E68" s="7">
        <v>576622.16</v>
      </c>
      <c r="F68" s="8">
        <v>0.83</v>
      </c>
      <c r="G68" s="7">
        <v>434.43</v>
      </c>
      <c r="H68" s="7"/>
      <c r="I68" s="7"/>
      <c r="J68" s="7"/>
      <c r="K68" s="7"/>
      <c r="L68" s="7"/>
    </row>
    <row r="69" spans="1:12" x14ac:dyDescent="0.3">
      <c r="A69" s="6" t="s">
        <v>64</v>
      </c>
      <c r="B69" s="353">
        <v>183914.15</v>
      </c>
      <c r="C69" s="354">
        <v>-1.72</v>
      </c>
      <c r="D69" s="358">
        <v>-6305.06</v>
      </c>
      <c r="E69" s="7">
        <v>187133.18</v>
      </c>
      <c r="F69" s="8">
        <v>1.24</v>
      </c>
      <c r="G69" s="7">
        <v>166.91</v>
      </c>
      <c r="H69" s="7"/>
      <c r="I69" s="7"/>
      <c r="J69" s="7"/>
      <c r="K69" s="7"/>
      <c r="L69" s="7"/>
    </row>
    <row r="70" spans="1:12" x14ac:dyDescent="0.3">
      <c r="A70" s="6" t="s">
        <v>65</v>
      </c>
      <c r="B70" s="353">
        <v>437091.14</v>
      </c>
      <c r="C70" s="354">
        <v>-1.53</v>
      </c>
      <c r="D70" s="358">
        <v>-12849.53</v>
      </c>
      <c r="E70" s="7">
        <v>443879.15</v>
      </c>
      <c r="F70" s="8">
        <v>1.99</v>
      </c>
      <c r="G70" s="7">
        <v>329.81</v>
      </c>
      <c r="H70" s="7"/>
      <c r="I70" s="7"/>
      <c r="J70" s="7"/>
      <c r="K70" s="7"/>
      <c r="L70" s="7"/>
    </row>
    <row r="71" spans="1:12" x14ac:dyDescent="0.3">
      <c r="A71" s="6" t="s">
        <v>66</v>
      </c>
      <c r="B71" s="353">
        <v>73143.25</v>
      </c>
      <c r="C71" s="354">
        <v>5.32</v>
      </c>
      <c r="D71" s="358">
        <v>-4132.22</v>
      </c>
      <c r="E71" s="7">
        <v>69446.3</v>
      </c>
      <c r="F71" s="8">
        <v>2</v>
      </c>
      <c r="G71" s="7">
        <v>108.94</v>
      </c>
      <c r="H71" s="7"/>
      <c r="I71" s="7"/>
      <c r="J71" s="7"/>
      <c r="K71" s="7"/>
      <c r="L71" s="7"/>
    </row>
    <row r="72" spans="1:12" x14ac:dyDescent="0.3">
      <c r="A72" s="6" t="s">
        <v>67</v>
      </c>
      <c r="B72" s="353">
        <v>179485.37</v>
      </c>
      <c r="C72" s="354">
        <v>-4.42</v>
      </c>
      <c r="D72" s="358">
        <v>-6542.85</v>
      </c>
      <c r="E72" s="7">
        <v>187783.83</v>
      </c>
      <c r="F72" s="8">
        <v>2.4900000000000002</v>
      </c>
      <c r="G72" s="7">
        <v>158.79</v>
      </c>
      <c r="H72" s="7"/>
      <c r="I72" s="7"/>
      <c r="J72" s="7"/>
      <c r="K72" s="7"/>
      <c r="L72" s="7"/>
    </row>
    <row r="73" spans="1:12" x14ac:dyDescent="0.3">
      <c r="A73" s="6" t="s">
        <v>68</v>
      </c>
      <c r="B73" s="353">
        <v>84276.71</v>
      </c>
      <c r="C73" s="354">
        <v>-5.76</v>
      </c>
      <c r="D73" s="358">
        <v>-3048.99</v>
      </c>
      <c r="E73" s="7">
        <v>89427.93</v>
      </c>
      <c r="F73" s="8">
        <v>1.93</v>
      </c>
      <c r="G73" s="7">
        <v>74.39</v>
      </c>
      <c r="H73" s="7"/>
      <c r="I73" s="7"/>
      <c r="J73" s="7"/>
      <c r="K73" s="7"/>
      <c r="L73" s="7"/>
    </row>
    <row r="74" spans="1:12" x14ac:dyDescent="0.3">
      <c r="A74" s="6" t="s">
        <v>69</v>
      </c>
      <c r="B74" s="353">
        <v>22706.99</v>
      </c>
      <c r="C74" s="354">
        <v>-2.76</v>
      </c>
      <c r="D74" s="358">
        <v>-806.5</v>
      </c>
      <c r="E74" s="7">
        <v>23351.69</v>
      </c>
      <c r="F74" s="8">
        <v>-2.48</v>
      </c>
      <c r="G74" s="7">
        <v>19.97</v>
      </c>
      <c r="H74" s="7"/>
      <c r="I74" s="7"/>
      <c r="J74" s="7"/>
      <c r="K74" s="7"/>
      <c r="L74" s="7"/>
    </row>
    <row r="75" spans="1:12" x14ac:dyDescent="0.3">
      <c r="A75" s="6" t="s">
        <v>70</v>
      </c>
      <c r="B75" s="353">
        <v>109659.95</v>
      </c>
      <c r="C75" s="354">
        <v>-4.5</v>
      </c>
      <c r="D75" s="358">
        <v>-4362.76</v>
      </c>
      <c r="E75" s="7">
        <v>114826.65</v>
      </c>
      <c r="F75" s="8">
        <v>2.23</v>
      </c>
      <c r="G75" s="7">
        <v>107.16</v>
      </c>
      <c r="H75" s="7"/>
      <c r="I75" s="7"/>
      <c r="J75" s="7"/>
      <c r="K75" s="7"/>
      <c r="L75" s="7"/>
    </row>
    <row r="76" spans="1:12" x14ac:dyDescent="0.3">
      <c r="A76" s="6" t="s">
        <v>71</v>
      </c>
      <c r="B76" s="353">
        <v>57736.55</v>
      </c>
      <c r="C76" s="354">
        <v>-6.61</v>
      </c>
      <c r="D76" s="358">
        <v>-2716.41</v>
      </c>
      <c r="E76" s="7">
        <v>61820.51</v>
      </c>
      <c r="F76" s="8">
        <v>2.34</v>
      </c>
      <c r="G76" s="7">
        <v>65.3</v>
      </c>
      <c r="H76" s="7"/>
      <c r="I76" s="7"/>
      <c r="J76" s="7"/>
      <c r="K76" s="7"/>
      <c r="L76" s="7"/>
    </row>
    <row r="77" spans="1:12" x14ac:dyDescent="0.3">
      <c r="A77" s="6" t="s">
        <v>72</v>
      </c>
      <c r="B77" s="353">
        <v>34834.839999999997</v>
      </c>
      <c r="C77" s="354">
        <v>-4.75</v>
      </c>
      <c r="D77" s="358">
        <v>-1401.85</v>
      </c>
      <c r="E77" s="7">
        <v>36570.53</v>
      </c>
      <c r="F77" s="8">
        <v>4.43</v>
      </c>
      <c r="G77" s="7">
        <v>36.31</v>
      </c>
      <c r="H77" s="7"/>
      <c r="I77" s="7"/>
      <c r="J77" s="7"/>
      <c r="K77" s="7"/>
      <c r="L77" s="7"/>
    </row>
    <row r="78" spans="1:12" x14ac:dyDescent="0.3">
      <c r="A78" s="6" t="s">
        <v>73</v>
      </c>
      <c r="B78" s="353">
        <v>20253.53</v>
      </c>
      <c r="C78" s="354">
        <v>0.81</v>
      </c>
      <c r="D78" s="358">
        <v>-1379.95</v>
      </c>
      <c r="E78" s="7">
        <v>20090.03</v>
      </c>
      <c r="F78" s="8">
        <v>-3.37</v>
      </c>
      <c r="G78" s="7">
        <v>28.45</v>
      </c>
      <c r="H78" s="7"/>
      <c r="I78" s="7"/>
      <c r="J78" s="7"/>
      <c r="K78" s="7"/>
      <c r="L78" s="7"/>
    </row>
    <row r="79" spans="1:12" x14ac:dyDescent="0.3">
      <c r="A79" s="6" t="s">
        <v>74</v>
      </c>
      <c r="B79" s="353">
        <v>226522.74</v>
      </c>
      <c r="C79" s="354">
        <v>-3.42</v>
      </c>
      <c r="D79" s="358">
        <v>-8412.34</v>
      </c>
      <c r="E79" s="7">
        <v>234544.38</v>
      </c>
      <c r="F79" s="8">
        <v>0.83</v>
      </c>
      <c r="G79" s="7">
        <v>212.97</v>
      </c>
      <c r="H79" s="7"/>
      <c r="I79" s="7"/>
      <c r="J79" s="7"/>
      <c r="K79" s="7"/>
      <c r="L79" s="7"/>
    </row>
    <row r="80" spans="1:12" x14ac:dyDescent="0.3">
      <c r="A80" s="6" t="s">
        <v>75</v>
      </c>
      <c r="B80" s="353">
        <v>266180.68</v>
      </c>
      <c r="C80" s="354">
        <v>-4.5199999999999996</v>
      </c>
      <c r="D80" s="358">
        <v>-9028.49</v>
      </c>
      <c r="E80" s="7">
        <v>278785.7</v>
      </c>
      <c r="F80" s="8">
        <v>-0.47</v>
      </c>
      <c r="G80" s="7">
        <v>227.07</v>
      </c>
      <c r="H80" s="7"/>
      <c r="I80" s="7"/>
      <c r="J80" s="7"/>
      <c r="K80" s="7"/>
      <c r="L80" s="7"/>
    </row>
    <row r="81" spans="1:12" x14ac:dyDescent="0.3">
      <c r="A81" s="6" t="s">
        <v>76</v>
      </c>
      <c r="B81" s="353">
        <v>182980.76</v>
      </c>
      <c r="C81" s="354">
        <v>-3.52</v>
      </c>
      <c r="D81" s="358">
        <v>-3942.1</v>
      </c>
      <c r="E81" s="7">
        <v>189659.51999999999</v>
      </c>
      <c r="F81" s="8">
        <v>-0.56000000000000005</v>
      </c>
      <c r="G81" s="7">
        <v>102.23</v>
      </c>
      <c r="H81" s="7"/>
      <c r="I81" s="7"/>
      <c r="J81" s="7"/>
      <c r="K81" s="7"/>
      <c r="L81" s="7"/>
    </row>
    <row r="82" spans="1:12" x14ac:dyDescent="0.3">
      <c r="A82" s="6" t="s">
        <v>77</v>
      </c>
      <c r="B82" s="353">
        <v>33358.42</v>
      </c>
      <c r="C82" s="354">
        <v>-4.93</v>
      </c>
      <c r="D82" s="358">
        <v>-1522.49</v>
      </c>
      <c r="E82" s="7">
        <v>35088.36</v>
      </c>
      <c r="F82" s="8">
        <v>1.41</v>
      </c>
      <c r="G82" s="7">
        <v>40.880000000000003</v>
      </c>
      <c r="H82" s="7"/>
      <c r="I82" s="7"/>
      <c r="J82" s="7"/>
      <c r="K82" s="7"/>
      <c r="L82" s="7"/>
    </row>
    <row r="83" spans="1:12" x14ac:dyDescent="0.3">
      <c r="A83" s="6" t="s">
        <v>78</v>
      </c>
      <c r="B83" s="353">
        <v>116834.05</v>
      </c>
      <c r="C83" s="354">
        <v>-3.5</v>
      </c>
      <c r="D83" s="358">
        <v>-3840.62</v>
      </c>
      <c r="E83" s="7">
        <v>121067.75</v>
      </c>
      <c r="F83" s="8">
        <v>0.12</v>
      </c>
      <c r="G83" s="7">
        <v>95.92</v>
      </c>
      <c r="H83" s="7"/>
      <c r="I83" s="7"/>
      <c r="J83" s="7"/>
      <c r="K83" s="7"/>
      <c r="L83" s="7"/>
    </row>
    <row r="84" spans="1:12" x14ac:dyDescent="0.3">
      <c r="A84" s="6" t="s">
        <v>79</v>
      </c>
      <c r="B84" s="353">
        <v>249790.31</v>
      </c>
      <c r="C84" s="354">
        <v>-4.1100000000000003</v>
      </c>
      <c r="D84" s="358">
        <v>-13936.81</v>
      </c>
      <c r="E84" s="7">
        <v>260486.26</v>
      </c>
      <c r="F84" s="8">
        <v>1.34</v>
      </c>
      <c r="G84" s="7">
        <v>281.14</v>
      </c>
      <c r="H84" s="7"/>
      <c r="I84" s="7"/>
      <c r="J84" s="7"/>
      <c r="K84" s="7"/>
      <c r="L84" s="7"/>
    </row>
    <row r="85" spans="1:12" x14ac:dyDescent="0.3">
      <c r="A85" s="6" t="s">
        <v>80</v>
      </c>
      <c r="B85" s="353">
        <v>120986.81</v>
      </c>
      <c r="C85" s="354">
        <v>-3.32</v>
      </c>
      <c r="D85" s="358">
        <v>-3935.04</v>
      </c>
      <c r="E85" s="7">
        <v>125146.04</v>
      </c>
      <c r="F85" s="8">
        <v>0.69</v>
      </c>
      <c r="G85" s="7">
        <v>92.36</v>
      </c>
      <c r="H85" s="7"/>
      <c r="I85" s="7"/>
      <c r="J85" s="7"/>
      <c r="K85" s="7"/>
      <c r="L85" s="7"/>
    </row>
    <row r="86" spans="1:12" x14ac:dyDescent="0.3">
      <c r="A86" s="6" t="s">
        <v>81</v>
      </c>
      <c r="B86" s="353">
        <v>119453.38</v>
      </c>
      <c r="C86" s="354">
        <v>-4.2699999999999996</v>
      </c>
      <c r="D86" s="358">
        <v>-3091.46</v>
      </c>
      <c r="E86" s="7">
        <v>124778.14</v>
      </c>
      <c r="F86" s="8">
        <v>1.38</v>
      </c>
      <c r="G86" s="7">
        <v>79.12</v>
      </c>
      <c r="H86" s="7"/>
      <c r="I86" s="7"/>
      <c r="J86" s="7"/>
      <c r="K86" s="7"/>
      <c r="L86" s="7"/>
    </row>
    <row r="87" spans="1:12" x14ac:dyDescent="0.3">
      <c r="A87" s="6" t="s">
        <v>82</v>
      </c>
      <c r="B87" s="353">
        <v>258558.75</v>
      </c>
      <c r="C87" s="354">
        <v>-0.76</v>
      </c>
      <c r="D87" s="358">
        <v>-6739.52</v>
      </c>
      <c r="E87" s="7">
        <v>260543.75</v>
      </c>
      <c r="F87" s="8">
        <v>1.84</v>
      </c>
      <c r="G87" s="7">
        <v>179.08</v>
      </c>
      <c r="H87" s="7"/>
      <c r="I87" s="7"/>
      <c r="J87" s="7"/>
      <c r="K87" s="7"/>
      <c r="L87" s="7"/>
    </row>
    <row r="88" spans="1:12" x14ac:dyDescent="0.3">
      <c r="A88" s="6" t="s">
        <v>83</v>
      </c>
      <c r="B88" s="353">
        <v>440924.62</v>
      </c>
      <c r="C88" s="354">
        <v>-2.91</v>
      </c>
      <c r="D88" s="358">
        <v>-19052.45</v>
      </c>
      <c r="E88" s="7">
        <v>454128.09</v>
      </c>
      <c r="F88" s="8">
        <v>0.44</v>
      </c>
      <c r="G88" s="7">
        <v>512.9</v>
      </c>
      <c r="H88" s="7"/>
      <c r="I88" s="7"/>
      <c r="J88" s="7"/>
      <c r="K88" s="7"/>
      <c r="L88" s="7"/>
    </row>
    <row r="89" spans="1:12" x14ac:dyDescent="0.3">
      <c r="A89" s="6" t="s">
        <v>84</v>
      </c>
      <c r="B89" s="353">
        <v>148190.95000000001</v>
      </c>
      <c r="C89" s="354">
        <v>-4.8099999999999996</v>
      </c>
      <c r="D89" s="358">
        <v>-5875.98</v>
      </c>
      <c r="E89" s="7">
        <v>155678.45000000001</v>
      </c>
      <c r="F89" s="8">
        <v>-0.64</v>
      </c>
      <c r="G89" s="7">
        <v>146.46</v>
      </c>
      <c r="H89" s="7"/>
      <c r="I89" s="7"/>
      <c r="J89" s="7"/>
      <c r="K89" s="7"/>
      <c r="L89" s="7"/>
    </row>
    <row r="90" spans="1:12" x14ac:dyDescent="0.3">
      <c r="A90" s="6" t="s">
        <v>85</v>
      </c>
      <c r="B90" s="353">
        <v>27284.89</v>
      </c>
      <c r="C90" s="354">
        <v>-4.5999999999999996</v>
      </c>
      <c r="D90" s="358">
        <v>-1259.7</v>
      </c>
      <c r="E90" s="7">
        <v>28601.95</v>
      </c>
      <c r="F90" s="8">
        <v>0.78</v>
      </c>
      <c r="G90" s="7">
        <v>32.1</v>
      </c>
      <c r="H90" s="7"/>
      <c r="I90" s="7"/>
      <c r="J90" s="7"/>
      <c r="K90" s="7"/>
      <c r="L90" s="7"/>
    </row>
    <row r="91" spans="1:12" x14ac:dyDescent="0.3">
      <c r="A91" s="6" t="s">
        <v>86</v>
      </c>
      <c r="B91" s="353">
        <v>24732.69</v>
      </c>
      <c r="C91" s="354">
        <v>-2.29</v>
      </c>
      <c r="D91" s="358">
        <v>-1043.0899999999999</v>
      </c>
      <c r="E91" s="7">
        <v>25311.32</v>
      </c>
      <c r="F91" s="8">
        <v>7.83</v>
      </c>
      <c r="G91" s="7">
        <v>26.85</v>
      </c>
      <c r="H91" s="7"/>
      <c r="I91" s="7"/>
      <c r="J91" s="7"/>
      <c r="K91" s="7"/>
      <c r="L91" s="7"/>
    </row>
    <row r="92" spans="1:12" x14ac:dyDescent="0.3">
      <c r="A92" s="6" t="s">
        <v>87</v>
      </c>
      <c r="B92" s="353">
        <v>554518.13</v>
      </c>
      <c r="C92" s="354">
        <v>-3.23</v>
      </c>
      <c r="D92" s="358">
        <v>-19543.63</v>
      </c>
      <c r="E92" s="7">
        <v>573044.01</v>
      </c>
      <c r="F92" s="8">
        <v>2.2200000000000002</v>
      </c>
      <c r="G92" s="7">
        <v>499.19</v>
      </c>
      <c r="H92" s="7"/>
      <c r="I92" s="7"/>
      <c r="J92" s="7"/>
      <c r="K92" s="7"/>
      <c r="L92" s="7"/>
    </row>
    <row r="93" spans="1:12" x14ac:dyDescent="0.3">
      <c r="A93" s="344" t="s">
        <v>88</v>
      </c>
      <c r="B93" s="353">
        <v>166305.54999999999</v>
      </c>
      <c r="C93" s="354">
        <v>-7.19</v>
      </c>
      <c r="D93" s="358">
        <v>-7277.75</v>
      </c>
      <c r="E93" s="7">
        <v>179198.59</v>
      </c>
      <c r="F93" s="346" t="s">
        <v>333</v>
      </c>
      <c r="G93" s="6">
        <v>186.95000000000002</v>
      </c>
      <c r="H93" s="295" t="s">
        <v>350</v>
      </c>
    </row>
    <row r="94" spans="1:12" x14ac:dyDescent="0.3">
      <c r="A94" s="6" t="s">
        <v>89</v>
      </c>
      <c r="B94" s="353">
        <v>83987.96</v>
      </c>
      <c r="C94" s="354">
        <v>-2.54</v>
      </c>
      <c r="D94" s="358">
        <v>-4105.3100000000004</v>
      </c>
      <c r="E94" s="7">
        <v>86177.76</v>
      </c>
      <c r="F94" s="8">
        <v>1.63</v>
      </c>
      <c r="G94" s="7">
        <v>140.03</v>
      </c>
      <c r="H94" s="7"/>
      <c r="I94" s="7"/>
      <c r="J94" s="7"/>
      <c r="K94" s="7"/>
      <c r="L94" s="7"/>
    </row>
    <row r="95" spans="1:12" x14ac:dyDescent="0.3">
      <c r="A95" s="6" t="s">
        <v>90</v>
      </c>
      <c r="B95" s="353">
        <v>98834.33</v>
      </c>
      <c r="C95" s="354">
        <v>-6.27</v>
      </c>
      <c r="D95" s="358">
        <v>-4799.3999999999996</v>
      </c>
      <c r="E95" s="7">
        <v>105451.17</v>
      </c>
      <c r="F95" s="8">
        <v>0.78</v>
      </c>
      <c r="G95" s="7">
        <v>124.2</v>
      </c>
      <c r="H95" s="7"/>
      <c r="I95" s="7"/>
      <c r="J95" s="7"/>
      <c r="K95" s="7"/>
      <c r="L95" s="7"/>
    </row>
    <row r="96" spans="1:12" x14ac:dyDescent="0.3">
      <c r="A96" s="6" t="s">
        <v>91</v>
      </c>
      <c r="B96" s="353">
        <v>117888.68</v>
      </c>
      <c r="C96" s="354">
        <v>-3.98</v>
      </c>
      <c r="D96" s="358">
        <v>-4295.99</v>
      </c>
      <c r="E96" s="7">
        <v>122775.42</v>
      </c>
      <c r="F96" s="8">
        <v>-1.77</v>
      </c>
      <c r="G96" s="7">
        <v>110.33</v>
      </c>
      <c r="H96" s="7"/>
      <c r="I96" s="7"/>
      <c r="J96" s="7"/>
      <c r="K96" s="7"/>
      <c r="L96" s="7"/>
    </row>
    <row r="97" spans="1:12" x14ac:dyDescent="0.3">
      <c r="A97" s="6" t="s">
        <v>92</v>
      </c>
      <c r="B97" s="353">
        <v>836782.68</v>
      </c>
      <c r="C97" s="354">
        <v>-3.35</v>
      </c>
      <c r="D97" s="358">
        <v>-33103.85</v>
      </c>
      <c r="E97" s="7">
        <v>865758.05</v>
      </c>
      <c r="F97" s="8">
        <v>0.64</v>
      </c>
      <c r="G97" s="7">
        <v>805.27</v>
      </c>
      <c r="H97" s="7"/>
      <c r="I97" s="7"/>
      <c r="J97" s="7"/>
      <c r="K97" s="7"/>
      <c r="L97" s="7"/>
    </row>
    <row r="98" spans="1:12" x14ac:dyDescent="0.3">
      <c r="A98" s="6" t="s">
        <v>93</v>
      </c>
      <c r="B98" s="353">
        <v>46451.17</v>
      </c>
      <c r="C98" s="354">
        <v>-3.41</v>
      </c>
      <c r="D98" s="358">
        <v>-1859.01</v>
      </c>
      <c r="E98" s="7">
        <v>48093.39</v>
      </c>
      <c r="F98" s="8">
        <v>4.12</v>
      </c>
      <c r="G98" s="7">
        <v>47.86</v>
      </c>
      <c r="H98" s="7"/>
      <c r="I98" s="7"/>
      <c r="J98" s="7"/>
      <c r="K98" s="7"/>
      <c r="L98" s="7"/>
    </row>
    <row r="99" spans="1:12" x14ac:dyDescent="0.3">
      <c r="A99" s="6" t="s">
        <v>94</v>
      </c>
      <c r="B99" s="353">
        <v>39238.949999999997</v>
      </c>
      <c r="C99" s="354">
        <v>0.26</v>
      </c>
      <c r="D99" s="358">
        <v>-1589.58</v>
      </c>
      <c r="E99" s="7">
        <v>39136.01</v>
      </c>
      <c r="F99" s="8">
        <v>-1.28</v>
      </c>
      <c r="G99" s="7">
        <v>40.78</v>
      </c>
      <c r="H99" s="7"/>
      <c r="I99" s="7"/>
      <c r="J99" s="7"/>
      <c r="K99" s="7"/>
      <c r="L99" s="7"/>
    </row>
    <row r="100" spans="1:12" x14ac:dyDescent="0.3">
      <c r="A100" s="6" t="s">
        <v>95</v>
      </c>
      <c r="B100" s="353">
        <v>196241.17</v>
      </c>
      <c r="C100" s="354">
        <v>-2.42</v>
      </c>
      <c r="D100" s="358">
        <v>-6093.14</v>
      </c>
      <c r="E100" s="7">
        <v>201117.06</v>
      </c>
      <c r="F100" s="8">
        <v>1.88</v>
      </c>
      <c r="G100" s="7">
        <v>154.6</v>
      </c>
      <c r="H100" s="7"/>
      <c r="I100" s="7"/>
      <c r="J100" s="7"/>
      <c r="K100" s="7"/>
      <c r="L100" s="7"/>
    </row>
    <row r="101" spans="1:12" x14ac:dyDescent="0.3">
      <c r="A101" s="6" t="s">
        <v>96</v>
      </c>
      <c r="B101" s="353">
        <v>33903.78</v>
      </c>
      <c r="C101" s="354">
        <v>-1.94</v>
      </c>
      <c r="D101" s="358">
        <v>-1599.69</v>
      </c>
      <c r="E101" s="7">
        <v>34575.129999999997</v>
      </c>
      <c r="F101" s="8">
        <v>-13.19</v>
      </c>
      <c r="G101" s="7">
        <v>40.049999999999997</v>
      </c>
      <c r="H101" s="7"/>
      <c r="I101" s="7"/>
      <c r="J101" s="7"/>
      <c r="K101" s="7"/>
      <c r="L101" s="7"/>
    </row>
    <row r="102" spans="1:12" x14ac:dyDescent="0.3">
      <c r="A102" s="6" t="s">
        <v>97</v>
      </c>
      <c r="B102" s="353">
        <v>37735.230000000003</v>
      </c>
      <c r="C102" s="354">
        <v>-1.37</v>
      </c>
      <c r="D102" s="358">
        <v>-1184.8599999999999</v>
      </c>
      <c r="E102" s="7">
        <v>38260.49</v>
      </c>
      <c r="F102" s="8">
        <v>-1.17</v>
      </c>
      <c r="G102" s="7">
        <v>29.5</v>
      </c>
      <c r="H102" s="7"/>
      <c r="I102" s="7"/>
      <c r="J102" s="7"/>
      <c r="K102" s="7"/>
      <c r="L102" s="7"/>
    </row>
    <row r="103" spans="1:12" x14ac:dyDescent="0.3">
      <c r="A103" s="6" t="s">
        <v>98</v>
      </c>
      <c r="B103" s="353">
        <v>698149.05</v>
      </c>
      <c r="C103" s="354">
        <v>-4.34</v>
      </c>
      <c r="D103" s="358">
        <v>-26790.35</v>
      </c>
      <c r="E103" s="7">
        <v>729791.39</v>
      </c>
      <c r="F103" s="8">
        <v>-0.33</v>
      </c>
      <c r="G103" s="7">
        <v>661.35</v>
      </c>
      <c r="H103" s="7"/>
      <c r="I103" s="7"/>
      <c r="J103" s="7"/>
      <c r="K103" s="7"/>
      <c r="L103" s="7"/>
    </row>
    <row r="104" spans="1:12" x14ac:dyDescent="0.3">
      <c r="A104" s="6" t="s">
        <v>99</v>
      </c>
      <c r="B104" s="353">
        <v>1316531.32</v>
      </c>
      <c r="C104" s="354">
        <v>-3.54</v>
      </c>
      <c r="D104" s="358">
        <v>-47532.23</v>
      </c>
      <c r="E104" s="7">
        <v>1364777.03</v>
      </c>
      <c r="F104" s="8">
        <v>-0.04</v>
      </c>
      <c r="G104" s="7">
        <v>1162.9100000000001</v>
      </c>
      <c r="H104" s="7"/>
      <c r="I104" s="7"/>
      <c r="J104" s="7"/>
      <c r="K104" s="7"/>
      <c r="L104" s="7"/>
    </row>
    <row r="105" spans="1:12" x14ac:dyDescent="0.3">
      <c r="A105" s="6" t="s">
        <v>100</v>
      </c>
      <c r="B105" s="353">
        <v>122514.02</v>
      </c>
      <c r="C105" s="354">
        <v>-4.46</v>
      </c>
      <c r="D105" s="358">
        <v>-3466.02</v>
      </c>
      <c r="E105" s="7">
        <v>128232.79</v>
      </c>
      <c r="F105" s="8">
        <v>0.11</v>
      </c>
      <c r="G105" s="7">
        <v>88.18</v>
      </c>
      <c r="H105" s="7"/>
      <c r="I105" s="7"/>
      <c r="J105" s="7"/>
      <c r="K105" s="7"/>
      <c r="L105" s="7"/>
    </row>
    <row r="106" spans="1:12" x14ac:dyDescent="0.3">
      <c r="A106" s="6" t="s">
        <v>101</v>
      </c>
      <c r="B106" s="353">
        <v>127528.85</v>
      </c>
      <c r="C106" s="354">
        <v>-4.29</v>
      </c>
      <c r="D106" s="358">
        <v>-3889.3</v>
      </c>
      <c r="E106" s="7">
        <v>133238.21</v>
      </c>
      <c r="F106" s="8">
        <v>2.62</v>
      </c>
      <c r="G106" s="7">
        <v>98.78</v>
      </c>
      <c r="H106" s="7"/>
      <c r="I106" s="7"/>
      <c r="J106" s="7"/>
      <c r="K106" s="7"/>
      <c r="L106" s="7"/>
    </row>
    <row r="107" spans="1:12" x14ac:dyDescent="0.3">
      <c r="A107" s="6" t="s">
        <v>102</v>
      </c>
      <c r="B107" s="353">
        <v>128353</v>
      </c>
      <c r="C107" s="354">
        <v>-5.22</v>
      </c>
      <c r="D107" s="358">
        <v>-5767.2</v>
      </c>
      <c r="E107" s="7">
        <v>135418.82999999999</v>
      </c>
      <c r="F107" s="8">
        <v>0.68</v>
      </c>
      <c r="G107" s="7">
        <v>146.69999999999999</v>
      </c>
      <c r="H107" s="7"/>
    </row>
    <row r="108" spans="1:12" x14ac:dyDescent="0.3">
      <c r="A108" s="6" t="s">
        <v>103</v>
      </c>
      <c r="B108" s="353">
        <v>1622915.09</v>
      </c>
      <c r="C108" s="354">
        <v>-3.37</v>
      </c>
      <c r="D108" s="358">
        <v>-60214.84</v>
      </c>
      <c r="E108" s="366">
        <v>1679437.75</v>
      </c>
      <c r="F108" s="8">
        <v>1.22</v>
      </c>
      <c r="G108" s="7">
        <v>1493.04</v>
      </c>
      <c r="H108" s="7"/>
      <c r="I108" s="7"/>
      <c r="J108" s="7"/>
      <c r="K108" s="7"/>
      <c r="L108" s="7"/>
    </row>
    <row r="109" spans="1:12" x14ac:dyDescent="0.3">
      <c r="A109" s="6" t="s">
        <v>104</v>
      </c>
      <c r="B109" s="353">
        <v>60483.76</v>
      </c>
      <c r="C109" s="354">
        <v>0.4</v>
      </c>
      <c r="D109" s="358">
        <v>-1849.83</v>
      </c>
      <c r="E109" s="7">
        <v>60245.29</v>
      </c>
      <c r="F109" s="8">
        <v>0.71</v>
      </c>
      <c r="G109" s="7">
        <v>46.55</v>
      </c>
      <c r="H109" s="7"/>
      <c r="I109" s="7"/>
      <c r="J109" s="7"/>
      <c r="K109" s="7"/>
      <c r="L109" s="7"/>
    </row>
    <row r="110" spans="1:12" x14ac:dyDescent="0.3">
      <c r="A110" s="369" t="s">
        <v>105</v>
      </c>
      <c r="B110" s="353">
        <v>345990.28</v>
      </c>
      <c r="C110" s="354">
        <v>-4.0199999999999996</v>
      </c>
      <c r="D110" s="358">
        <v>-11148.46</v>
      </c>
      <c r="E110" s="7">
        <v>360483.63</v>
      </c>
      <c r="F110" s="8">
        <v>1.3</v>
      </c>
      <c r="G110" s="6">
        <v>284.52999999999997</v>
      </c>
      <c r="I110" s="7"/>
      <c r="J110" s="7"/>
      <c r="K110" s="7"/>
      <c r="L110" s="7"/>
    </row>
    <row r="111" spans="1:12" x14ac:dyDescent="0.3">
      <c r="A111" s="6" t="s">
        <v>106</v>
      </c>
      <c r="B111" s="353">
        <v>16018.22</v>
      </c>
      <c r="C111" s="354">
        <v>3.49</v>
      </c>
      <c r="D111" s="358">
        <v>-441.82</v>
      </c>
      <c r="E111" s="7">
        <v>15477.87</v>
      </c>
      <c r="F111" s="8">
        <v>-1.67</v>
      </c>
      <c r="G111" s="7">
        <v>11.12</v>
      </c>
      <c r="H111" s="7"/>
    </row>
    <row r="112" spans="1:12" x14ac:dyDescent="0.3">
      <c r="A112" s="6" t="s">
        <v>107</v>
      </c>
      <c r="B112" s="353">
        <v>223618.24</v>
      </c>
      <c r="C112" s="354">
        <v>-4.28</v>
      </c>
      <c r="D112" s="358">
        <v>-9001.73</v>
      </c>
      <c r="E112" s="7">
        <v>233623.85</v>
      </c>
      <c r="F112" s="8">
        <v>-0.13</v>
      </c>
      <c r="G112" s="7">
        <v>226.08</v>
      </c>
      <c r="H112" s="7"/>
      <c r="I112" s="7"/>
      <c r="J112" s="7"/>
      <c r="K112" s="7"/>
      <c r="L112" s="7"/>
    </row>
    <row r="113" spans="1:12" x14ac:dyDescent="0.3">
      <c r="A113" s="6" t="s">
        <v>108</v>
      </c>
      <c r="B113" s="353">
        <v>21651.98</v>
      </c>
      <c r="C113" s="354">
        <v>-8.16</v>
      </c>
      <c r="D113" s="358">
        <v>-1027.1400000000001</v>
      </c>
      <c r="E113" s="7">
        <v>23575.47</v>
      </c>
      <c r="F113" s="8">
        <v>3.37</v>
      </c>
      <c r="G113" s="7">
        <v>26.35</v>
      </c>
      <c r="H113" s="7"/>
      <c r="I113" s="7"/>
      <c r="J113" s="7"/>
      <c r="K113" s="7"/>
      <c r="L113" s="7"/>
    </row>
    <row r="114" spans="1:12" x14ac:dyDescent="0.3">
      <c r="A114" s="6" t="s">
        <v>109</v>
      </c>
      <c r="B114" s="353">
        <v>34135.96</v>
      </c>
      <c r="C114" s="354">
        <v>-3.33</v>
      </c>
      <c r="D114" s="358">
        <v>-1360.69</v>
      </c>
      <c r="E114" s="7">
        <v>35312.33</v>
      </c>
      <c r="F114" s="8">
        <v>1.63</v>
      </c>
      <c r="G114" s="7">
        <v>34.43</v>
      </c>
      <c r="H114" s="7"/>
      <c r="I114" s="7"/>
      <c r="J114" s="7"/>
      <c r="K114" s="7"/>
      <c r="L114" s="7"/>
    </row>
    <row r="115" spans="1:12" x14ac:dyDescent="0.3">
      <c r="A115" s="369" t="s">
        <v>110</v>
      </c>
      <c r="B115" s="353">
        <v>1527904.37</v>
      </c>
      <c r="C115" s="354">
        <v>-2.74</v>
      </c>
      <c r="D115" s="358">
        <v>-63716.19</v>
      </c>
      <c r="E115" s="7">
        <v>1570879.33</v>
      </c>
      <c r="F115" s="8">
        <v>-1.55</v>
      </c>
      <c r="G115" s="6">
        <v>1536.91</v>
      </c>
    </row>
    <row r="116" spans="1:12" x14ac:dyDescent="0.3">
      <c r="A116" s="6" t="s">
        <v>111</v>
      </c>
      <c r="B116" s="353">
        <v>126358.29</v>
      </c>
      <c r="C116" s="354">
        <v>-2.79</v>
      </c>
      <c r="D116" s="358">
        <v>-3711.1</v>
      </c>
      <c r="E116" s="7">
        <v>129987.44</v>
      </c>
      <c r="F116" s="8">
        <v>-0.1</v>
      </c>
      <c r="G116" s="7">
        <v>88.78</v>
      </c>
      <c r="H116" s="7"/>
      <c r="I116" s="7"/>
      <c r="J116" s="7"/>
      <c r="K116" s="7"/>
      <c r="L116" s="7"/>
    </row>
    <row r="117" spans="1:12" x14ac:dyDescent="0.3">
      <c r="A117" s="6" t="s">
        <v>112</v>
      </c>
      <c r="B117" s="353">
        <v>127270.92</v>
      </c>
      <c r="C117" s="354">
        <v>-3.48</v>
      </c>
      <c r="D117" s="358">
        <v>-4873.42</v>
      </c>
      <c r="E117" s="7">
        <v>131862.91</v>
      </c>
      <c r="F117" s="8">
        <v>1.01</v>
      </c>
      <c r="G117" s="7">
        <v>122.29</v>
      </c>
      <c r="H117" s="7"/>
    </row>
    <row r="118" spans="1:12" x14ac:dyDescent="0.3">
      <c r="A118" s="6" t="s">
        <v>113</v>
      </c>
      <c r="B118" s="353">
        <v>49505.19</v>
      </c>
      <c r="C118" s="354">
        <v>-1.71</v>
      </c>
      <c r="D118" s="358">
        <v>-1845.04</v>
      </c>
      <c r="E118" s="7">
        <v>50364.7</v>
      </c>
      <c r="F118" s="8">
        <v>-2.56</v>
      </c>
      <c r="G118" s="7">
        <v>47.45</v>
      </c>
      <c r="H118" s="7"/>
      <c r="I118" s="7"/>
      <c r="J118" s="7"/>
      <c r="K118" s="7"/>
      <c r="L118" s="7"/>
    </row>
    <row r="119" spans="1:12" x14ac:dyDescent="0.3">
      <c r="A119" s="6" t="s">
        <v>114</v>
      </c>
      <c r="B119" s="353">
        <v>940104.95</v>
      </c>
      <c r="C119" s="354">
        <v>-3.98</v>
      </c>
      <c r="D119" s="358">
        <v>-41693.29</v>
      </c>
      <c r="E119" s="7">
        <v>979119.56</v>
      </c>
      <c r="F119" s="8">
        <v>0.51</v>
      </c>
      <c r="G119" s="7">
        <v>1037.76</v>
      </c>
      <c r="H119" s="7"/>
      <c r="I119" s="7"/>
      <c r="J119" s="7"/>
      <c r="K119" s="7"/>
      <c r="L119" s="7"/>
    </row>
    <row r="120" spans="1:12" x14ac:dyDescent="0.3">
      <c r="A120" s="6" t="s">
        <v>115</v>
      </c>
      <c r="B120" s="353">
        <v>252688.28</v>
      </c>
      <c r="C120" s="354">
        <v>-1.39</v>
      </c>
      <c r="D120" s="358">
        <v>-7392.12</v>
      </c>
      <c r="E120" s="7">
        <v>256252.93</v>
      </c>
      <c r="F120" s="8">
        <v>-0.3</v>
      </c>
      <c r="G120" s="7">
        <v>179.84</v>
      </c>
      <c r="H120" s="7"/>
      <c r="I120" s="7"/>
      <c r="J120" s="7"/>
      <c r="K120" s="7"/>
      <c r="L120" s="7"/>
    </row>
    <row r="121" spans="1:12" x14ac:dyDescent="0.3">
      <c r="A121" s="6" t="s">
        <v>116</v>
      </c>
      <c r="B121" s="353">
        <v>261939.42</v>
      </c>
      <c r="C121" s="354">
        <v>-3.1</v>
      </c>
      <c r="D121" s="358">
        <v>-7831.37</v>
      </c>
      <c r="E121" s="7">
        <v>270306.21000000002</v>
      </c>
      <c r="F121" s="8">
        <v>1.75</v>
      </c>
      <c r="G121" s="7">
        <v>193.26</v>
      </c>
      <c r="H121" s="7"/>
      <c r="I121" s="7"/>
      <c r="J121" s="7"/>
      <c r="K121" s="7"/>
      <c r="L121" s="7"/>
    </row>
    <row r="122" spans="1:12" x14ac:dyDescent="0.3">
      <c r="A122" s="6" t="s">
        <v>117</v>
      </c>
      <c r="B122" s="353">
        <v>48579.56</v>
      </c>
      <c r="C122" s="354">
        <v>-0.26</v>
      </c>
      <c r="D122" s="358">
        <v>-1340.77</v>
      </c>
      <c r="E122" s="7">
        <v>48708.42</v>
      </c>
      <c r="F122" s="8">
        <v>3.1</v>
      </c>
      <c r="G122" s="7">
        <v>34.590000000000003</v>
      </c>
      <c r="H122" s="7"/>
      <c r="I122" s="7"/>
      <c r="J122" s="7"/>
      <c r="K122" s="7"/>
      <c r="L122" s="7"/>
    </row>
    <row r="123" spans="1:12" x14ac:dyDescent="0.3">
      <c r="A123" s="6" t="s">
        <v>118</v>
      </c>
      <c r="B123" s="353">
        <v>45505.26</v>
      </c>
      <c r="C123" s="354">
        <v>-3.24</v>
      </c>
      <c r="D123" s="358">
        <v>-835.96</v>
      </c>
      <c r="E123" s="7">
        <v>47030.42</v>
      </c>
      <c r="F123" s="8">
        <v>3.25</v>
      </c>
      <c r="G123" s="7">
        <v>21.41</v>
      </c>
      <c r="H123" s="7"/>
      <c r="I123" s="7"/>
      <c r="J123" s="7"/>
      <c r="K123" s="7"/>
      <c r="L123" s="7"/>
    </row>
    <row r="124" spans="1:12" x14ac:dyDescent="0.3">
      <c r="A124" s="6" t="s">
        <v>119</v>
      </c>
      <c r="B124" s="353">
        <v>323672.7</v>
      </c>
      <c r="C124" s="354">
        <v>-0.86</v>
      </c>
      <c r="D124" s="358">
        <v>-9744.59</v>
      </c>
      <c r="E124" s="7">
        <v>326493.03000000003</v>
      </c>
      <c r="F124" s="8">
        <v>1.65</v>
      </c>
      <c r="G124" s="7">
        <v>243.89</v>
      </c>
      <c r="H124" s="7"/>
      <c r="I124" s="7"/>
      <c r="J124" s="7"/>
      <c r="K124" s="7"/>
      <c r="L124" s="7"/>
    </row>
    <row r="125" spans="1:12" x14ac:dyDescent="0.3">
      <c r="A125" s="6" t="s">
        <v>120</v>
      </c>
      <c r="B125" s="353">
        <v>141147.75</v>
      </c>
      <c r="C125" s="354">
        <v>-4.28</v>
      </c>
      <c r="D125" s="358">
        <v>-5329.09</v>
      </c>
      <c r="E125" s="7">
        <v>147464.16</v>
      </c>
      <c r="F125" s="8">
        <v>1.5</v>
      </c>
      <c r="G125" s="7">
        <v>137.85</v>
      </c>
      <c r="H125" s="7"/>
      <c r="I125" s="7"/>
      <c r="J125" s="7"/>
      <c r="K125" s="7"/>
      <c r="L125" s="7"/>
    </row>
    <row r="126" spans="1:12" x14ac:dyDescent="0.3">
      <c r="A126" s="6" t="s">
        <v>121</v>
      </c>
      <c r="B126" s="353">
        <v>280656.34000000003</v>
      </c>
      <c r="C126" s="354">
        <v>0.67</v>
      </c>
      <c r="D126" s="358">
        <v>-8880.49</v>
      </c>
      <c r="E126" s="366">
        <v>278775.87</v>
      </c>
      <c r="F126" s="8">
        <v>0.72</v>
      </c>
      <c r="G126" s="7">
        <v>219.5</v>
      </c>
      <c r="H126" s="7"/>
      <c r="I126" s="7"/>
      <c r="J126" s="7"/>
      <c r="K126" s="7"/>
      <c r="L126" s="7"/>
    </row>
    <row r="127" spans="1:12" x14ac:dyDescent="0.3">
      <c r="A127" s="6" t="s">
        <v>122</v>
      </c>
      <c r="B127" s="353">
        <v>135301.17000000001</v>
      </c>
      <c r="C127" s="354">
        <v>-4.58</v>
      </c>
      <c r="D127" s="358">
        <v>-7853.13</v>
      </c>
      <c r="E127" s="7">
        <v>141798.88</v>
      </c>
      <c r="F127" s="8">
        <v>0.9</v>
      </c>
      <c r="G127" s="7">
        <v>202.6</v>
      </c>
      <c r="H127" s="7"/>
      <c r="I127" s="7"/>
      <c r="J127" s="7"/>
      <c r="K127" s="7"/>
      <c r="L127" s="7"/>
    </row>
    <row r="128" spans="1:12" x14ac:dyDescent="0.3">
      <c r="A128" s="6" t="s">
        <v>123</v>
      </c>
      <c r="B128" s="353">
        <v>149432.92000000001</v>
      </c>
      <c r="C128" s="354">
        <v>-2.25</v>
      </c>
      <c r="D128" s="358">
        <v>-3309.6</v>
      </c>
      <c r="E128" s="7">
        <v>152878.81</v>
      </c>
      <c r="F128" s="8">
        <v>2.62</v>
      </c>
      <c r="G128" s="7">
        <v>82.83</v>
      </c>
      <c r="H128" s="7"/>
      <c r="I128" s="7"/>
      <c r="J128" s="7"/>
      <c r="K128" s="7"/>
      <c r="L128" s="7"/>
    </row>
    <row r="129" spans="1:12" x14ac:dyDescent="0.3">
      <c r="A129" s="6" t="s">
        <v>124</v>
      </c>
      <c r="B129" s="353">
        <v>153907.17000000001</v>
      </c>
      <c r="C129" s="354">
        <v>-3.79</v>
      </c>
      <c r="D129" s="358">
        <v>-4920.0600000000004</v>
      </c>
      <c r="E129" s="7">
        <v>159971.97</v>
      </c>
      <c r="F129" s="8">
        <v>3.03</v>
      </c>
      <c r="G129" s="7">
        <v>125.14</v>
      </c>
      <c r="H129" s="7"/>
      <c r="I129" s="7"/>
      <c r="J129" s="7"/>
      <c r="K129" s="7"/>
      <c r="L129" s="7"/>
    </row>
    <row r="130" spans="1:12" x14ac:dyDescent="0.3">
      <c r="A130" s="6" t="s">
        <v>125</v>
      </c>
      <c r="B130" s="353">
        <v>678905.96</v>
      </c>
      <c r="C130" s="354">
        <v>-3.66</v>
      </c>
      <c r="D130" s="358">
        <v>-21591.15</v>
      </c>
      <c r="E130" s="7">
        <v>704709.16</v>
      </c>
      <c r="F130" s="8">
        <v>0.61</v>
      </c>
      <c r="G130" s="7">
        <v>532.48</v>
      </c>
      <c r="H130" s="7"/>
      <c r="I130" s="7"/>
      <c r="J130" s="7"/>
      <c r="K130" s="7"/>
      <c r="L130" s="7"/>
    </row>
    <row r="131" spans="1:12" x14ac:dyDescent="0.3">
      <c r="A131" s="6" t="s">
        <v>126</v>
      </c>
      <c r="B131" s="353">
        <v>238501.57</v>
      </c>
      <c r="C131" s="354">
        <v>-3.52</v>
      </c>
      <c r="D131" s="358">
        <v>-8309.5</v>
      </c>
      <c r="E131" s="7">
        <v>247194.23999999999</v>
      </c>
      <c r="F131" s="8">
        <v>0.41</v>
      </c>
      <c r="G131" s="7">
        <v>210.54</v>
      </c>
      <c r="H131" s="7"/>
      <c r="I131" s="7"/>
      <c r="J131" s="7"/>
      <c r="K131" s="7"/>
      <c r="L131" s="7"/>
    </row>
    <row r="132" spans="1:12" x14ac:dyDescent="0.3">
      <c r="A132" s="6" t="s">
        <v>127</v>
      </c>
      <c r="B132" s="353">
        <v>119484.16</v>
      </c>
      <c r="C132" s="354">
        <v>-2.44</v>
      </c>
      <c r="D132" s="358">
        <v>-3899.94</v>
      </c>
      <c r="E132" s="7">
        <v>122471.03999999999</v>
      </c>
      <c r="F132" s="8">
        <v>-0.82</v>
      </c>
      <c r="G132" s="7">
        <v>99.45</v>
      </c>
      <c r="H132" s="7"/>
      <c r="I132" s="7"/>
      <c r="J132" s="7"/>
      <c r="K132" s="7"/>
      <c r="L132" s="7"/>
    </row>
    <row r="133" spans="1:12" x14ac:dyDescent="0.3">
      <c r="A133" s="6" t="s">
        <v>128</v>
      </c>
      <c r="B133" s="353">
        <v>263725.07</v>
      </c>
      <c r="C133" s="354">
        <v>-5.44</v>
      </c>
      <c r="D133" s="358">
        <v>-19080.36</v>
      </c>
      <c r="E133" s="366">
        <v>278908.96999999997</v>
      </c>
      <c r="F133" s="8">
        <v>0.87</v>
      </c>
      <c r="G133" s="7">
        <v>416.84</v>
      </c>
      <c r="H133" s="7"/>
      <c r="I133" s="7"/>
      <c r="J133" s="7"/>
      <c r="K133" s="7"/>
      <c r="L133" s="7"/>
    </row>
    <row r="134" spans="1:12" x14ac:dyDescent="0.3">
      <c r="A134" s="6" t="s">
        <v>129</v>
      </c>
      <c r="B134" s="353">
        <v>33052.620000000003</v>
      </c>
      <c r="C134" s="354">
        <v>-1.47</v>
      </c>
      <c r="D134" s="358">
        <v>-742.9</v>
      </c>
      <c r="E134" s="7">
        <v>33545.06</v>
      </c>
      <c r="F134" s="8">
        <v>2.77</v>
      </c>
      <c r="G134" s="7">
        <v>18.61</v>
      </c>
      <c r="H134" s="7"/>
      <c r="I134" s="7"/>
      <c r="J134" s="7"/>
      <c r="K134" s="7"/>
      <c r="L134" s="7"/>
    </row>
    <row r="135" spans="1:12" x14ac:dyDescent="0.3">
      <c r="A135" s="6" t="s">
        <v>130</v>
      </c>
      <c r="B135" s="353">
        <v>93676.800000000003</v>
      </c>
      <c r="C135" s="354">
        <v>0.64</v>
      </c>
      <c r="D135" s="358">
        <v>-1785.01</v>
      </c>
      <c r="E135" s="7">
        <v>93084.91</v>
      </c>
      <c r="F135" s="8">
        <v>3.71</v>
      </c>
      <c r="G135" s="7">
        <v>45.35</v>
      </c>
      <c r="H135" s="7"/>
      <c r="I135" s="7"/>
      <c r="J135" s="7"/>
      <c r="K135" s="7"/>
      <c r="L135" s="7"/>
    </row>
    <row r="136" spans="1:12" x14ac:dyDescent="0.3">
      <c r="A136" s="6" t="s">
        <v>131</v>
      </c>
      <c r="B136" s="353">
        <v>73810.929999999993</v>
      </c>
      <c r="C136" s="354">
        <v>1.2</v>
      </c>
      <c r="D136" s="358">
        <v>-3258.13</v>
      </c>
      <c r="E136" s="7">
        <v>72937.100000000006</v>
      </c>
      <c r="F136" s="8">
        <v>2.2400000000000002</v>
      </c>
      <c r="G136" s="7">
        <v>83.94</v>
      </c>
      <c r="H136" s="7"/>
      <c r="I136" s="7"/>
      <c r="J136" s="7"/>
      <c r="K136" s="7"/>
      <c r="L136" s="7"/>
    </row>
    <row r="137" spans="1:12" x14ac:dyDescent="0.3">
      <c r="A137" s="6" t="s">
        <v>132</v>
      </c>
      <c r="B137" s="353">
        <v>102350.83</v>
      </c>
      <c r="C137" s="354">
        <v>-1.62</v>
      </c>
      <c r="D137" s="358">
        <v>-2644.52</v>
      </c>
      <c r="E137" s="7">
        <v>104036.84</v>
      </c>
      <c r="F137" s="8">
        <v>-0.52</v>
      </c>
      <c r="G137" s="7">
        <v>67.89</v>
      </c>
      <c r="H137" s="7"/>
      <c r="I137" s="7"/>
      <c r="J137" s="7"/>
      <c r="K137" s="7"/>
      <c r="L137" s="7"/>
    </row>
    <row r="138" spans="1:12" x14ac:dyDescent="0.3">
      <c r="A138" s="6" t="s">
        <v>133</v>
      </c>
      <c r="B138" s="353">
        <v>204456.01</v>
      </c>
      <c r="C138" s="354">
        <v>-0.71</v>
      </c>
      <c r="D138" s="358">
        <v>-10486.98</v>
      </c>
      <c r="E138" s="7">
        <v>205922.94</v>
      </c>
      <c r="F138" s="8">
        <v>-0.67</v>
      </c>
      <c r="G138" s="7">
        <v>223.27</v>
      </c>
      <c r="H138" s="7"/>
      <c r="I138" s="7"/>
      <c r="J138" s="7"/>
      <c r="K138" s="7"/>
      <c r="L138" s="7"/>
    </row>
    <row r="139" spans="1:12" x14ac:dyDescent="0.3">
      <c r="A139" s="6" t="s">
        <v>134</v>
      </c>
      <c r="B139" s="353">
        <v>33265.43</v>
      </c>
      <c r="C139" s="354">
        <v>-4.28</v>
      </c>
      <c r="D139" s="358">
        <v>-865.38</v>
      </c>
      <c r="E139" s="7">
        <v>34754.629999999997</v>
      </c>
      <c r="F139" s="8">
        <v>7.49</v>
      </c>
      <c r="G139" s="7">
        <v>23.52</v>
      </c>
      <c r="H139" s="7"/>
    </row>
    <row r="140" spans="1:12" x14ac:dyDescent="0.3">
      <c r="A140" s="6" t="s">
        <v>135</v>
      </c>
      <c r="B140" s="353">
        <v>154916.24</v>
      </c>
      <c r="C140" s="354">
        <v>-8.39</v>
      </c>
      <c r="D140" s="358">
        <v>-4662.3599999999997</v>
      </c>
      <c r="E140" s="7">
        <v>169101.33</v>
      </c>
      <c r="F140" s="8">
        <v>2.44</v>
      </c>
      <c r="G140" s="7">
        <v>114.31</v>
      </c>
      <c r="H140" s="7"/>
      <c r="I140" s="7"/>
      <c r="J140" s="7"/>
      <c r="K140" s="7"/>
      <c r="L140" s="7"/>
    </row>
    <row r="141" spans="1:12" x14ac:dyDescent="0.3">
      <c r="A141" s="6" t="s">
        <v>136</v>
      </c>
      <c r="B141" s="353">
        <v>42968.26</v>
      </c>
      <c r="C141" s="354">
        <v>-7.33</v>
      </c>
      <c r="D141" s="358">
        <v>-1677.97</v>
      </c>
      <c r="E141" s="7">
        <v>46365.86</v>
      </c>
      <c r="F141" s="8">
        <v>2.0699999999999998</v>
      </c>
      <c r="G141" s="7">
        <v>43.6</v>
      </c>
      <c r="H141" s="7"/>
      <c r="I141" s="7"/>
      <c r="J141" s="7"/>
      <c r="K141" s="7"/>
      <c r="L141" s="7"/>
    </row>
    <row r="142" spans="1:12" x14ac:dyDescent="0.3">
      <c r="A142" s="6" t="s">
        <v>137</v>
      </c>
      <c r="B142" s="353">
        <v>778216.85</v>
      </c>
      <c r="C142" s="354">
        <v>-3.61</v>
      </c>
      <c r="D142" s="358">
        <v>-28200.55</v>
      </c>
      <c r="E142" s="7">
        <v>807390.92</v>
      </c>
      <c r="F142" s="8">
        <v>1.34</v>
      </c>
      <c r="G142" s="7">
        <v>715.18</v>
      </c>
      <c r="H142" s="7"/>
      <c r="I142" s="7"/>
      <c r="J142" s="7"/>
      <c r="K142" s="7"/>
      <c r="L142" s="7"/>
    </row>
    <row r="143" spans="1:12" x14ac:dyDescent="0.3">
      <c r="A143" s="6" t="s">
        <v>138</v>
      </c>
      <c r="B143" s="353">
        <v>118806.83</v>
      </c>
      <c r="C143" s="354">
        <v>-4.92</v>
      </c>
      <c r="D143" s="358">
        <v>-4733.6099999999997</v>
      </c>
      <c r="E143" s="7">
        <v>124954.19</v>
      </c>
      <c r="F143" s="8">
        <v>2.59</v>
      </c>
      <c r="G143" s="7">
        <v>107.56</v>
      </c>
      <c r="H143" s="7"/>
      <c r="I143" s="7"/>
      <c r="J143" s="7"/>
      <c r="K143" s="7"/>
      <c r="L143" s="7"/>
    </row>
    <row r="144" spans="1:12" x14ac:dyDescent="0.3">
      <c r="A144" s="6" t="s">
        <v>139</v>
      </c>
      <c r="B144" s="353">
        <v>25186.38</v>
      </c>
      <c r="C144" s="354">
        <v>-0.1</v>
      </c>
      <c r="D144" s="358">
        <v>-1490.47</v>
      </c>
      <c r="E144" s="7">
        <v>25212.36</v>
      </c>
      <c r="F144" s="8">
        <v>-1.75</v>
      </c>
      <c r="G144" s="7">
        <v>38.64</v>
      </c>
      <c r="H144" s="7"/>
      <c r="I144" s="7"/>
      <c r="J144" s="7"/>
      <c r="K144" s="7"/>
      <c r="L144" s="7"/>
    </row>
    <row r="145" spans="1:12" x14ac:dyDescent="0.3">
      <c r="A145" s="6" t="s">
        <v>140</v>
      </c>
      <c r="B145" s="353">
        <v>35706.86</v>
      </c>
      <c r="C145" s="354">
        <v>-4.88</v>
      </c>
      <c r="D145" s="358">
        <v>-1345.44</v>
      </c>
      <c r="E145" s="7">
        <v>37539.040000000001</v>
      </c>
      <c r="F145" s="8">
        <v>1.99</v>
      </c>
      <c r="G145" s="7">
        <v>33.82</v>
      </c>
      <c r="H145" s="7"/>
      <c r="I145" s="7"/>
      <c r="J145" s="7"/>
      <c r="K145" s="7"/>
      <c r="L145" s="7"/>
    </row>
    <row r="146" spans="1:12" x14ac:dyDescent="0.3">
      <c r="A146" s="6" t="s">
        <v>141</v>
      </c>
      <c r="B146" s="353">
        <v>392609.47</v>
      </c>
      <c r="C146" s="354">
        <v>-1.55</v>
      </c>
      <c r="D146" s="358">
        <v>-8272.41</v>
      </c>
      <c r="E146" s="7">
        <v>398789.62</v>
      </c>
      <c r="F146" s="8">
        <v>0.11</v>
      </c>
      <c r="G146" s="7">
        <v>204.81</v>
      </c>
      <c r="H146" s="7"/>
      <c r="I146" s="7"/>
      <c r="J146" s="7"/>
      <c r="K146" s="7"/>
      <c r="L146" s="7"/>
    </row>
    <row r="147" spans="1:12" x14ac:dyDescent="0.3">
      <c r="A147" s="6" t="s">
        <v>142</v>
      </c>
      <c r="B147" s="353">
        <v>153588.48000000001</v>
      </c>
      <c r="C147" s="354">
        <v>1.79</v>
      </c>
      <c r="D147" s="358">
        <v>-4779.33</v>
      </c>
      <c r="E147" s="7">
        <v>150892.26</v>
      </c>
      <c r="F147" s="8">
        <v>-0.24</v>
      </c>
      <c r="G147" s="7">
        <v>117.17</v>
      </c>
      <c r="H147" s="7"/>
      <c r="I147" s="7"/>
      <c r="J147" s="7"/>
      <c r="K147" s="7"/>
      <c r="L147" s="7"/>
    </row>
    <row r="148" spans="1:12" x14ac:dyDescent="0.3">
      <c r="A148" s="6" t="s">
        <v>143</v>
      </c>
      <c r="B148" s="353">
        <v>131047.14</v>
      </c>
      <c r="C148" s="354">
        <v>-1.98</v>
      </c>
      <c r="D148" s="358">
        <v>-3348.6</v>
      </c>
      <c r="E148" s="7">
        <v>133688.31</v>
      </c>
      <c r="F148" s="8">
        <v>-0.27</v>
      </c>
      <c r="G148" s="7">
        <v>84.84</v>
      </c>
      <c r="H148" s="7"/>
      <c r="I148" s="7"/>
      <c r="J148" s="7"/>
      <c r="K148" s="7"/>
      <c r="L148" s="7"/>
    </row>
    <row r="149" spans="1:12" x14ac:dyDescent="0.3">
      <c r="A149" s="6" t="s">
        <v>144</v>
      </c>
      <c r="B149" s="353">
        <v>28518.3</v>
      </c>
      <c r="C149" s="354">
        <v>0.91</v>
      </c>
      <c r="D149" s="358">
        <v>-1023.81</v>
      </c>
      <c r="E149" s="7">
        <v>28259.919999999998</v>
      </c>
      <c r="F149" s="8">
        <v>-2.8</v>
      </c>
      <c r="G149" s="7">
        <v>25.94</v>
      </c>
      <c r="H149" s="7"/>
      <c r="I149" s="7"/>
      <c r="J149" s="7"/>
      <c r="K149" s="7"/>
      <c r="L149" s="7"/>
    </row>
    <row r="150" spans="1:12" x14ac:dyDescent="0.3">
      <c r="A150" s="6" t="s">
        <v>145</v>
      </c>
      <c r="B150" s="353">
        <v>244128.91</v>
      </c>
      <c r="C150" s="354">
        <v>-2.7</v>
      </c>
      <c r="D150" s="358">
        <v>-8691.0400000000009</v>
      </c>
      <c r="E150" s="7">
        <v>250904.81</v>
      </c>
      <c r="F150" s="8">
        <v>1</v>
      </c>
      <c r="G150" s="7">
        <v>216.31</v>
      </c>
      <c r="H150" s="7"/>
      <c r="I150" s="7"/>
      <c r="J150" s="7"/>
      <c r="K150" s="7"/>
      <c r="L150" s="7"/>
    </row>
    <row r="151" spans="1:12" x14ac:dyDescent="0.3">
      <c r="A151" s="6" t="s">
        <v>146</v>
      </c>
      <c r="B151" s="353">
        <v>173833.32</v>
      </c>
      <c r="C151" s="354">
        <v>-5.57</v>
      </c>
      <c r="D151" s="358">
        <v>-5190.08</v>
      </c>
      <c r="E151" s="7">
        <v>184088.06</v>
      </c>
      <c r="F151" s="8">
        <v>0.87</v>
      </c>
      <c r="G151" s="7">
        <v>133.54</v>
      </c>
      <c r="H151" s="7"/>
      <c r="I151" s="7"/>
      <c r="J151" s="7"/>
      <c r="K151" s="7"/>
      <c r="L151" s="7"/>
    </row>
    <row r="152" spans="1:12" x14ac:dyDescent="0.3">
      <c r="A152" s="369" t="s">
        <v>147</v>
      </c>
      <c r="B152" s="353">
        <v>107008</v>
      </c>
      <c r="C152" s="354">
        <v>-3.07</v>
      </c>
      <c r="D152" s="358">
        <v>-5360.8</v>
      </c>
      <c r="E152" s="7">
        <v>110399.28</v>
      </c>
      <c r="F152" s="8">
        <v>-1.1399999999999999</v>
      </c>
      <c r="G152" s="6">
        <v>136.31</v>
      </c>
      <c r="I152" s="7"/>
      <c r="J152" s="7"/>
      <c r="K152" s="7"/>
      <c r="L152" s="7"/>
    </row>
    <row r="153" spans="1:12" x14ac:dyDescent="0.3">
      <c r="A153" s="6" t="s">
        <v>148</v>
      </c>
      <c r="B153" s="353">
        <v>294890.92</v>
      </c>
      <c r="C153" s="354">
        <v>-1.21</v>
      </c>
      <c r="D153" s="358">
        <v>-14375</v>
      </c>
      <c r="E153" s="7">
        <v>298488.39</v>
      </c>
      <c r="F153" s="8">
        <v>1.25</v>
      </c>
      <c r="G153" s="7">
        <v>338.4</v>
      </c>
      <c r="H153" s="7"/>
      <c r="I153" s="7"/>
      <c r="J153" s="7"/>
      <c r="K153" s="7"/>
      <c r="L153" s="7"/>
    </row>
    <row r="154" spans="1:12" x14ac:dyDescent="0.3">
      <c r="A154" s="6" t="s">
        <v>149</v>
      </c>
      <c r="B154" s="353">
        <v>93191.88</v>
      </c>
      <c r="C154" s="354">
        <v>4.57</v>
      </c>
      <c r="D154" s="358">
        <v>-2439.23</v>
      </c>
      <c r="E154" s="7">
        <v>89119.94</v>
      </c>
      <c r="F154" s="8">
        <v>1.83</v>
      </c>
      <c r="G154" s="7">
        <v>64.42</v>
      </c>
      <c r="H154" s="7"/>
      <c r="I154" s="7"/>
      <c r="J154" s="7"/>
      <c r="K154" s="7"/>
      <c r="L154" s="7"/>
    </row>
    <row r="155" spans="1:12" x14ac:dyDescent="0.3">
      <c r="A155" s="6" t="s">
        <v>150</v>
      </c>
      <c r="B155" s="353">
        <v>158316.79999999999</v>
      </c>
      <c r="C155" s="354">
        <v>-3.95</v>
      </c>
      <c r="D155" s="358">
        <v>-4655.7</v>
      </c>
      <c r="E155" s="7">
        <v>164834.53</v>
      </c>
      <c r="F155" s="8">
        <v>1.27</v>
      </c>
      <c r="G155" s="7">
        <v>111.54</v>
      </c>
      <c r="H155" s="7"/>
    </row>
    <row r="156" spans="1:12" x14ac:dyDescent="0.3">
      <c r="A156" s="6" t="s">
        <v>151</v>
      </c>
      <c r="B156" s="353">
        <v>436892.9</v>
      </c>
      <c r="C156" s="354">
        <v>-3.51</v>
      </c>
      <c r="D156" s="358">
        <v>-14352.99</v>
      </c>
      <c r="E156" s="7">
        <v>452791.36</v>
      </c>
      <c r="F156" s="8">
        <v>0.68</v>
      </c>
      <c r="G156" s="7">
        <v>377.24</v>
      </c>
      <c r="H156" s="7"/>
      <c r="I156" s="7"/>
      <c r="J156" s="7"/>
      <c r="K156" s="7"/>
      <c r="L156" s="7"/>
    </row>
    <row r="157" spans="1:12" x14ac:dyDescent="0.3">
      <c r="A157" s="6" t="s">
        <v>152</v>
      </c>
      <c r="B157" s="353">
        <v>73282.77</v>
      </c>
      <c r="C157" s="354">
        <v>-3.71</v>
      </c>
      <c r="D157" s="358">
        <v>-1908.4</v>
      </c>
      <c r="E157" s="7">
        <v>76108.95</v>
      </c>
      <c r="F157" s="8">
        <v>3.15</v>
      </c>
      <c r="G157" s="7">
        <v>47.17</v>
      </c>
      <c r="H157" s="7"/>
      <c r="I157" s="7"/>
      <c r="J157" s="7"/>
      <c r="K157" s="7"/>
      <c r="L157" s="7"/>
    </row>
    <row r="158" spans="1:12" x14ac:dyDescent="0.3">
      <c r="A158" s="6" t="s">
        <v>153</v>
      </c>
      <c r="B158" s="353">
        <v>99235.6</v>
      </c>
      <c r="C158" s="354">
        <v>-6.59</v>
      </c>
      <c r="D158" s="358">
        <v>-4774.84</v>
      </c>
      <c r="E158" s="7">
        <v>106241.95</v>
      </c>
      <c r="F158" s="8">
        <v>3.36</v>
      </c>
      <c r="G158" s="7">
        <v>122.35</v>
      </c>
      <c r="H158" s="7"/>
      <c r="I158" s="7"/>
      <c r="J158" s="7"/>
      <c r="K158" s="7"/>
      <c r="L158" s="7"/>
    </row>
    <row r="159" spans="1:12" x14ac:dyDescent="0.3">
      <c r="A159" s="6" t="s">
        <v>154</v>
      </c>
      <c r="B159" s="353">
        <v>641669.93000000005</v>
      </c>
      <c r="C159" s="354">
        <v>-4.66</v>
      </c>
      <c r="D159" s="358">
        <v>-19182.04</v>
      </c>
      <c r="E159" s="7">
        <v>673041.36</v>
      </c>
      <c r="F159" s="8">
        <v>2.2200000000000002</v>
      </c>
      <c r="G159" s="7">
        <v>469.28</v>
      </c>
      <c r="H159" s="7"/>
      <c r="I159" s="7"/>
      <c r="J159" s="7"/>
      <c r="K159" s="7"/>
      <c r="L159" s="7"/>
    </row>
    <row r="160" spans="1:12" x14ac:dyDescent="0.3">
      <c r="A160" s="6" t="s">
        <v>155</v>
      </c>
      <c r="B160" s="353">
        <v>124212.61</v>
      </c>
      <c r="C160" s="354">
        <v>-3.05</v>
      </c>
      <c r="D160" s="358">
        <v>-5247.25</v>
      </c>
      <c r="E160" s="7">
        <v>128119.49</v>
      </c>
      <c r="F160" s="8">
        <v>-1.59</v>
      </c>
      <c r="G160" s="7">
        <v>131.43</v>
      </c>
      <c r="H160" s="7"/>
      <c r="I160" s="7"/>
      <c r="J160" s="7"/>
      <c r="K160" s="7"/>
      <c r="L160" s="7"/>
    </row>
    <row r="161" spans="1:12" x14ac:dyDescent="0.3">
      <c r="A161" s="6" t="s">
        <v>156</v>
      </c>
      <c r="B161" s="353">
        <v>18236.63</v>
      </c>
      <c r="C161" s="354">
        <v>-2.6</v>
      </c>
      <c r="D161" s="358">
        <v>0</v>
      </c>
      <c r="E161" s="7">
        <v>18722.72</v>
      </c>
      <c r="F161" s="8">
        <v>2.1800000000000002</v>
      </c>
      <c r="G161" s="7">
        <v>0</v>
      </c>
      <c r="H161" s="7"/>
      <c r="I161" s="7"/>
      <c r="J161" s="7"/>
      <c r="K161" s="7"/>
      <c r="L161" s="7"/>
    </row>
    <row r="162" spans="1:12" x14ac:dyDescent="0.3">
      <c r="A162" s="6" t="s">
        <v>157</v>
      </c>
      <c r="B162" s="353">
        <v>238586.98</v>
      </c>
      <c r="C162" s="354">
        <v>-3.81</v>
      </c>
      <c r="D162" s="358">
        <v>-7676.51</v>
      </c>
      <c r="E162" s="7">
        <v>248027.03</v>
      </c>
      <c r="F162" s="8">
        <v>0.53</v>
      </c>
      <c r="G162" s="7">
        <v>194.16</v>
      </c>
      <c r="H162" s="7"/>
      <c r="I162" s="7"/>
      <c r="J162" s="7"/>
      <c r="K162" s="7"/>
      <c r="L162" s="7"/>
    </row>
    <row r="163" spans="1:12" x14ac:dyDescent="0.3">
      <c r="A163" s="6" t="s">
        <v>158</v>
      </c>
      <c r="B163" s="353">
        <v>162474.41</v>
      </c>
      <c r="C163" s="354">
        <v>-3.76</v>
      </c>
      <c r="D163" s="358">
        <v>-5716.44</v>
      </c>
      <c r="E163" s="366">
        <v>168816.14</v>
      </c>
      <c r="F163" s="8">
        <v>0.48</v>
      </c>
      <c r="G163" s="7">
        <v>147.80000000000001</v>
      </c>
      <c r="H163" s="7"/>
      <c r="I163" s="7"/>
      <c r="J163" s="7"/>
      <c r="K163" s="7"/>
      <c r="L163" s="7"/>
    </row>
    <row r="164" spans="1:12" x14ac:dyDescent="0.3">
      <c r="A164" s="6" t="s">
        <v>159</v>
      </c>
      <c r="B164" s="353">
        <v>121368.83</v>
      </c>
      <c r="C164" s="354">
        <v>-3.53</v>
      </c>
      <c r="D164" s="358">
        <v>-3618.37</v>
      </c>
      <c r="E164" s="7">
        <v>125808.97</v>
      </c>
      <c r="F164" s="8">
        <v>2.39</v>
      </c>
      <c r="G164" s="7">
        <v>90.33</v>
      </c>
      <c r="H164" s="7"/>
      <c r="I164" s="7"/>
      <c r="J164" s="7"/>
      <c r="K164" s="7"/>
      <c r="L164" s="7"/>
    </row>
    <row r="165" spans="1:12" x14ac:dyDescent="0.3">
      <c r="A165" s="6" t="s">
        <v>160</v>
      </c>
      <c r="B165" s="353">
        <v>2427291.83</v>
      </c>
      <c r="C165" s="354">
        <v>-3.25</v>
      </c>
      <c r="D165" s="358">
        <v>-94552.4</v>
      </c>
      <c r="E165" s="7">
        <v>2508853.5299999998</v>
      </c>
      <c r="F165" s="8">
        <v>1.82</v>
      </c>
      <c r="G165" s="7">
        <v>2439.15</v>
      </c>
      <c r="H165" s="7"/>
      <c r="I165" s="7"/>
      <c r="J165" s="7"/>
      <c r="K165" s="7"/>
      <c r="L165" s="7"/>
    </row>
    <row r="166" spans="1:12" x14ac:dyDescent="0.3">
      <c r="A166" s="6" t="s">
        <v>161</v>
      </c>
      <c r="B166" s="353">
        <v>82058.39</v>
      </c>
      <c r="C166" s="354">
        <v>-5.16</v>
      </c>
      <c r="D166" s="358">
        <v>-3655.37</v>
      </c>
      <c r="E166" s="7">
        <v>86521.73</v>
      </c>
      <c r="F166" s="8">
        <v>8.9499999999999993</v>
      </c>
      <c r="G166" s="7">
        <v>94.33</v>
      </c>
      <c r="H166" s="7"/>
    </row>
    <row r="167" spans="1:12" x14ac:dyDescent="0.3">
      <c r="A167" s="6" t="s">
        <v>162</v>
      </c>
      <c r="B167" s="353">
        <v>166952.23000000001</v>
      </c>
      <c r="C167" s="354">
        <v>-3.39</v>
      </c>
      <c r="D167" s="358">
        <v>-4994.17</v>
      </c>
      <c r="E167" s="7">
        <v>172802.91</v>
      </c>
      <c r="F167" s="8">
        <v>0.82</v>
      </c>
      <c r="G167" s="7">
        <v>122.63</v>
      </c>
      <c r="H167" s="7"/>
      <c r="I167" s="7"/>
      <c r="J167" s="7"/>
      <c r="K167" s="7"/>
      <c r="L167" s="7"/>
    </row>
    <row r="168" spans="1:12" x14ac:dyDescent="0.3">
      <c r="A168" s="6" t="s">
        <v>163</v>
      </c>
      <c r="B168" s="353">
        <v>45119.26</v>
      </c>
      <c r="C168" s="354">
        <v>-4.2</v>
      </c>
      <c r="D168" s="358">
        <v>-1786.56</v>
      </c>
      <c r="E168" s="7">
        <v>47095.01</v>
      </c>
      <c r="F168" s="8">
        <v>-0.51</v>
      </c>
      <c r="G168" s="7">
        <v>46.9</v>
      </c>
      <c r="H168" s="7"/>
      <c r="I168" s="7"/>
      <c r="J168" s="7"/>
      <c r="K168" s="7"/>
      <c r="L168" s="7"/>
    </row>
    <row r="169" spans="1:12" x14ac:dyDescent="0.3">
      <c r="A169" s="6" t="s">
        <v>164</v>
      </c>
      <c r="B169" s="353">
        <v>258677.71</v>
      </c>
      <c r="C169" s="354">
        <v>-0.42</v>
      </c>
      <c r="D169" s="358">
        <v>-8105.09</v>
      </c>
      <c r="E169" s="7">
        <v>259759.66</v>
      </c>
      <c r="F169" s="8">
        <v>-0.03</v>
      </c>
      <c r="G169" s="7">
        <v>198.93</v>
      </c>
      <c r="H169" s="7"/>
      <c r="I169" s="7"/>
      <c r="J169" s="7"/>
      <c r="K169" s="7"/>
      <c r="L169" s="7"/>
    </row>
    <row r="170" spans="1:12" x14ac:dyDescent="0.3">
      <c r="A170" s="6" t="s">
        <v>165</v>
      </c>
      <c r="B170" s="353">
        <v>78847.33</v>
      </c>
      <c r="C170" s="354">
        <v>-5.17</v>
      </c>
      <c r="D170" s="358">
        <v>-2963.48</v>
      </c>
      <c r="E170" s="7">
        <v>83141.88</v>
      </c>
      <c r="F170" s="8">
        <v>1.31</v>
      </c>
      <c r="G170" s="7">
        <v>74.12</v>
      </c>
      <c r="H170" s="7"/>
      <c r="I170" s="7"/>
      <c r="J170" s="7"/>
      <c r="K170" s="7"/>
      <c r="L170" s="7"/>
    </row>
    <row r="171" spans="1:12" x14ac:dyDescent="0.3">
      <c r="A171" s="6" t="s">
        <v>166</v>
      </c>
      <c r="B171" s="353">
        <v>103462.47</v>
      </c>
      <c r="C171" s="354">
        <v>-4.59</v>
      </c>
      <c r="D171" s="358">
        <v>-4226.72</v>
      </c>
      <c r="E171" s="7">
        <v>108440.17</v>
      </c>
      <c r="F171" s="8">
        <v>1.71</v>
      </c>
      <c r="G171" s="7">
        <v>105.8</v>
      </c>
      <c r="H171" s="7"/>
    </row>
    <row r="172" spans="1:12" x14ac:dyDescent="0.3">
      <c r="A172" s="6" t="s">
        <v>167</v>
      </c>
      <c r="B172" s="353">
        <v>31873.759999999998</v>
      </c>
      <c r="C172" s="354">
        <v>-3.98</v>
      </c>
      <c r="D172" s="358">
        <v>-1846.58</v>
      </c>
      <c r="E172" s="7">
        <v>33194.29</v>
      </c>
      <c r="F172" s="8">
        <v>1.71</v>
      </c>
      <c r="G172" s="7">
        <v>48.89</v>
      </c>
      <c r="H172" s="7"/>
      <c r="I172" s="7"/>
      <c r="J172" s="7"/>
      <c r="K172" s="7"/>
      <c r="L172" s="7"/>
    </row>
    <row r="173" spans="1:12" x14ac:dyDescent="0.3">
      <c r="A173" s="11" t="s">
        <v>168</v>
      </c>
      <c r="B173" s="353">
        <v>50212.87</v>
      </c>
      <c r="C173" s="354">
        <v>-1.02</v>
      </c>
      <c r="D173" s="358">
        <v>-2138.25</v>
      </c>
      <c r="E173" s="12">
        <v>50732.87</v>
      </c>
      <c r="F173" s="348">
        <v>-0.53</v>
      </c>
      <c r="G173" s="12">
        <v>53.38</v>
      </c>
      <c r="H173" s="12"/>
      <c r="I173" s="7"/>
      <c r="J173" s="7"/>
      <c r="K173" s="7"/>
      <c r="L173" s="7"/>
    </row>
    <row r="174" spans="1:12" x14ac:dyDescent="0.3">
      <c r="A174" s="6" t="s">
        <v>169</v>
      </c>
      <c r="B174" s="353">
        <v>40248.36</v>
      </c>
      <c r="C174" s="354">
        <v>-7.42</v>
      </c>
      <c r="D174" s="358">
        <v>-1451.35</v>
      </c>
      <c r="E174" s="7">
        <v>43475.72</v>
      </c>
      <c r="F174" s="8">
        <v>4.82</v>
      </c>
      <c r="G174" s="7">
        <v>37.76</v>
      </c>
      <c r="H174" s="7"/>
      <c r="I174" s="7"/>
      <c r="J174" s="7"/>
      <c r="K174" s="7"/>
      <c r="L174" s="7"/>
    </row>
    <row r="175" spans="1:12" x14ac:dyDescent="0.3">
      <c r="A175" s="6" t="s">
        <v>170</v>
      </c>
      <c r="B175" s="353">
        <v>57624.57</v>
      </c>
      <c r="C175" s="354">
        <v>-2.4900000000000002</v>
      </c>
      <c r="D175" s="358">
        <v>-1900.77</v>
      </c>
      <c r="E175" s="7">
        <v>59093.54</v>
      </c>
      <c r="F175" s="8">
        <v>3.95</v>
      </c>
      <c r="G175" s="7">
        <v>50.58</v>
      </c>
      <c r="H175" s="7"/>
      <c r="I175" s="7"/>
      <c r="J175" s="7"/>
      <c r="K175" s="7"/>
      <c r="L175" s="7"/>
    </row>
    <row r="176" spans="1:12" x14ac:dyDescent="0.3">
      <c r="A176" s="6" t="s">
        <v>171</v>
      </c>
      <c r="B176" s="353">
        <v>253543.3</v>
      </c>
      <c r="C176" s="354">
        <v>-4.6399999999999997</v>
      </c>
      <c r="D176" s="358">
        <v>-10690.87</v>
      </c>
      <c r="E176" s="7">
        <v>265882.69</v>
      </c>
      <c r="F176" s="8">
        <v>0.68</v>
      </c>
      <c r="G176" s="7">
        <v>265.45</v>
      </c>
      <c r="H176" s="7"/>
      <c r="I176" s="7"/>
      <c r="J176" s="7"/>
      <c r="K176" s="7"/>
      <c r="L176" s="7"/>
    </row>
    <row r="177" spans="1:12" x14ac:dyDescent="0.3">
      <c r="A177" s="6" t="s">
        <v>172</v>
      </c>
      <c r="B177" s="353">
        <v>516340.88</v>
      </c>
      <c r="C177" s="354">
        <v>-2.86</v>
      </c>
      <c r="D177" s="358">
        <v>-17333.8</v>
      </c>
      <c r="E177" s="7">
        <v>531517.24</v>
      </c>
      <c r="F177" s="8">
        <v>0.7</v>
      </c>
      <c r="G177" s="7">
        <v>433</v>
      </c>
      <c r="H177" s="7"/>
      <c r="I177" s="7"/>
      <c r="J177" s="7"/>
      <c r="K177" s="7"/>
      <c r="L177" s="7"/>
    </row>
    <row r="178" spans="1:12" x14ac:dyDescent="0.3">
      <c r="A178" s="6" t="s">
        <v>173</v>
      </c>
      <c r="B178" s="353">
        <v>58777.279999999999</v>
      </c>
      <c r="C178" s="354">
        <v>-6.42</v>
      </c>
      <c r="D178" s="358">
        <v>-2771.08</v>
      </c>
      <c r="E178" s="7">
        <v>62811.78</v>
      </c>
      <c r="F178" s="8">
        <v>3.17</v>
      </c>
      <c r="G178" s="7">
        <v>72.180000000000007</v>
      </c>
      <c r="H178" s="7"/>
      <c r="I178" s="12"/>
      <c r="J178" s="12"/>
      <c r="K178" s="12"/>
      <c r="L178" s="12"/>
    </row>
    <row r="179" spans="1:12" x14ac:dyDescent="0.3">
      <c r="A179" s="6" t="s">
        <v>174</v>
      </c>
      <c r="B179" s="353">
        <v>300781.49</v>
      </c>
      <c r="C179" s="354">
        <v>-1.1200000000000001</v>
      </c>
      <c r="D179" s="358">
        <v>-7870.96</v>
      </c>
      <c r="E179" s="7">
        <v>304174.19</v>
      </c>
      <c r="F179" s="8">
        <v>2.2599999999999998</v>
      </c>
      <c r="G179" s="7">
        <v>200.51</v>
      </c>
      <c r="H179" s="7"/>
      <c r="I179" s="7"/>
      <c r="J179" s="7"/>
      <c r="K179" s="7"/>
      <c r="L179" s="7"/>
    </row>
    <row r="180" spans="1:12" x14ac:dyDescent="0.3">
      <c r="A180" s="6" t="s">
        <v>175</v>
      </c>
      <c r="B180" s="353">
        <v>49652.7</v>
      </c>
      <c r="C180" s="354">
        <v>-6.58</v>
      </c>
      <c r="D180" s="358">
        <v>-2382.6</v>
      </c>
      <c r="E180" s="7">
        <v>53150.22</v>
      </c>
      <c r="F180" s="8">
        <v>3.91</v>
      </c>
      <c r="G180" s="7">
        <v>61.5</v>
      </c>
      <c r="H180" s="7"/>
      <c r="I180" s="7"/>
      <c r="J180" s="7"/>
      <c r="K180" s="7"/>
      <c r="L180" s="7"/>
    </row>
    <row r="181" spans="1:12" s="11" customFormat="1" x14ac:dyDescent="0.3">
      <c r="A181" s="6" t="s">
        <v>176</v>
      </c>
      <c r="B181" s="353">
        <v>34182.269999999997</v>
      </c>
      <c r="C181" s="354">
        <v>-5.67</v>
      </c>
      <c r="D181" s="358">
        <v>-1122.78</v>
      </c>
      <c r="E181" s="7">
        <v>36236.959999999999</v>
      </c>
      <c r="F181" s="8">
        <v>2.59</v>
      </c>
      <c r="G181" s="7">
        <v>29.1</v>
      </c>
      <c r="H181" s="7"/>
      <c r="I181" s="7"/>
      <c r="J181" s="7"/>
      <c r="K181" s="7"/>
      <c r="L181" s="7"/>
    </row>
    <row r="182" spans="1:12" x14ac:dyDescent="0.3">
      <c r="A182" s="6" t="s">
        <v>177</v>
      </c>
      <c r="B182" s="353">
        <v>1156954.1399999999</v>
      </c>
      <c r="C182" s="354">
        <v>-3.66</v>
      </c>
      <c r="D182" s="358">
        <v>-44653.35</v>
      </c>
      <c r="E182" s="366">
        <v>1200942.4099999999</v>
      </c>
      <c r="F182" s="8">
        <v>0.9</v>
      </c>
      <c r="G182" s="7">
        <v>1056.8900000000001</v>
      </c>
      <c r="H182" s="7"/>
      <c r="I182" s="7"/>
      <c r="J182" s="7"/>
      <c r="K182" s="7"/>
      <c r="L182" s="7"/>
    </row>
    <row r="183" spans="1:12" x14ac:dyDescent="0.3">
      <c r="A183" s="6" t="s">
        <v>178</v>
      </c>
      <c r="B183" s="353">
        <v>83054.09</v>
      </c>
      <c r="C183" s="354">
        <v>-1.26</v>
      </c>
      <c r="D183" s="358">
        <v>-1909.33</v>
      </c>
      <c r="E183" s="7">
        <v>84116.36</v>
      </c>
      <c r="F183" s="8">
        <v>-0.48</v>
      </c>
      <c r="G183" s="7">
        <v>47.51</v>
      </c>
      <c r="H183" s="7"/>
      <c r="I183" s="7"/>
      <c r="J183" s="7"/>
      <c r="K183" s="7"/>
      <c r="L183" s="7"/>
    </row>
    <row r="184" spans="1:12" x14ac:dyDescent="0.3">
      <c r="A184" s="6" t="s">
        <v>179</v>
      </c>
      <c r="B184" s="353">
        <v>775184.05</v>
      </c>
      <c r="C184" s="354">
        <v>-1.1299999999999999</v>
      </c>
      <c r="D184" s="358">
        <v>-34768.730000000003</v>
      </c>
      <c r="E184" s="7">
        <v>784043.87</v>
      </c>
      <c r="F184" s="8">
        <v>0.96</v>
      </c>
      <c r="G184" s="7">
        <v>818.23</v>
      </c>
      <c r="H184" s="7"/>
      <c r="I184" s="7"/>
      <c r="J184" s="7"/>
      <c r="K184" s="7"/>
      <c r="L184" s="7"/>
    </row>
    <row r="185" spans="1:12" x14ac:dyDescent="0.3">
      <c r="A185" s="6" t="s">
        <v>180</v>
      </c>
      <c r="B185" s="353">
        <v>45527.49</v>
      </c>
      <c r="C185" s="354">
        <v>2.12</v>
      </c>
      <c r="D185" s="358">
        <v>-1917.48</v>
      </c>
      <c r="E185" s="7">
        <v>44580.55</v>
      </c>
      <c r="F185" s="8">
        <v>-1.69</v>
      </c>
      <c r="G185" s="7">
        <v>48.16</v>
      </c>
      <c r="H185" s="7"/>
      <c r="I185" s="7"/>
      <c r="J185" s="7"/>
      <c r="K185" s="7"/>
      <c r="L185" s="7"/>
    </row>
    <row r="186" spans="1:12" x14ac:dyDescent="0.3">
      <c r="A186" s="6" t="s">
        <v>181</v>
      </c>
      <c r="B186" s="353">
        <v>94100.67</v>
      </c>
      <c r="C186" s="354">
        <v>-5.01</v>
      </c>
      <c r="D186" s="358">
        <v>-5254.34</v>
      </c>
      <c r="E186" s="7">
        <v>99067.02</v>
      </c>
      <c r="F186" s="8">
        <v>2.86</v>
      </c>
      <c r="G186" s="7">
        <v>135.16999999999999</v>
      </c>
      <c r="H186" s="7"/>
      <c r="I186" s="7"/>
      <c r="J186" s="7"/>
      <c r="K186" s="7"/>
      <c r="L186" s="7"/>
    </row>
    <row r="187" spans="1:12" x14ac:dyDescent="0.3">
      <c r="A187" s="6" t="s">
        <v>182</v>
      </c>
      <c r="B187" s="353">
        <v>32156.95</v>
      </c>
      <c r="C187" s="354">
        <v>-1.56</v>
      </c>
      <c r="D187" s="358">
        <v>-981.9</v>
      </c>
      <c r="E187" s="7">
        <v>32666.92</v>
      </c>
      <c r="F187" s="8">
        <v>-0.53</v>
      </c>
      <c r="G187" s="7">
        <v>25.39</v>
      </c>
      <c r="H187" s="7"/>
      <c r="I187" s="7"/>
      <c r="J187" s="7"/>
      <c r="K187" s="7"/>
      <c r="L187" s="7"/>
    </row>
    <row r="188" spans="1:12" x14ac:dyDescent="0.3">
      <c r="A188" s="6" t="s">
        <v>183</v>
      </c>
      <c r="B188" s="353">
        <v>40357.550000000003</v>
      </c>
      <c r="C188" s="354">
        <v>-5.18</v>
      </c>
      <c r="D188" s="358">
        <v>-1515.56</v>
      </c>
      <c r="E188" s="7">
        <v>42562.17</v>
      </c>
      <c r="F188" s="8">
        <v>-1.65</v>
      </c>
      <c r="G188" s="7">
        <v>38.4</v>
      </c>
      <c r="H188" s="7"/>
      <c r="I188" s="7"/>
      <c r="J188" s="7"/>
      <c r="K188" s="7"/>
      <c r="L188" s="7"/>
    </row>
    <row r="189" spans="1:12" x14ac:dyDescent="0.3">
      <c r="A189" s="6" t="s">
        <v>184</v>
      </c>
      <c r="B189" s="353">
        <v>39477.42</v>
      </c>
      <c r="C189" s="354">
        <v>-4.59</v>
      </c>
      <c r="D189" s="358">
        <v>-2083.17</v>
      </c>
      <c r="E189" s="7">
        <v>41378.54</v>
      </c>
      <c r="F189" s="8">
        <v>3.38</v>
      </c>
      <c r="G189" s="7">
        <v>54.84</v>
      </c>
      <c r="H189" s="7"/>
      <c r="I189" s="7"/>
      <c r="J189" s="7"/>
      <c r="K189" s="7"/>
      <c r="L189" s="7"/>
    </row>
    <row r="190" spans="1:12" x14ac:dyDescent="0.3">
      <c r="A190" s="6" t="s">
        <v>185</v>
      </c>
      <c r="B190" s="353">
        <v>34688.57</v>
      </c>
      <c r="C190" s="354">
        <v>-4.33</v>
      </c>
      <c r="D190" s="358">
        <v>-2000.31</v>
      </c>
      <c r="E190" s="7">
        <v>36259.699999999997</v>
      </c>
      <c r="F190" s="8">
        <v>4</v>
      </c>
      <c r="G190" s="7">
        <v>53.11</v>
      </c>
      <c r="H190" s="7"/>
      <c r="I190" s="7"/>
      <c r="J190" s="7"/>
      <c r="K190" s="7"/>
      <c r="L190" s="7"/>
    </row>
    <row r="191" spans="1:12" x14ac:dyDescent="0.3">
      <c r="A191" s="6" t="s">
        <v>186</v>
      </c>
      <c r="B191" s="353">
        <v>84297.62</v>
      </c>
      <c r="C191" s="354">
        <v>-3.03</v>
      </c>
      <c r="D191" s="358">
        <v>-2185.77</v>
      </c>
      <c r="E191" s="7">
        <v>86931.22</v>
      </c>
      <c r="F191" s="8">
        <v>7.6</v>
      </c>
      <c r="G191" s="7">
        <v>55.68</v>
      </c>
      <c r="H191" s="7"/>
      <c r="I191" s="7"/>
      <c r="J191" s="7"/>
      <c r="K191" s="7"/>
      <c r="L191" s="7"/>
    </row>
    <row r="192" spans="1:12" x14ac:dyDescent="0.3">
      <c r="A192" s="6" t="s">
        <v>187</v>
      </c>
      <c r="B192" s="353">
        <v>50774.22</v>
      </c>
      <c r="C192" s="354">
        <v>-4.2</v>
      </c>
      <c r="D192" s="358">
        <v>-1467.47</v>
      </c>
      <c r="E192" s="7">
        <v>52998.82</v>
      </c>
      <c r="F192" s="8">
        <v>3.23</v>
      </c>
      <c r="G192" s="7">
        <v>38.43</v>
      </c>
      <c r="H192" s="7"/>
      <c r="I192" s="7"/>
      <c r="J192" s="7"/>
      <c r="K192" s="7"/>
      <c r="L192" s="7"/>
    </row>
    <row r="193" spans="1:12" x14ac:dyDescent="0.3">
      <c r="A193" s="6" t="s">
        <v>188</v>
      </c>
      <c r="B193" s="353">
        <v>82722.98</v>
      </c>
      <c r="C193" s="354">
        <v>-3.79</v>
      </c>
      <c r="D193" s="358">
        <v>-7343.35</v>
      </c>
      <c r="E193" s="7">
        <v>85978.15</v>
      </c>
      <c r="F193" s="8">
        <v>2.89</v>
      </c>
      <c r="G193" s="7">
        <v>152.1</v>
      </c>
      <c r="H193" s="7"/>
      <c r="I193" s="7"/>
      <c r="J193" s="7"/>
      <c r="K193" s="7"/>
      <c r="L193" s="7"/>
    </row>
    <row r="194" spans="1:12" x14ac:dyDescent="0.3">
      <c r="A194" s="6" t="s">
        <v>189</v>
      </c>
      <c r="B194" s="353">
        <v>36509.57</v>
      </c>
      <c r="C194" s="354">
        <v>-9.59</v>
      </c>
      <c r="D194" s="358">
        <v>-925.5</v>
      </c>
      <c r="E194" s="7">
        <v>40381.51</v>
      </c>
      <c r="F194" s="8">
        <v>1.94</v>
      </c>
      <c r="G194" s="7">
        <v>24.42</v>
      </c>
      <c r="H194" s="7"/>
      <c r="I194" s="7"/>
      <c r="J194" s="7"/>
      <c r="K194" s="7"/>
      <c r="L194" s="7"/>
    </row>
    <row r="195" spans="1:12" x14ac:dyDescent="0.3">
      <c r="A195" s="6" t="s">
        <v>190</v>
      </c>
      <c r="B195" s="353">
        <v>102073.9</v>
      </c>
      <c r="C195" s="354">
        <v>-2.25</v>
      </c>
      <c r="D195" s="358">
        <v>-3305.46</v>
      </c>
      <c r="E195" s="7">
        <v>104420.65</v>
      </c>
      <c r="F195" s="8">
        <v>0.78</v>
      </c>
      <c r="G195" s="7">
        <v>82.6</v>
      </c>
      <c r="H195" s="7"/>
      <c r="I195" s="7"/>
      <c r="J195" s="7"/>
      <c r="K195" s="7"/>
      <c r="L195" s="7"/>
    </row>
    <row r="196" spans="1:12" x14ac:dyDescent="0.3">
      <c r="A196" s="344" t="s">
        <v>191</v>
      </c>
      <c r="B196" s="353">
        <v>144959.04999999999</v>
      </c>
      <c r="C196" s="354">
        <v>-4.2699999999999996</v>
      </c>
      <c r="D196" s="358">
        <v>-4820.8500000000004</v>
      </c>
      <c r="E196" s="7">
        <v>151422.04999999999</v>
      </c>
      <c r="F196" s="346" t="s">
        <v>333</v>
      </c>
      <c r="G196" s="6">
        <v>124.4</v>
      </c>
      <c r="H196" s="295" t="s">
        <v>351</v>
      </c>
      <c r="I196" s="7"/>
      <c r="J196" s="7"/>
      <c r="K196" s="7"/>
      <c r="L196" s="7"/>
    </row>
    <row r="197" spans="1:12" x14ac:dyDescent="0.3">
      <c r="A197" s="6" t="s">
        <v>192</v>
      </c>
      <c r="B197" s="353">
        <v>517189.09</v>
      </c>
      <c r="C197" s="354">
        <v>-5.1100000000000003</v>
      </c>
      <c r="D197" s="358">
        <v>-14208.89</v>
      </c>
      <c r="E197" s="7">
        <v>545031.55000000005</v>
      </c>
      <c r="F197" s="8">
        <v>0.95</v>
      </c>
      <c r="G197" s="7">
        <v>437.09</v>
      </c>
      <c r="H197" s="7"/>
      <c r="I197" s="7"/>
      <c r="J197" s="7"/>
      <c r="K197" s="7"/>
      <c r="L197" s="7"/>
    </row>
    <row r="198" spans="1:12" x14ac:dyDescent="0.3">
      <c r="A198" s="6" t="s">
        <v>193</v>
      </c>
      <c r="B198" s="353">
        <v>422358.2</v>
      </c>
      <c r="C198" s="354">
        <v>-2.27</v>
      </c>
      <c r="D198" s="358">
        <v>-12913.61</v>
      </c>
      <c r="E198" s="7">
        <v>432181.51</v>
      </c>
      <c r="F198" s="8">
        <v>-1.01</v>
      </c>
      <c r="G198" s="7">
        <v>323.04000000000002</v>
      </c>
      <c r="H198" s="7"/>
      <c r="I198" s="7"/>
      <c r="J198" s="7"/>
      <c r="K198" s="7"/>
      <c r="L198" s="7"/>
    </row>
    <row r="199" spans="1:12" x14ac:dyDescent="0.3">
      <c r="A199" s="6" t="s">
        <v>194</v>
      </c>
      <c r="B199" s="353">
        <v>275297.27</v>
      </c>
      <c r="C199" s="354">
        <v>-4.46</v>
      </c>
      <c r="D199" s="358">
        <v>-13526.11</v>
      </c>
      <c r="E199" s="7">
        <v>288150.18</v>
      </c>
      <c r="F199" s="8">
        <v>1.48</v>
      </c>
      <c r="G199" s="7">
        <v>345.39</v>
      </c>
      <c r="H199" s="7"/>
      <c r="I199" s="7"/>
      <c r="J199" s="7"/>
      <c r="K199" s="7"/>
      <c r="L199" s="7"/>
    </row>
    <row r="200" spans="1:12" x14ac:dyDescent="0.3">
      <c r="A200" s="6" t="s">
        <v>195</v>
      </c>
      <c r="B200" s="353">
        <v>46157.94</v>
      </c>
      <c r="C200" s="354">
        <v>-4.21</v>
      </c>
      <c r="D200" s="358">
        <v>-1938.51</v>
      </c>
      <c r="E200" s="7">
        <v>48188.87</v>
      </c>
      <c r="F200" s="8">
        <v>0.88</v>
      </c>
      <c r="G200" s="7">
        <v>48.55</v>
      </c>
      <c r="H200" s="7"/>
      <c r="I200" s="7"/>
      <c r="J200" s="7"/>
      <c r="K200" s="7"/>
      <c r="L200" s="7"/>
    </row>
    <row r="201" spans="1:12" x14ac:dyDescent="0.3">
      <c r="A201" s="6" t="s">
        <v>196</v>
      </c>
      <c r="B201" s="353">
        <v>525207.42000000004</v>
      </c>
      <c r="C201" s="354">
        <v>-4.3499999999999996</v>
      </c>
      <c r="D201" s="358">
        <v>-35700.080000000002</v>
      </c>
      <c r="E201" s="7">
        <v>549118.42000000004</v>
      </c>
      <c r="F201" s="8">
        <v>0.68</v>
      </c>
      <c r="G201" s="7">
        <v>763.61</v>
      </c>
      <c r="H201" s="7"/>
    </row>
    <row r="202" spans="1:12" x14ac:dyDescent="0.3">
      <c r="A202" s="6" t="s">
        <v>197</v>
      </c>
      <c r="B202" s="353">
        <v>42096.76</v>
      </c>
      <c r="C202" s="354">
        <v>-4.13</v>
      </c>
      <c r="D202" s="358">
        <v>-1748.53</v>
      </c>
      <c r="E202" s="7">
        <v>43910.35</v>
      </c>
      <c r="F202" s="8">
        <v>2.56</v>
      </c>
      <c r="G202" s="7">
        <v>44.49</v>
      </c>
      <c r="H202" s="7"/>
      <c r="I202" s="7"/>
      <c r="J202" s="7"/>
      <c r="K202" s="7"/>
      <c r="L202" s="7"/>
    </row>
    <row r="203" spans="1:12" x14ac:dyDescent="0.3">
      <c r="A203" s="6" t="s">
        <v>198</v>
      </c>
      <c r="B203" s="353">
        <v>21540.07</v>
      </c>
      <c r="C203" s="354">
        <v>-3.07</v>
      </c>
      <c r="D203" s="358">
        <v>-1673.23</v>
      </c>
      <c r="E203" s="7">
        <v>22221.51</v>
      </c>
      <c r="F203" s="8">
        <v>-1.46</v>
      </c>
      <c r="G203" s="7">
        <v>44.85</v>
      </c>
      <c r="H203" s="7"/>
      <c r="I203" s="7"/>
      <c r="J203" s="7"/>
      <c r="K203" s="7"/>
      <c r="L203" s="7"/>
    </row>
    <row r="204" spans="1:12" x14ac:dyDescent="0.3">
      <c r="A204" s="6" t="s">
        <v>199</v>
      </c>
      <c r="B204" s="353">
        <v>61622.06</v>
      </c>
      <c r="C204" s="354">
        <v>3.69</v>
      </c>
      <c r="D204" s="358">
        <v>-1886.32</v>
      </c>
      <c r="E204" s="7">
        <v>59430.85</v>
      </c>
      <c r="F204" s="8">
        <v>-2.66</v>
      </c>
      <c r="G204" s="7">
        <v>48.38</v>
      </c>
      <c r="H204" s="7"/>
      <c r="I204" s="7"/>
      <c r="J204" s="7"/>
      <c r="K204" s="7"/>
      <c r="L204" s="7"/>
    </row>
    <row r="205" spans="1:12" x14ac:dyDescent="0.3">
      <c r="A205" s="6" t="s">
        <v>200</v>
      </c>
      <c r="B205" s="353">
        <v>40950.43</v>
      </c>
      <c r="C205" s="354">
        <v>-10.039999999999999</v>
      </c>
      <c r="D205" s="358">
        <v>-1252.42</v>
      </c>
      <c r="E205" s="7">
        <v>45518.58</v>
      </c>
      <c r="F205" s="8">
        <v>2.19</v>
      </c>
      <c r="G205" s="7">
        <v>32.049999999999997</v>
      </c>
      <c r="H205" s="7"/>
      <c r="I205" s="7"/>
      <c r="J205" s="7"/>
      <c r="K205" s="7"/>
      <c r="L205" s="7"/>
    </row>
    <row r="206" spans="1:12" x14ac:dyDescent="0.3">
      <c r="A206" s="6" t="s">
        <v>201</v>
      </c>
      <c r="B206" s="353">
        <v>373974.15</v>
      </c>
      <c r="C206" s="354">
        <v>-3.79</v>
      </c>
      <c r="D206" s="358">
        <v>-16306.57</v>
      </c>
      <c r="E206" s="7">
        <v>388724.65</v>
      </c>
      <c r="F206" s="8">
        <v>0.32</v>
      </c>
      <c r="G206" s="7">
        <v>394.11</v>
      </c>
      <c r="H206" s="7"/>
      <c r="I206" s="7"/>
      <c r="J206" s="7"/>
      <c r="K206" s="7"/>
      <c r="L206" s="7"/>
    </row>
    <row r="207" spans="1:12" x14ac:dyDescent="0.3">
      <c r="A207" s="6" t="s">
        <v>202</v>
      </c>
      <c r="B207" s="353">
        <v>19363.34</v>
      </c>
      <c r="C207" s="354">
        <v>-1.87</v>
      </c>
      <c r="D207" s="358">
        <v>-886.51</v>
      </c>
      <c r="E207" s="7">
        <v>19731.830000000002</v>
      </c>
      <c r="F207" s="8">
        <v>-1.1200000000000001</v>
      </c>
      <c r="G207" s="7">
        <v>22.83</v>
      </c>
      <c r="H207" s="7"/>
      <c r="I207" s="7"/>
      <c r="J207" s="7"/>
      <c r="K207" s="7"/>
      <c r="L207" s="7"/>
    </row>
    <row r="208" spans="1:12" x14ac:dyDescent="0.3">
      <c r="A208" s="6" t="s">
        <v>203</v>
      </c>
      <c r="B208" s="353">
        <v>729385.13</v>
      </c>
      <c r="C208" s="354">
        <v>-2.3199999999999998</v>
      </c>
      <c r="D208" s="358">
        <v>-28166.58</v>
      </c>
      <c r="E208" s="7">
        <v>746696.75</v>
      </c>
      <c r="F208" s="8">
        <v>1.81</v>
      </c>
      <c r="G208" s="7">
        <v>707.12</v>
      </c>
      <c r="H208" s="7"/>
      <c r="I208" s="7"/>
      <c r="J208" s="7"/>
      <c r="K208" s="7"/>
      <c r="L208" s="7"/>
    </row>
    <row r="209" spans="1:12" x14ac:dyDescent="0.3">
      <c r="A209" s="6" t="s">
        <v>204</v>
      </c>
      <c r="B209" s="353">
        <v>89871.98</v>
      </c>
      <c r="C209" s="354">
        <v>-4.29</v>
      </c>
      <c r="D209" s="358">
        <v>-3283.37</v>
      </c>
      <c r="E209" s="7">
        <v>93899.77</v>
      </c>
      <c r="F209" s="8">
        <v>1.05</v>
      </c>
      <c r="G209" s="7">
        <v>84.95</v>
      </c>
      <c r="H209" s="7"/>
      <c r="I209" s="7"/>
      <c r="J209" s="7"/>
      <c r="K209" s="7"/>
      <c r="L209" s="7"/>
    </row>
    <row r="210" spans="1:12" x14ac:dyDescent="0.3">
      <c r="A210" s="6" t="s">
        <v>205</v>
      </c>
      <c r="B210" s="353">
        <v>67216.36</v>
      </c>
      <c r="C210" s="354">
        <v>-6.98</v>
      </c>
      <c r="D210" s="358">
        <v>-2861.2</v>
      </c>
      <c r="E210" s="7">
        <v>72263.87</v>
      </c>
      <c r="F210" s="8">
        <v>0.77</v>
      </c>
      <c r="G210" s="7">
        <v>71.260000000000005</v>
      </c>
      <c r="H210" s="7"/>
      <c r="I210" s="7"/>
      <c r="J210" s="7"/>
      <c r="K210" s="7"/>
      <c r="L210" s="7"/>
    </row>
    <row r="211" spans="1:12" x14ac:dyDescent="0.3">
      <c r="A211" s="6" t="s">
        <v>206</v>
      </c>
      <c r="B211" s="353">
        <v>96449.51</v>
      </c>
      <c r="C211" s="354">
        <v>-2.64</v>
      </c>
      <c r="D211" s="358">
        <v>-2808.46</v>
      </c>
      <c r="E211" s="7">
        <v>99067.35</v>
      </c>
      <c r="F211" s="8">
        <v>4.13</v>
      </c>
      <c r="G211" s="7">
        <v>70.91</v>
      </c>
      <c r="H211" s="7"/>
      <c r="I211" s="7"/>
      <c r="J211" s="7"/>
      <c r="K211" s="7"/>
      <c r="L211" s="7"/>
    </row>
    <row r="212" spans="1:12" x14ac:dyDescent="0.3">
      <c r="A212" s="6" t="s">
        <v>207</v>
      </c>
      <c r="B212" s="353">
        <v>165703.93</v>
      </c>
      <c r="C212" s="354">
        <v>-4.7300000000000004</v>
      </c>
      <c r="D212" s="358">
        <v>-7406</v>
      </c>
      <c r="E212" s="7">
        <v>173924.42</v>
      </c>
      <c r="F212" s="8">
        <v>-0.12</v>
      </c>
      <c r="G212" s="7">
        <v>189.48</v>
      </c>
      <c r="H212" s="7"/>
      <c r="I212" s="7"/>
      <c r="J212" s="7"/>
      <c r="K212" s="7"/>
      <c r="L212" s="7"/>
    </row>
    <row r="213" spans="1:12" x14ac:dyDescent="0.3">
      <c r="A213" s="6" t="s">
        <v>208</v>
      </c>
      <c r="B213" s="353">
        <v>50549.62</v>
      </c>
      <c r="C213" s="354">
        <v>-0.23</v>
      </c>
      <c r="D213" s="358">
        <v>-2349.2600000000002</v>
      </c>
      <c r="E213" s="7">
        <v>50668.09</v>
      </c>
      <c r="F213" s="8">
        <v>1.62</v>
      </c>
      <c r="G213" s="7">
        <v>60.59</v>
      </c>
      <c r="H213" s="7"/>
      <c r="I213" s="7"/>
      <c r="J213" s="7"/>
      <c r="K213" s="7"/>
      <c r="L213" s="7"/>
    </row>
    <row r="214" spans="1:12" x14ac:dyDescent="0.3">
      <c r="A214" s="6" t="s">
        <v>209</v>
      </c>
      <c r="B214" s="353">
        <v>690704.51</v>
      </c>
      <c r="C214" s="354">
        <v>-2.4900000000000002</v>
      </c>
      <c r="D214" s="358">
        <v>-30501.55</v>
      </c>
      <c r="E214" s="7">
        <v>708334.91</v>
      </c>
      <c r="F214" s="8">
        <v>-0.56999999999999995</v>
      </c>
      <c r="G214" s="7">
        <v>942.36</v>
      </c>
      <c r="H214" s="7"/>
      <c r="I214" s="7"/>
      <c r="J214" s="7"/>
      <c r="K214" s="7"/>
      <c r="L214" s="7"/>
    </row>
    <row r="215" spans="1:12" x14ac:dyDescent="0.3">
      <c r="A215" s="6" t="s">
        <v>210</v>
      </c>
      <c r="B215" s="353">
        <v>36180.660000000003</v>
      </c>
      <c r="C215" s="354">
        <v>0.32</v>
      </c>
      <c r="D215" s="358">
        <v>-1301.08</v>
      </c>
      <c r="E215" s="7">
        <v>36065.269999999997</v>
      </c>
      <c r="F215" s="8">
        <v>1.1000000000000001</v>
      </c>
      <c r="G215" s="7">
        <v>31.23</v>
      </c>
      <c r="H215" s="7"/>
      <c r="I215" s="7"/>
      <c r="J215" s="7"/>
      <c r="K215" s="7"/>
      <c r="L215" s="7"/>
    </row>
    <row r="216" spans="1:12" x14ac:dyDescent="0.3">
      <c r="A216" s="6" t="s">
        <v>211</v>
      </c>
      <c r="B216" s="353">
        <v>363945.95</v>
      </c>
      <c r="C216" s="354">
        <v>-4.95</v>
      </c>
      <c r="D216" s="358">
        <v>-12330.37</v>
      </c>
      <c r="E216" s="7">
        <v>382885.8</v>
      </c>
      <c r="F216" s="8">
        <v>0.94</v>
      </c>
      <c r="G216" s="7">
        <v>310.56</v>
      </c>
      <c r="H216" s="7"/>
      <c r="I216" s="7"/>
      <c r="J216" s="7"/>
      <c r="K216" s="7"/>
      <c r="L216" s="7"/>
    </row>
    <row r="217" spans="1:12" x14ac:dyDescent="0.3">
      <c r="A217" s="6" t="s">
        <v>212</v>
      </c>
      <c r="B217" s="353">
        <v>44489.440000000002</v>
      </c>
      <c r="C217" s="354">
        <v>-4.25</v>
      </c>
      <c r="D217" s="358">
        <v>-1228.68</v>
      </c>
      <c r="E217" s="7">
        <v>46465.62</v>
      </c>
      <c r="F217" s="8">
        <v>2.7</v>
      </c>
      <c r="G217" s="7">
        <v>32.04</v>
      </c>
      <c r="H217" s="7"/>
    </row>
    <row r="218" spans="1:12" x14ac:dyDescent="0.3">
      <c r="A218" s="6" t="s">
        <v>213</v>
      </c>
      <c r="B218" s="353">
        <v>55742.76</v>
      </c>
      <c r="C218" s="354">
        <v>-5.41</v>
      </c>
      <c r="D218" s="358">
        <v>-2148.9499999999998</v>
      </c>
      <c r="E218" s="7">
        <v>58933.84</v>
      </c>
      <c r="F218" s="8">
        <v>0.63</v>
      </c>
      <c r="G218" s="7">
        <v>56.3</v>
      </c>
      <c r="H218" s="7"/>
      <c r="I218" s="7"/>
      <c r="J218" s="7"/>
      <c r="K218" s="7"/>
      <c r="L218" s="7"/>
    </row>
    <row r="219" spans="1:12" x14ac:dyDescent="0.3">
      <c r="A219" s="369" t="s">
        <v>326</v>
      </c>
      <c r="B219" s="353">
        <v>517554.13</v>
      </c>
      <c r="C219" s="354">
        <v>-3.66</v>
      </c>
      <c r="D219" s="358">
        <v>-23298.26</v>
      </c>
      <c r="E219" s="7">
        <v>537208.19999999995</v>
      </c>
      <c r="F219" s="8">
        <v>-3.55</v>
      </c>
      <c r="G219" s="6">
        <v>580.57000000000005</v>
      </c>
      <c r="I219" s="7"/>
      <c r="J219" s="7"/>
      <c r="K219" s="7"/>
      <c r="L219" s="7"/>
    </row>
    <row r="220" spans="1:12" x14ac:dyDescent="0.3">
      <c r="A220" s="6" t="s">
        <v>214</v>
      </c>
      <c r="B220" s="353">
        <v>1075709.04</v>
      </c>
      <c r="C220" s="354">
        <v>-2.7</v>
      </c>
      <c r="D220" s="358">
        <v>-33463.339999999997</v>
      </c>
      <c r="E220" s="7">
        <v>1105574.21</v>
      </c>
      <c r="F220" s="8">
        <v>1.62</v>
      </c>
      <c r="G220" s="7">
        <v>837.05</v>
      </c>
      <c r="H220" s="7"/>
      <c r="I220" s="7"/>
      <c r="J220" s="7"/>
      <c r="K220" s="7"/>
      <c r="L220" s="7"/>
    </row>
    <row r="221" spans="1:12" x14ac:dyDescent="0.3">
      <c r="A221" s="6" t="s">
        <v>215</v>
      </c>
      <c r="B221" s="353">
        <v>69755.100000000006</v>
      </c>
      <c r="C221" s="354">
        <v>-5.93</v>
      </c>
      <c r="D221" s="358">
        <v>-3593.13</v>
      </c>
      <c r="E221" s="7">
        <v>74149.2</v>
      </c>
      <c r="F221" s="8">
        <v>1.53</v>
      </c>
      <c r="G221" s="7">
        <v>88.46</v>
      </c>
      <c r="H221" s="7"/>
      <c r="I221" s="7"/>
      <c r="J221" s="7"/>
      <c r="K221" s="7"/>
      <c r="L221" s="7"/>
    </row>
    <row r="222" spans="1:12" x14ac:dyDescent="0.3">
      <c r="A222" s="6" t="s">
        <v>216</v>
      </c>
      <c r="B222" s="353">
        <v>18033.400000000001</v>
      </c>
      <c r="C222" s="354">
        <v>-5.12</v>
      </c>
      <c r="D222" s="358">
        <v>-1065.55</v>
      </c>
      <c r="E222" s="7">
        <v>19006.990000000002</v>
      </c>
      <c r="F222" s="8">
        <v>0.72</v>
      </c>
      <c r="G222" s="7">
        <v>28.45</v>
      </c>
      <c r="H222" s="7"/>
      <c r="I222" s="7"/>
      <c r="J222" s="7"/>
      <c r="K222" s="7"/>
      <c r="L222" s="7"/>
    </row>
    <row r="223" spans="1:12" x14ac:dyDescent="0.3">
      <c r="A223" s="6" t="s">
        <v>217</v>
      </c>
      <c r="B223" s="353">
        <v>96660.05</v>
      </c>
      <c r="C223" s="354">
        <v>-5.5</v>
      </c>
      <c r="D223" s="358">
        <v>-3902.72</v>
      </c>
      <c r="E223" s="7">
        <v>102283.87</v>
      </c>
      <c r="F223" s="8">
        <v>1.1100000000000001</v>
      </c>
      <c r="G223" s="7">
        <v>103.15</v>
      </c>
      <c r="H223" s="7"/>
      <c r="I223" s="7"/>
      <c r="J223" s="7"/>
      <c r="K223" s="7"/>
      <c r="L223" s="7"/>
    </row>
    <row r="224" spans="1:12" x14ac:dyDescent="0.3">
      <c r="A224" s="6" t="s">
        <v>218</v>
      </c>
      <c r="B224" s="353">
        <v>261746.01</v>
      </c>
      <c r="C224" s="354">
        <v>-3.77</v>
      </c>
      <c r="D224" s="358">
        <v>-9710.9</v>
      </c>
      <c r="E224" s="7">
        <v>272002.34000000003</v>
      </c>
      <c r="F224" s="8">
        <v>0.7</v>
      </c>
      <c r="G224" s="7">
        <v>261.27</v>
      </c>
      <c r="H224" s="7"/>
      <c r="I224" s="7"/>
      <c r="J224" s="7"/>
      <c r="K224" s="7"/>
      <c r="L224" s="7"/>
    </row>
    <row r="225" spans="1:12" x14ac:dyDescent="0.3">
      <c r="A225" s="6" t="s">
        <v>219</v>
      </c>
      <c r="B225" s="353">
        <v>49281.77</v>
      </c>
      <c r="C225" s="354">
        <v>-5.4</v>
      </c>
      <c r="D225" s="358">
        <v>-1392.86</v>
      </c>
      <c r="E225" s="7">
        <v>52093.46</v>
      </c>
      <c r="F225" s="8">
        <v>12.42</v>
      </c>
      <c r="G225" s="7">
        <v>34.19</v>
      </c>
      <c r="H225" s="7"/>
    </row>
    <row r="226" spans="1:12" x14ac:dyDescent="0.3">
      <c r="A226" s="6" t="s">
        <v>220</v>
      </c>
      <c r="B226" s="353">
        <v>311005.39</v>
      </c>
      <c r="C226" s="354">
        <v>0.85</v>
      </c>
      <c r="D226" s="358">
        <v>-9981.42</v>
      </c>
      <c r="E226" s="7">
        <v>308369.21999999997</v>
      </c>
      <c r="F226" s="8">
        <v>1.02</v>
      </c>
      <c r="G226" s="7">
        <v>272.05</v>
      </c>
      <c r="H226" s="7"/>
      <c r="I226" s="7"/>
      <c r="J226" s="7"/>
      <c r="K226" s="7"/>
      <c r="L226" s="7"/>
    </row>
    <row r="227" spans="1:12" x14ac:dyDescent="0.3">
      <c r="A227" s="6" t="s">
        <v>221</v>
      </c>
      <c r="B227" s="353">
        <v>105438.29</v>
      </c>
      <c r="C227" s="354">
        <v>11.95</v>
      </c>
      <c r="D227" s="358">
        <v>-2429.6999999999998</v>
      </c>
      <c r="E227" s="7">
        <v>94181.69</v>
      </c>
      <c r="F227" s="8">
        <v>-1.46</v>
      </c>
      <c r="G227" s="7">
        <v>59.56</v>
      </c>
      <c r="H227" s="7"/>
      <c r="I227" s="7"/>
      <c r="J227" s="7"/>
      <c r="K227" s="7"/>
      <c r="L227" s="7"/>
    </row>
    <row r="228" spans="1:12" x14ac:dyDescent="0.3">
      <c r="A228" s="6" t="s">
        <v>222</v>
      </c>
      <c r="B228" s="353">
        <v>119644</v>
      </c>
      <c r="C228" s="354">
        <v>-3.82</v>
      </c>
      <c r="D228" s="358">
        <v>-4769.04</v>
      </c>
      <c r="E228" s="7">
        <v>124402.02</v>
      </c>
      <c r="F228" s="8">
        <v>2.2000000000000002</v>
      </c>
      <c r="G228" s="7">
        <v>123.98</v>
      </c>
      <c r="H228" s="7"/>
      <c r="I228" s="7"/>
      <c r="J228" s="7"/>
      <c r="K228" s="7"/>
      <c r="L228" s="7"/>
    </row>
    <row r="229" spans="1:12" x14ac:dyDescent="0.3">
      <c r="A229" s="6" t="s">
        <v>223</v>
      </c>
      <c r="B229" s="353">
        <v>29317.58</v>
      </c>
      <c r="C229" s="354">
        <v>-3.79</v>
      </c>
      <c r="D229" s="358">
        <v>-1276.28</v>
      </c>
      <c r="E229" s="7">
        <v>30472.58</v>
      </c>
      <c r="F229" s="8">
        <v>0.64</v>
      </c>
      <c r="G229" s="7">
        <v>32.64</v>
      </c>
      <c r="H229" s="342"/>
      <c r="I229" s="7"/>
      <c r="J229" s="7"/>
      <c r="K229" s="7"/>
      <c r="L229" s="7"/>
    </row>
    <row r="230" spans="1:12" x14ac:dyDescent="0.3">
      <c r="A230" s="6" t="s">
        <v>224</v>
      </c>
      <c r="B230" s="353">
        <v>129777.04</v>
      </c>
      <c r="C230" s="354">
        <v>-3.35</v>
      </c>
      <c r="D230" s="358">
        <v>-4087.96</v>
      </c>
      <c r="E230" s="7">
        <v>134274.51</v>
      </c>
      <c r="F230" s="8">
        <v>0.64</v>
      </c>
      <c r="G230" s="7">
        <v>103.25</v>
      </c>
      <c r="H230" s="7"/>
      <c r="I230" s="7"/>
      <c r="J230" s="7"/>
      <c r="K230" s="7"/>
      <c r="L230" s="7"/>
    </row>
    <row r="231" spans="1:12" x14ac:dyDescent="0.3">
      <c r="A231" s="6" t="s">
        <v>225</v>
      </c>
      <c r="B231" s="353">
        <v>156582.87</v>
      </c>
      <c r="C231" s="354">
        <v>-2.85</v>
      </c>
      <c r="D231" s="358">
        <v>-5947.88</v>
      </c>
      <c r="E231" s="7">
        <v>161181.70000000001</v>
      </c>
      <c r="F231" s="8">
        <v>0.81</v>
      </c>
      <c r="G231" s="7">
        <v>146.78</v>
      </c>
      <c r="H231" s="7"/>
      <c r="I231" s="7"/>
      <c r="J231" s="7"/>
      <c r="K231" s="7"/>
      <c r="L231" s="7"/>
    </row>
    <row r="232" spans="1:12" x14ac:dyDescent="0.3">
      <c r="A232" s="6" t="s">
        <v>226</v>
      </c>
      <c r="B232" s="353">
        <v>37120.129999999997</v>
      </c>
      <c r="C232" s="354">
        <v>-5.05</v>
      </c>
      <c r="D232" s="358">
        <v>-1987.66</v>
      </c>
      <c r="E232" s="7">
        <v>39095.85</v>
      </c>
      <c r="F232" s="8">
        <v>-3.21</v>
      </c>
      <c r="G232" s="7">
        <v>51.13</v>
      </c>
      <c r="H232" s="7"/>
      <c r="I232" s="7"/>
      <c r="J232" s="7"/>
      <c r="K232" s="7"/>
      <c r="L232" s="7"/>
    </row>
    <row r="233" spans="1:12" x14ac:dyDescent="0.3">
      <c r="A233" s="6" t="s">
        <v>227</v>
      </c>
      <c r="B233" s="353">
        <v>28466.04</v>
      </c>
      <c r="C233" s="354">
        <v>-0.85</v>
      </c>
      <c r="D233" s="358">
        <v>-536.9</v>
      </c>
      <c r="E233" s="7">
        <v>28711.5</v>
      </c>
      <c r="F233" s="8">
        <v>-4.5199999999999996</v>
      </c>
      <c r="G233" s="7">
        <v>13.43</v>
      </c>
      <c r="H233" s="7"/>
      <c r="I233" s="7"/>
      <c r="J233" s="7"/>
      <c r="K233" s="7"/>
      <c r="L233" s="7"/>
    </row>
    <row r="234" spans="1:12" x14ac:dyDescent="0.3">
      <c r="A234" s="6" t="s">
        <v>228</v>
      </c>
      <c r="B234" s="353">
        <v>106606.36</v>
      </c>
      <c r="C234" s="354">
        <v>-4.62</v>
      </c>
      <c r="D234" s="358">
        <v>-5538.03</v>
      </c>
      <c r="E234" s="7">
        <v>111774.91</v>
      </c>
      <c r="F234" s="8">
        <v>-0.6</v>
      </c>
      <c r="G234" s="7">
        <v>141.52000000000001</v>
      </c>
      <c r="H234" s="7"/>
      <c r="I234" s="7"/>
      <c r="J234" s="7"/>
      <c r="K234" s="7"/>
      <c r="L234" s="7"/>
    </row>
    <row r="235" spans="1:12" x14ac:dyDescent="0.3">
      <c r="A235" s="6" t="s">
        <v>229</v>
      </c>
      <c r="B235" s="353">
        <v>95098.52</v>
      </c>
      <c r="C235" s="354">
        <v>5.35</v>
      </c>
      <c r="D235" s="358">
        <v>-4093.31</v>
      </c>
      <c r="E235" s="7">
        <v>90269.88</v>
      </c>
      <c r="F235" s="8">
        <v>1.1399999999999999</v>
      </c>
      <c r="G235" s="7">
        <v>97.95</v>
      </c>
      <c r="H235" s="7"/>
      <c r="I235" s="7"/>
      <c r="J235" s="7"/>
      <c r="K235" s="7"/>
      <c r="L235" s="7"/>
    </row>
    <row r="236" spans="1:12" x14ac:dyDescent="0.3">
      <c r="A236" s="6" t="s">
        <v>230</v>
      </c>
      <c r="B236" s="353">
        <v>49808.57</v>
      </c>
      <c r="C236" s="354">
        <v>-5.96</v>
      </c>
      <c r="D236" s="358">
        <v>-2461.5700000000002</v>
      </c>
      <c r="E236" s="7">
        <v>52967.51</v>
      </c>
      <c r="F236" s="8">
        <v>1.47</v>
      </c>
      <c r="G236" s="7">
        <v>64.58</v>
      </c>
      <c r="H236" s="7"/>
      <c r="I236" s="7"/>
      <c r="J236" s="7"/>
      <c r="K236" s="7"/>
      <c r="L236" s="7"/>
    </row>
    <row r="237" spans="1:12" x14ac:dyDescent="0.3">
      <c r="A237" s="369" t="s">
        <v>341</v>
      </c>
      <c r="B237" s="353">
        <v>122770.51</v>
      </c>
      <c r="C237" s="354">
        <v>-3.4</v>
      </c>
      <c r="D237" s="358">
        <v>-4337.57</v>
      </c>
      <c r="E237" s="7">
        <v>127085.72</v>
      </c>
      <c r="F237" s="8">
        <v>2.35</v>
      </c>
      <c r="G237" s="6">
        <v>101.56</v>
      </c>
      <c r="I237" s="7"/>
      <c r="J237" s="7"/>
      <c r="K237" s="7"/>
      <c r="L237" s="7"/>
    </row>
    <row r="238" spans="1:12" x14ac:dyDescent="0.3">
      <c r="A238" s="6" t="s">
        <v>231</v>
      </c>
      <c r="B238" s="353">
        <v>329525.76000000001</v>
      </c>
      <c r="C238" s="354">
        <v>-5.09</v>
      </c>
      <c r="D238" s="358">
        <v>-9736.24</v>
      </c>
      <c r="E238" s="7">
        <v>347188.11</v>
      </c>
      <c r="F238" s="8">
        <v>0.79</v>
      </c>
      <c r="G238" s="7">
        <v>253.63</v>
      </c>
      <c r="H238" s="7"/>
      <c r="I238" s="7"/>
      <c r="J238" s="7"/>
      <c r="K238" s="7"/>
      <c r="L238" s="7"/>
    </row>
    <row r="239" spans="1:12" x14ac:dyDescent="0.3">
      <c r="A239" s="6" t="s">
        <v>232</v>
      </c>
      <c r="B239" s="353">
        <v>77050.789999999994</v>
      </c>
      <c r="C239" s="354">
        <v>-5.85</v>
      </c>
      <c r="D239" s="358">
        <v>-2134.87</v>
      </c>
      <c r="E239" s="7">
        <v>81838.460000000006</v>
      </c>
      <c r="F239" s="8">
        <v>2.23</v>
      </c>
      <c r="G239" s="7">
        <v>53.77</v>
      </c>
      <c r="H239" s="7"/>
      <c r="I239" s="7"/>
      <c r="J239" s="7"/>
      <c r="K239" s="7"/>
      <c r="L239" s="7"/>
    </row>
    <row r="240" spans="1:12" x14ac:dyDescent="0.3">
      <c r="A240" s="6" t="s">
        <v>233</v>
      </c>
      <c r="B240" s="353">
        <v>55873.88</v>
      </c>
      <c r="C240" s="354">
        <v>-2.8</v>
      </c>
      <c r="D240" s="358">
        <v>-2427.7800000000002</v>
      </c>
      <c r="E240" s="7">
        <v>57485.41</v>
      </c>
      <c r="F240" s="8">
        <v>1.63</v>
      </c>
      <c r="G240" s="7">
        <v>64.03</v>
      </c>
      <c r="H240" s="7"/>
      <c r="I240" s="7"/>
      <c r="J240" s="7"/>
      <c r="K240" s="7"/>
      <c r="L240" s="7"/>
    </row>
    <row r="241" spans="1:12" x14ac:dyDescent="0.3">
      <c r="A241" s="6" t="s">
        <v>234</v>
      </c>
      <c r="B241" s="353">
        <v>25892.46</v>
      </c>
      <c r="C241" s="354">
        <v>-2.62</v>
      </c>
      <c r="D241" s="358">
        <v>-747.93</v>
      </c>
      <c r="E241" s="7">
        <v>26590.42</v>
      </c>
      <c r="F241" s="8">
        <v>2.17</v>
      </c>
      <c r="G241" s="7">
        <v>19.440000000000001</v>
      </c>
      <c r="H241" s="7"/>
      <c r="I241" s="7"/>
      <c r="J241" s="7"/>
      <c r="K241" s="7"/>
      <c r="L241" s="7"/>
    </row>
    <row r="242" spans="1:12" x14ac:dyDescent="0.3">
      <c r="A242" s="6" t="s">
        <v>235</v>
      </c>
      <c r="B242" s="353">
        <v>103689.35</v>
      </c>
      <c r="C242" s="354">
        <v>-2.0499999999999998</v>
      </c>
      <c r="D242" s="358">
        <v>-3360.13</v>
      </c>
      <c r="E242" s="7">
        <v>105854.47</v>
      </c>
      <c r="F242" s="8">
        <v>0.05</v>
      </c>
      <c r="G242" s="7">
        <v>83.47</v>
      </c>
      <c r="H242" s="7"/>
      <c r="I242" s="7"/>
      <c r="J242" s="7"/>
      <c r="K242" s="7"/>
      <c r="L242" s="7"/>
    </row>
    <row r="243" spans="1:12" x14ac:dyDescent="0.3">
      <c r="A243" s="6" t="s">
        <v>236</v>
      </c>
      <c r="B243" s="353">
        <v>2516518.2200000002</v>
      </c>
      <c r="C243" s="354">
        <v>-2.11</v>
      </c>
      <c r="D243" s="358">
        <v>-128531.23</v>
      </c>
      <c r="E243" s="7">
        <v>2570688.19</v>
      </c>
      <c r="F243" s="8">
        <v>1.01</v>
      </c>
      <c r="G243" s="7">
        <v>3238.96</v>
      </c>
      <c r="H243" s="7"/>
    </row>
    <row r="244" spans="1:12" x14ac:dyDescent="0.3">
      <c r="A244" s="6" t="s">
        <v>237</v>
      </c>
      <c r="B244" s="353">
        <v>46533.919999999998</v>
      </c>
      <c r="C244" s="354">
        <v>-5.65</v>
      </c>
      <c r="D244" s="358">
        <v>-1665.69</v>
      </c>
      <c r="E244" s="7">
        <v>49317.97</v>
      </c>
      <c r="F244" s="8">
        <v>1.42</v>
      </c>
      <c r="G244" s="7">
        <v>40.26</v>
      </c>
      <c r="H244" s="7"/>
      <c r="I244" s="7"/>
      <c r="J244" s="7"/>
      <c r="K244" s="7"/>
      <c r="L244" s="7"/>
    </row>
    <row r="245" spans="1:12" x14ac:dyDescent="0.3">
      <c r="A245" s="6" t="s">
        <v>238</v>
      </c>
      <c r="B245" s="353">
        <v>20813.93</v>
      </c>
      <c r="C245" s="354">
        <v>-4.67</v>
      </c>
      <c r="D245" s="358">
        <v>-883.44</v>
      </c>
      <c r="E245" s="7">
        <v>21833.32</v>
      </c>
      <c r="F245" s="8">
        <v>2.29</v>
      </c>
      <c r="G245" s="7">
        <v>23</v>
      </c>
      <c r="H245" s="7"/>
      <c r="I245" s="7"/>
      <c r="J245" s="7"/>
      <c r="K245" s="7"/>
      <c r="L245" s="7"/>
    </row>
    <row r="246" spans="1:12" x14ac:dyDescent="0.3">
      <c r="A246" s="6" t="s">
        <v>239</v>
      </c>
      <c r="B246" s="353">
        <v>79860.600000000006</v>
      </c>
      <c r="C246" s="354">
        <v>-6.63</v>
      </c>
      <c r="D246" s="358">
        <v>-2681.31</v>
      </c>
      <c r="E246" s="7">
        <v>85529.11</v>
      </c>
      <c r="F246" s="8">
        <v>17.48</v>
      </c>
      <c r="G246" s="7">
        <v>68.239999999999995</v>
      </c>
      <c r="H246" s="7"/>
      <c r="I246" s="7"/>
      <c r="J246" s="7"/>
      <c r="K246" s="7"/>
      <c r="L246" s="7"/>
    </row>
    <row r="247" spans="1:12" x14ac:dyDescent="0.3">
      <c r="A247" s="6" t="s">
        <v>240</v>
      </c>
      <c r="B247" s="353">
        <v>59588.33</v>
      </c>
      <c r="C247" s="354">
        <v>-7.02</v>
      </c>
      <c r="D247" s="358">
        <v>-2358.31</v>
      </c>
      <c r="E247" s="7">
        <v>64087.74</v>
      </c>
      <c r="F247" s="8">
        <v>2.5</v>
      </c>
      <c r="G247" s="7">
        <v>61.49</v>
      </c>
      <c r="H247" s="7"/>
      <c r="I247" s="7"/>
      <c r="J247" s="7"/>
      <c r="K247" s="7"/>
      <c r="L247" s="7"/>
    </row>
    <row r="248" spans="1:12" x14ac:dyDescent="0.3">
      <c r="A248" s="6" t="s">
        <v>241</v>
      </c>
      <c r="B248" s="353">
        <v>65763.37</v>
      </c>
      <c r="C248" s="354">
        <v>-7.3</v>
      </c>
      <c r="D248" s="358">
        <v>-2223.12</v>
      </c>
      <c r="E248" s="7">
        <v>70942.92</v>
      </c>
      <c r="F248" s="8">
        <v>2.06</v>
      </c>
      <c r="G248" s="7">
        <v>57.56</v>
      </c>
      <c r="H248" s="7"/>
      <c r="I248" s="7"/>
      <c r="J248" s="7"/>
      <c r="K248" s="7"/>
      <c r="L248" s="7"/>
    </row>
    <row r="249" spans="1:12" x14ac:dyDescent="0.3">
      <c r="A249" s="6" t="s">
        <v>242</v>
      </c>
      <c r="B249" s="353">
        <v>34767.75</v>
      </c>
      <c r="C249" s="354">
        <v>-2.82</v>
      </c>
      <c r="D249" s="358">
        <v>-1144.17</v>
      </c>
      <c r="E249" s="7">
        <v>35777.85</v>
      </c>
      <c r="F249" s="8">
        <v>-0.8</v>
      </c>
      <c r="G249" s="7">
        <v>29.37</v>
      </c>
      <c r="H249" s="7"/>
      <c r="I249" s="7"/>
      <c r="J249" s="7"/>
      <c r="K249" s="7"/>
      <c r="L249" s="7"/>
    </row>
    <row r="250" spans="1:12" x14ac:dyDescent="0.3">
      <c r="A250" s="6" t="s">
        <v>243</v>
      </c>
      <c r="B250" s="353">
        <v>318015.24</v>
      </c>
      <c r="C250" s="354">
        <v>-2.4500000000000002</v>
      </c>
      <c r="D250" s="358">
        <v>-9878.7900000000009</v>
      </c>
      <c r="E250" s="7">
        <v>326007.57</v>
      </c>
      <c r="F250" s="8">
        <v>0.79</v>
      </c>
      <c r="G250" s="7">
        <v>248.2</v>
      </c>
      <c r="H250" s="7"/>
      <c r="I250" s="7"/>
      <c r="J250" s="7"/>
      <c r="K250" s="7"/>
      <c r="L250" s="7"/>
    </row>
    <row r="251" spans="1:12" x14ac:dyDescent="0.3">
      <c r="A251" s="6" t="s">
        <v>244</v>
      </c>
      <c r="B251" s="353">
        <v>2040978.33</v>
      </c>
      <c r="C251" s="354">
        <v>-2.15</v>
      </c>
      <c r="D251" s="358">
        <v>-161444.34</v>
      </c>
      <c r="E251" s="7">
        <v>2085795.7</v>
      </c>
      <c r="F251" s="8">
        <v>1.38</v>
      </c>
      <c r="G251" s="7">
        <v>3849.91</v>
      </c>
      <c r="H251" s="7"/>
      <c r="I251" s="7"/>
      <c r="J251" s="7"/>
      <c r="K251" s="7"/>
      <c r="L251" s="7"/>
    </row>
    <row r="252" spans="1:12" x14ac:dyDescent="0.3">
      <c r="A252" s="6" t="s">
        <v>245</v>
      </c>
      <c r="B252" s="353">
        <v>596063.86</v>
      </c>
      <c r="C252" s="354">
        <v>-2.91</v>
      </c>
      <c r="D252" s="358">
        <v>-19288.95</v>
      </c>
      <c r="E252" s="7">
        <v>613935.81999999995</v>
      </c>
      <c r="F252" s="8">
        <v>0.54</v>
      </c>
      <c r="G252" s="7">
        <v>480.41</v>
      </c>
      <c r="H252" s="7"/>
      <c r="I252" s="7"/>
      <c r="J252" s="7"/>
      <c r="K252" s="7"/>
      <c r="L252" s="7"/>
    </row>
    <row r="253" spans="1:12" x14ac:dyDescent="0.3">
      <c r="A253" s="6" t="s">
        <v>246</v>
      </c>
      <c r="B253" s="353">
        <v>98625.03</v>
      </c>
      <c r="C253" s="354">
        <v>-4.78</v>
      </c>
      <c r="D253" s="358">
        <v>-2456.0500000000002</v>
      </c>
      <c r="E253" s="7">
        <v>103578.41</v>
      </c>
      <c r="F253" s="8">
        <v>1.03</v>
      </c>
      <c r="G253" s="7">
        <v>60.39</v>
      </c>
      <c r="H253" s="7"/>
      <c r="I253" s="7"/>
      <c r="J253" s="7"/>
      <c r="K253" s="7"/>
      <c r="L253" s="7"/>
    </row>
    <row r="254" spans="1:12" x14ac:dyDescent="0.3">
      <c r="A254" s="6" t="s">
        <v>247</v>
      </c>
      <c r="B254" s="353">
        <v>50844.84</v>
      </c>
      <c r="C254" s="354">
        <v>2.3199999999999998</v>
      </c>
      <c r="D254" s="358">
        <v>0</v>
      </c>
      <c r="E254" s="7">
        <v>49691.3</v>
      </c>
      <c r="F254" s="8">
        <v>0.86</v>
      </c>
      <c r="G254" s="7">
        <v>0</v>
      </c>
      <c r="H254" s="7"/>
      <c r="I254" s="7"/>
      <c r="J254" s="7"/>
      <c r="K254" s="7"/>
      <c r="L254" s="7"/>
    </row>
    <row r="255" spans="1:12" x14ac:dyDescent="0.3">
      <c r="A255" s="6" t="s">
        <v>248</v>
      </c>
      <c r="B255" s="353">
        <v>223326.9</v>
      </c>
      <c r="C255" s="354">
        <v>-5.01</v>
      </c>
      <c r="D255" s="358">
        <v>-5786.07</v>
      </c>
      <c r="E255" s="7">
        <v>235109.66</v>
      </c>
      <c r="F255" s="8">
        <v>6.8</v>
      </c>
      <c r="G255" s="7">
        <v>138.75</v>
      </c>
      <c r="H255" s="7"/>
      <c r="I255" s="7"/>
      <c r="J255" s="7"/>
      <c r="K255" s="7"/>
      <c r="L255" s="7"/>
    </row>
    <row r="256" spans="1:12" x14ac:dyDescent="0.3">
      <c r="A256" s="6" t="s">
        <v>249</v>
      </c>
      <c r="B256" s="353">
        <v>69273.460000000006</v>
      </c>
      <c r="C256" s="354">
        <v>-10.77</v>
      </c>
      <c r="D256" s="358">
        <v>-2746.73</v>
      </c>
      <c r="E256" s="7">
        <v>77630.899999999994</v>
      </c>
      <c r="F256" s="8">
        <v>3.45</v>
      </c>
      <c r="G256" s="7">
        <v>71.98</v>
      </c>
      <c r="H256" s="7"/>
      <c r="I256" s="7"/>
      <c r="J256" s="7"/>
      <c r="K256" s="7"/>
      <c r="L256" s="7"/>
    </row>
    <row r="257" spans="1:12" x14ac:dyDescent="0.3">
      <c r="A257" s="6" t="s">
        <v>250</v>
      </c>
      <c r="B257" s="353">
        <v>42517.51</v>
      </c>
      <c r="C257" s="354">
        <v>-5.42</v>
      </c>
      <c r="D257" s="358">
        <v>-1797.41</v>
      </c>
      <c r="E257" s="7">
        <v>44956.35</v>
      </c>
      <c r="F257" s="8">
        <v>2.59</v>
      </c>
      <c r="G257" s="7">
        <v>46.87</v>
      </c>
      <c r="H257" s="7"/>
      <c r="I257" s="7"/>
      <c r="J257" s="7"/>
      <c r="K257" s="7"/>
      <c r="L257" s="7"/>
    </row>
    <row r="258" spans="1:12" x14ac:dyDescent="0.3">
      <c r="A258" s="6" t="s">
        <v>251</v>
      </c>
      <c r="B258" s="353">
        <v>19630.560000000001</v>
      </c>
      <c r="C258" s="354">
        <v>8.24</v>
      </c>
      <c r="D258" s="358">
        <v>-516.98</v>
      </c>
      <c r="E258" s="7">
        <v>18135.41</v>
      </c>
      <c r="F258" s="8">
        <v>-0.13</v>
      </c>
      <c r="G258" s="7">
        <v>13.08</v>
      </c>
      <c r="H258" s="7"/>
      <c r="I258" s="7"/>
      <c r="J258" s="7"/>
      <c r="K258" s="7"/>
      <c r="L258" s="7"/>
    </row>
    <row r="259" spans="1:12" x14ac:dyDescent="0.3">
      <c r="A259" s="6" t="s">
        <v>252</v>
      </c>
      <c r="B259" s="353">
        <v>131971.98000000001</v>
      </c>
      <c r="C259" s="354">
        <v>-3.15</v>
      </c>
      <c r="D259" s="358">
        <v>-5332.73</v>
      </c>
      <c r="E259" s="7">
        <v>136270.28</v>
      </c>
      <c r="F259" s="8">
        <v>-2.35</v>
      </c>
      <c r="G259" s="7">
        <v>138.01</v>
      </c>
      <c r="H259" s="7"/>
      <c r="I259" s="7"/>
      <c r="J259" s="7"/>
      <c r="K259" s="7"/>
      <c r="L259" s="7"/>
    </row>
    <row r="260" spans="1:12" x14ac:dyDescent="0.3">
      <c r="A260" s="6" t="s">
        <v>253</v>
      </c>
      <c r="B260" s="353">
        <v>234575.41</v>
      </c>
      <c r="C260" s="354">
        <v>-2.99</v>
      </c>
      <c r="D260" s="358">
        <v>-7883.58</v>
      </c>
      <c r="E260" s="7">
        <v>241814.66</v>
      </c>
      <c r="F260" s="8">
        <v>2.31</v>
      </c>
      <c r="G260" s="7">
        <v>204.08</v>
      </c>
      <c r="H260" s="7"/>
      <c r="I260" s="7"/>
      <c r="J260" s="7"/>
      <c r="K260" s="7"/>
      <c r="L260" s="7"/>
    </row>
    <row r="261" spans="1:12" x14ac:dyDescent="0.3">
      <c r="A261" s="6" t="s">
        <v>254</v>
      </c>
      <c r="B261" s="353">
        <v>45586.080000000002</v>
      </c>
      <c r="C261" s="354">
        <v>-4.0199999999999996</v>
      </c>
      <c r="D261" s="358">
        <v>-1508.4</v>
      </c>
      <c r="E261" s="7">
        <v>47497.69</v>
      </c>
      <c r="F261" s="8">
        <v>3.86</v>
      </c>
      <c r="G261" s="7">
        <v>39.43</v>
      </c>
      <c r="H261" s="7"/>
      <c r="I261" s="7"/>
      <c r="J261" s="7"/>
      <c r="K261" s="7"/>
      <c r="L261" s="7"/>
    </row>
    <row r="262" spans="1:12" x14ac:dyDescent="0.3">
      <c r="A262" s="6" t="s">
        <v>255</v>
      </c>
      <c r="B262" s="353">
        <v>44699.81</v>
      </c>
      <c r="C262" s="354">
        <v>-3.15</v>
      </c>
      <c r="D262" s="358">
        <v>-1717.07</v>
      </c>
      <c r="E262" s="7">
        <v>46151.66</v>
      </c>
      <c r="F262" s="8">
        <v>8.66</v>
      </c>
      <c r="G262" s="7">
        <v>43.03</v>
      </c>
      <c r="H262" s="7"/>
      <c r="I262" s="7"/>
      <c r="J262" s="7"/>
      <c r="K262" s="7"/>
      <c r="L262" s="7"/>
    </row>
    <row r="263" spans="1:12" x14ac:dyDescent="0.3">
      <c r="A263" s="6" t="s">
        <v>256</v>
      </c>
      <c r="B263" s="353">
        <v>951264.84</v>
      </c>
      <c r="C263" s="354">
        <v>7.15</v>
      </c>
      <c r="D263" s="358">
        <v>-68663.360000000001</v>
      </c>
      <c r="E263" s="7">
        <v>887761.96</v>
      </c>
      <c r="F263" s="8">
        <v>1.48</v>
      </c>
      <c r="G263" s="7">
        <v>1565.55</v>
      </c>
      <c r="H263" s="7"/>
      <c r="I263" s="7"/>
      <c r="J263" s="7"/>
      <c r="K263" s="7"/>
      <c r="L263" s="7"/>
    </row>
    <row r="264" spans="1:12" x14ac:dyDescent="0.3">
      <c r="A264" s="6" t="s">
        <v>257</v>
      </c>
      <c r="B264" s="353">
        <v>27025.69</v>
      </c>
      <c r="C264" s="354">
        <v>-10.119999999999999</v>
      </c>
      <c r="D264" s="358">
        <v>-1793.17</v>
      </c>
      <c r="E264" s="7">
        <v>30068.02</v>
      </c>
      <c r="F264" s="8">
        <v>-1.24</v>
      </c>
      <c r="G264" s="7">
        <v>44.6</v>
      </c>
      <c r="H264" s="7"/>
      <c r="I264" s="7"/>
      <c r="J264" s="7"/>
      <c r="K264" s="7"/>
      <c r="L264" s="7"/>
    </row>
    <row r="265" spans="1:12" x14ac:dyDescent="0.3">
      <c r="A265" s="6" t="s">
        <v>258</v>
      </c>
      <c r="B265" s="353">
        <v>2061496.78</v>
      </c>
      <c r="C265" s="354">
        <v>-2.73</v>
      </c>
      <c r="D265" s="358">
        <v>-137176.03</v>
      </c>
      <c r="E265" s="7">
        <v>2119249.5099999998</v>
      </c>
      <c r="F265" s="8">
        <v>0.87</v>
      </c>
      <c r="G265" s="7">
        <v>3278.4</v>
      </c>
      <c r="H265" s="7"/>
      <c r="I265" s="7"/>
      <c r="J265" s="7"/>
      <c r="K265" s="7"/>
      <c r="L265" s="7"/>
    </row>
    <row r="266" spans="1:12" x14ac:dyDescent="0.3">
      <c r="A266" s="6" t="s">
        <v>259</v>
      </c>
      <c r="B266" s="353">
        <v>277976.44</v>
      </c>
      <c r="C266" s="354">
        <v>-2.83</v>
      </c>
      <c r="D266" s="358">
        <v>-11399.44</v>
      </c>
      <c r="E266" s="7">
        <v>286084.63</v>
      </c>
      <c r="F266" s="8">
        <v>0.41</v>
      </c>
      <c r="G266" s="7">
        <v>288.37</v>
      </c>
      <c r="H266" s="7"/>
      <c r="I266" s="7"/>
      <c r="J266" s="7"/>
      <c r="K266" s="7"/>
      <c r="L266" s="7"/>
    </row>
    <row r="267" spans="1:12" x14ac:dyDescent="0.3">
      <c r="A267" s="6" t="s">
        <v>260</v>
      </c>
      <c r="B267" s="353">
        <v>32892.660000000003</v>
      </c>
      <c r="C267" s="354">
        <v>-0.81</v>
      </c>
      <c r="D267" s="358">
        <v>-1066.94</v>
      </c>
      <c r="E267" s="7">
        <v>33162.089999999997</v>
      </c>
      <c r="F267" s="8">
        <v>-3.48</v>
      </c>
      <c r="G267" s="7">
        <v>27.12</v>
      </c>
      <c r="H267" s="7"/>
      <c r="I267" s="7"/>
      <c r="J267" s="7"/>
      <c r="K267" s="7"/>
      <c r="L267" s="7"/>
    </row>
    <row r="268" spans="1:12" x14ac:dyDescent="0.3">
      <c r="A268" s="6" t="s">
        <v>261</v>
      </c>
      <c r="B268" s="353">
        <v>28340.68</v>
      </c>
      <c r="C268" s="354">
        <v>-4.3600000000000003</v>
      </c>
      <c r="D268" s="358">
        <v>-1195.92</v>
      </c>
      <c r="E268" s="7">
        <v>29633.360000000001</v>
      </c>
      <c r="F268" s="8">
        <v>0.27</v>
      </c>
      <c r="G268" s="7">
        <v>31.01</v>
      </c>
      <c r="H268" s="7"/>
      <c r="I268" s="7"/>
      <c r="J268" s="7"/>
      <c r="K268" s="7"/>
      <c r="L268" s="7"/>
    </row>
    <row r="269" spans="1:12" x14ac:dyDescent="0.3">
      <c r="A269" s="6" t="s">
        <v>262</v>
      </c>
      <c r="B269" s="353">
        <v>67819.899999999994</v>
      </c>
      <c r="C269" s="354">
        <v>-3.09</v>
      </c>
      <c r="D269" s="358">
        <v>-1684.02</v>
      </c>
      <c r="E269" s="7">
        <v>69982.789999999994</v>
      </c>
      <c r="F269" s="8">
        <v>1.88</v>
      </c>
      <c r="G269" s="7">
        <v>43.42</v>
      </c>
      <c r="H269" s="7"/>
      <c r="I269" s="7"/>
      <c r="J269" s="7"/>
      <c r="K269" s="7"/>
      <c r="L269" s="7"/>
    </row>
    <row r="270" spans="1:12" x14ac:dyDescent="0.3">
      <c r="A270" s="6" t="s">
        <v>263</v>
      </c>
      <c r="B270" s="353">
        <v>56258.1</v>
      </c>
      <c r="C270" s="354">
        <v>-3.91</v>
      </c>
      <c r="D270" s="358">
        <v>-1648.55</v>
      </c>
      <c r="E270" s="7">
        <v>58547.47</v>
      </c>
      <c r="F270" s="8">
        <v>0.34</v>
      </c>
      <c r="G270" s="7">
        <v>43.07</v>
      </c>
      <c r="H270" s="7"/>
      <c r="I270" s="7"/>
      <c r="J270" s="7"/>
      <c r="K270" s="7"/>
      <c r="L270" s="7"/>
    </row>
    <row r="271" spans="1:12" x14ac:dyDescent="0.3">
      <c r="A271" s="6" t="s">
        <v>264</v>
      </c>
      <c r="B271" s="353">
        <v>52352.62</v>
      </c>
      <c r="C271" s="354">
        <v>-5.89</v>
      </c>
      <c r="D271" s="358">
        <v>-2748.36</v>
      </c>
      <c r="E271" s="7">
        <v>55630.65</v>
      </c>
      <c r="F271" s="8">
        <v>10.46</v>
      </c>
      <c r="G271" s="7">
        <v>65.55</v>
      </c>
      <c r="H271" s="7"/>
      <c r="I271" s="7"/>
      <c r="J271" s="7"/>
      <c r="K271" s="7"/>
      <c r="L271" s="7"/>
    </row>
    <row r="272" spans="1:12" x14ac:dyDescent="0.3">
      <c r="A272" s="6" t="s">
        <v>265</v>
      </c>
      <c r="B272" s="353">
        <v>432871.39</v>
      </c>
      <c r="C272" s="354">
        <v>-2.09</v>
      </c>
      <c r="D272" s="358">
        <v>-12459.62</v>
      </c>
      <c r="E272" s="7">
        <v>442091.47</v>
      </c>
      <c r="F272" s="8">
        <v>-1.1200000000000001</v>
      </c>
      <c r="G272" s="7">
        <v>313.63</v>
      </c>
      <c r="H272" s="7"/>
      <c r="I272" s="7"/>
      <c r="J272" s="7"/>
      <c r="K272" s="7"/>
      <c r="L272" s="7"/>
    </row>
    <row r="273" spans="1:12" x14ac:dyDescent="0.3">
      <c r="A273" s="6" t="s">
        <v>266</v>
      </c>
      <c r="B273" s="353">
        <v>82103.59</v>
      </c>
      <c r="C273" s="354">
        <v>-6.14</v>
      </c>
      <c r="D273" s="358">
        <v>-4353.55</v>
      </c>
      <c r="E273" s="7">
        <v>87476.75</v>
      </c>
      <c r="F273" s="8">
        <v>1.37</v>
      </c>
      <c r="G273" s="7">
        <v>107.17</v>
      </c>
      <c r="H273" s="7"/>
      <c r="I273" s="7"/>
      <c r="J273" s="7"/>
      <c r="K273" s="7"/>
      <c r="L273" s="7"/>
    </row>
    <row r="274" spans="1:12" x14ac:dyDescent="0.3">
      <c r="A274" s="6" t="s">
        <v>267</v>
      </c>
      <c r="B274" s="353">
        <v>48818.15</v>
      </c>
      <c r="C274" s="354">
        <v>-5.37</v>
      </c>
      <c r="D274" s="358">
        <v>-1624.82</v>
      </c>
      <c r="E274" s="7">
        <v>51590.79</v>
      </c>
      <c r="F274" s="8">
        <v>2.67</v>
      </c>
      <c r="G274" s="7">
        <v>46.85</v>
      </c>
      <c r="H274" s="7"/>
      <c r="I274" s="7"/>
      <c r="J274" s="7"/>
      <c r="K274" s="7"/>
      <c r="L274" s="7"/>
    </row>
    <row r="275" spans="1:12" x14ac:dyDescent="0.3">
      <c r="A275" s="6" t="s">
        <v>268</v>
      </c>
      <c r="B275" s="353">
        <v>95897.49</v>
      </c>
      <c r="C275" s="354">
        <v>-3.55</v>
      </c>
      <c r="D275" s="358">
        <v>-4343.34</v>
      </c>
      <c r="E275" s="7">
        <v>99424.33</v>
      </c>
      <c r="F275" s="8">
        <v>0.65</v>
      </c>
      <c r="G275" s="7">
        <v>111.07</v>
      </c>
      <c r="H275" s="7"/>
      <c r="I275" s="7"/>
      <c r="J275" s="7"/>
      <c r="K275" s="7"/>
      <c r="L275" s="7"/>
    </row>
    <row r="276" spans="1:12" x14ac:dyDescent="0.3">
      <c r="A276" s="6" t="s">
        <v>269</v>
      </c>
      <c r="B276" s="353">
        <v>123789.27</v>
      </c>
      <c r="C276" s="354">
        <v>-3.88</v>
      </c>
      <c r="D276" s="358">
        <v>-4348.17</v>
      </c>
      <c r="E276" s="7">
        <v>128786.84</v>
      </c>
      <c r="F276" s="8">
        <v>0.48</v>
      </c>
      <c r="G276" s="7">
        <v>116.15</v>
      </c>
      <c r="H276" s="7"/>
      <c r="I276" s="7"/>
      <c r="J276" s="7"/>
      <c r="K276" s="7"/>
      <c r="L276" s="7"/>
    </row>
    <row r="277" spans="1:12" x14ac:dyDescent="0.3">
      <c r="A277" s="6" t="s">
        <v>270</v>
      </c>
      <c r="B277" s="353">
        <v>55122.41</v>
      </c>
      <c r="C277" s="354">
        <v>-4.04</v>
      </c>
      <c r="D277" s="358">
        <v>-2351.56</v>
      </c>
      <c r="E277" s="7">
        <v>57445.91</v>
      </c>
      <c r="F277" s="8">
        <v>1.76</v>
      </c>
      <c r="G277" s="7">
        <v>58.03</v>
      </c>
      <c r="H277" s="7"/>
      <c r="I277" s="7"/>
      <c r="J277" s="7"/>
      <c r="K277" s="7"/>
      <c r="L277" s="7"/>
    </row>
    <row r="278" spans="1:12" x14ac:dyDescent="0.3">
      <c r="A278" s="6" t="s">
        <v>271</v>
      </c>
      <c r="B278" s="353">
        <v>271989.17</v>
      </c>
      <c r="C278" s="354">
        <v>-1.54</v>
      </c>
      <c r="D278" s="358">
        <v>-8002.03</v>
      </c>
      <c r="E278" s="7">
        <v>276237.5</v>
      </c>
      <c r="F278" s="8">
        <v>1.64</v>
      </c>
      <c r="G278" s="7">
        <v>199.61</v>
      </c>
      <c r="H278" s="7"/>
      <c r="I278" s="7"/>
      <c r="J278" s="7"/>
      <c r="K278" s="7"/>
      <c r="L278" s="7"/>
    </row>
    <row r="279" spans="1:12" x14ac:dyDescent="0.3">
      <c r="A279" s="6" t="s">
        <v>272</v>
      </c>
      <c r="B279" s="353">
        <v>553844.27</v>
      </c>
      <c r="C279" s="354">
        <v>-5.09</v>
      </c>
      <c r="D279" s="358">
        <v>-23240.87</v>
      </c>
      <c r="E279" s="7">
        <v>583533.37</v>
      </c>
      <c r="F279" s="8">
        <v>10.49</v>
      </c>
      <c r="G279" s="7">
        <v>580.46</v>
      </c>
      <c r="H279" s="7"/>
      <c r="I279" s="7"/>
      <c r="J279" s="7"/>
      <c r="K279" s="7"/>
      <c r="L279" s="7"/>
    </row>
    <row r="280" spans="1:12" x14ac:dyDescent="0.3">
      <c r="A280" s="6" t="s">
        <v>273</v>
      </c>
      <c r="B280" s="353">
        <v>499270.52</v>
      </c>
      <c r="C280" s="354">
        <v>-2.23</v>
      </c>
      <c r="D280" s="358">
        <v>-14553.32</v>
      </c>
      <c r="E280" s="7">
        <v>510665.06</v>
      </c>
      <c r="F280" s="8">
        <v>0.24</v>
      </c>
      <c r="G280" s="7">
        <v>365.16</v>
      </c>
      <c r="H280" s="7"/>
      <c r="I280" s="7"/>
      <c r="J280" s="7"/>
      <c r="K280" s="7"/>
      <c r="L280" s="7"/>
    </row>
    <row r="281" spans="1:12" x14ac:dyDescent="0.3">
      <c r="A281" s="6" t="s">
        <v>274</v>
      </c>
      <c r="B281" s="353">
        <v>38193.440000000002</v>
      </c>
      <c r="C281" s="354">
        <v>-4.8099999999999996</v>
      </c>
      <c r="D281" s="358">
        <v>-1071.55</v>
      </c>
      <c r="E281" s="7">
        <v>40122.629999999997</v>
      </c>
      <c r="F281" s="8">
        <v>7.84</v>
      </c>
      <c r="G281" s="7">
        <v>26.84</v>
      </c>
      <c r="H281" s="7"/>
      <c r="I281" s="7"/>
      <c r="J281" s="7"/>
      <c r="K281" s="7"/>
      <c r="L281" s="7"/>
    </row>
    <row r="282" spans="1:12" x14ac:dyDescent="0.3">
      <c r="A282" s="6" t="s">
        <v>275</v>
      </c>
      <c r="B282" s="353">
        <v>94381.57</v>
      </c>
      <c r="C282" s="354">
        <v>-5.18</v>
      </c>
      <c r="D282" s="358">
        <v>-3391.94</v>
      </c>
      <c r="E282" s="7">
        <v>99540.04</v>
      </c>
      <c r="F282" s="8">
        <v>0.52</v>
      </c>
      <c r="G282" s="7">
        <v>84.18</v>
      </c>
      <c r="H282" s="7"/>
      <c r="I282" s="7"/>
      <c r="J282" s="7"/>
      <c r="K282" s="7"/>
      <c r="L282" s="7"/>
    </row>
    <row r="283" spans="1:12" x14ac:dyDescent="0.3">
      <c r="A283" s="6" t="s">
        <v>276</v>
      </c>
      <c r="B283" s="353">
        <v>260305.92000000001</v>
      </c>
      <c r="C283" s="354">
        <v>-3.88</v>
      </c>
      <c r="D283" s="358">
        <v>-12933.78</v>
      </c>
      <c r="E283" s="7">
        <v>270799.71999999997</v>
      </c>
      <c r="F283" s="8">
        <v>-0.08</v>
      </c>
      <c r="G283" s="7">
        <v>278.72000000000003</v>
      </c>
      <c r="H283" s="7"/>
      <c r="I283" s="7"/>
      <c r="J283" s="7"/>
      <c r="K283" s="7"/>
      <c r="L283" s="7"/>
    </row>
    <row r="284" spans="1:12" x14ac:dyDescent="0.3">
      <c r="I284" s="7"/>
      <c r="J284" s="7"/>
      <c r="K284" s="7"/>
      <c r="L284" s="7"/>
    </row>
  </sheetData>
  <conditionalFormatting sqref="D249:D284 D231:D247 D158:D159 D161:D165 D184:D200 D202:D208 D120:D138 D140:D156 D4:D16 D167:D170 D172:D182 D113:D114 D116:D117 D108:D111 D18:D37 D39:D55 D210:D216 D218:D229 D57:D92 D94:D106">
    <cfRule type="containsText" dxfId="54" priority="11" stopIfTrue="1" operator="containsText" text="ort">
      <formula>NOT(ISERROR(SEARCH("ort",D4)))</formula>
    </cfRule>
  </conditionalFormatting>
  <conditionalFormatting sqref="B4">
    <cfRule type="containsText" dxfId="53" priority="10" stopIfTrue="1" operator="containsText" text="ort">
      <formula>NOT(ISERROR(SEARCH("ort",B4)))</formula>
    </cfRule>
  </conditionalFormatting>
  <conditionalFormatting sqref="B285:D1048393">
    <cfRule type="containsText" dxfId="52" priority="12" stopIfTrue="1" operator="containsText" text="ort">
      <formula>NOT(ISERROR(SEARCH("ort",#REF!)))</formula>
    </cfRule>
  </conditionalFormatting>
  <conditionalFormatting sqref="B1048394:D1048576 B5:C16 B18:C37 B39:C55 B57:C92 B94:C101">
    <cfRule type="containsText" dxfId="51" priority="13" stopIfTrue="1" operator="containsText" text="ort">
      <formula>NOT(ISERROR(SEARCH("ort",#REF!)))</formula>
    </cfRule>
  </conditionalFormatting>
  <conditionalFormatting sqref="B1:C1 B3:D3 C2 B249:C284 B231:C247 B158:C159 B161:C165 B184:C200 B202:C208 B120:C138 B140:C156 B167:C170 B172:C182 B113:C114 B116:C117 B102:C106 B108:C111 B210:C216 B218:C229">
    <cfRule type="containsText" dxfId="50" priority="14" stopIfTrue="1" operator="containsText" text="ort">
      <formula>NOT(ISERROR(SEARCH("ort",#REF!)))</formula>
    </cfRule>
  </conditionalFormatting>
  <conditionalFormatting sqref="E110">
    <cfRule type="containsText" dxfId="49" priority="9" stopIfTrue="1" operator="containsText" text="ort">
      <formula>NOT(ISERROR(SEARCH("ort",E110)))</formula>
    </cfRule>
  </conditionalFormatting>
  <conditionalFormatting sqref="E130">
    <cfRule type="containsText" dxfId="48" priority="8" stopIfTrue="1" operator="containsText" text="ort">
      <formula>NOT(ISERROR(SEARCH("ort",E130)))</formula>
    </cfRule>
  </conditionalFormatting>
  <conditionalFormatting sqref="E137">
    <cfRule type="containsText" dxfId="47" priority="7" stopIfTrue="1" operator="containsText" text="ort">
      <formula>NOT(ISERROR(SEARCH("ort",E137)))</formula>
    </cfRule>
  </conditionalFormatting>
  <conditionalFormatting sqref="E170">
    <cfRule type="containsText" dxfId="46" priority="6" stopIfTrue="1" operator="containsText" text="ort">
      <formula>NOT(ISERROR(SEARCH("ort",E170)))</formula>
    </cfRule>
  </conditionalFormatting>
  <conditionalFormatting sqref="E191">
    <cfRule type="containsText" dxfId="45" priority="5" stopIfTrue="1" operator="containsText" text="ort">
      <formula>NOT(ISERROR(SEARCH("ort",E191)))</formula>
    </cfRule>
  </conditionalFormatting>
  <conditionalFormatting sqref="B2">
    <cfRule type="containsText" dxfId="44" priority="4" stopIfTrue="1" operator="containsText" text="ort">
      <formula>NOT(ISERROR(SEARCH("ort",#REF!)))</formula>
    </cfRule>
  </conditionalFormatting>
  <conditionalFormatting sqref="D2">
    <cfRule type="containsText" dxfId="43" priority="3" stopIfTrue="1" operator="containsText" text="ort">
      <formula>NOT(ISERROR(SEARCH("ort",#REF!)))</formula>
    </cfRule>
  </conditionalFormatting>
  <conditionalFormatting sqref="D1">
    <cfRule type="containsText" dxfId="42" priority="2" stopIfTrue="1" operator="containsText" text="ort">
      <formula>NOT(ISERROR(SEARCH("ort",#REF!)))</formula>
    </cfRule>
  </conditionalFormatting>
  <conditionalFormatting sqref="C4">
    <cfRule type="containsText" dxfId="41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workbookViewId="0">
      <selection activeCell="A3" sqref="A3"/>
    </sheetView>
  </sheetViews>
  <sheetFormatPr defaultColWidth="9.140625" defaultRowHeight="16.5" x14ac:dyDescent="0.3"/>
  <cols>
    <col min="1" max="1" width="27.7109375" style="13" customWidth="1"/>
    <col min="2" max="2" width="14.85546875" style="244" bestFit="1" customWidth="1"/>
    <col min="3" max="3" width="11.140625" style="15" bestFit="1" customWidth="1"/>
    <col min="4" max="5" width="14.85546875" style="14" bestFit="1" customWidth="1"/>
    <col min="6" max="6" width="9.5703125" style="15" bestFit="1" customWidth="1"/>
    <col min="7" max="7" width="14.85546875" style="14" bestFit="1" customWidth="1"/>
    <col min="8" max="16384" width="9.140625" style="4"/>
  </cols>
  <sheetData>
    <row r="1" spans="1:7" s="5" customFormat="1" x14ac:dyDescent="0.3">
      <c r="A1" s="1" t="s">
        <v>282</v>
      </c>
      <c r="B1" s="219"/>
      <c r="C1" s="220"/>
      <c r="D1" s="248" t="s">
        <v>343</v>
      </c>
      <c r="E1" s="14"/>
      <c r="F1" s="15"/>
      <c r="G1" s="14"/>
    </row>
    <row r="2" spans="1:7" s="3" customFormat="1" x14ac:dyDescent="0.3">
      <c r="A2" s="1"/>
      <c r="B2" s="312" t="s">
        <v>366</v>
      </c>
      <c r="C2" s="220"/>
      <c r="D2" s="3" t="s">
        <v>367</v>
      </c>
      <c r="E2" s="313">
        <v>42675</v>
      </c>
      <c r="F2" s="313"/>
      <c r="G2" s="313">
        <v>42675</v>
      </c>
    </row>
    <row r="3" spans="1:7" s="242" customFormat="1" ht="31.5" customHeight="1" x14ac:dyDescent="0.3">
      <c r="A3" s="229" t="s">
        <v>277</v>
      </c>
      <c r="B3" s="241" t="s">
        <v>278</v>
      </c>
      <c r="C3" s="221" t="s">
        <v>279</v>
      </c>
      <c r="D3" s="236" t="s">
        <v>280</v>
      </c>
      <c r="E3" s="283" t="s">
        <v>278</v>
      </c>
      <c r="F3" s="266" t="s">
        <v>279</v>
      </c>
      <c r="G3" s="283" t="s">
        <v>280</v>
      </c>
    </row>
    <row r="4" spans="1:7" x14ac:dyDescent="0.3">
      <c r="A4" s="229" t="s">
        <v>325</v>
      </c>
      <c r="B4" s="400">
        <f>SUM(B5:B283)</f>
        <v>-1810826.8500000017</v>
      </c>
      <c r="C4" s="355">
        <f>(B4-E4)/E4*100</f>
        <v>-80.080048833121992</v>
      </c>
      <c r="D4" s="360">
        <f>SUM(D5:D283)</f>
        <v>0</v>
      </c>
      <c r="E4" s="2">
        <v>-9090518.5199999977</v>
      </c>
      <c r="F4" s="220">
        <v>-514.06871866902179</v>
      </c>
      <c r="G4" s="2">
        <v>-481112.46000000031</v>
      </c>
    </row>
    <row r="5" spans="1:7" x14ac:dyDescent="0.3">
      <c r="A5" s="4" t="s">
        <v>0</v>
      </c>
      <c r="B5" s="244">
        <v>8029.94</v>
      </c>
      <c r="D5" s="14">
        <v>0</v>
      </c>
      <c r="E5" s="14">
        <v>-5447.57</v>
      </c>
      <c r="G5" s="14">
        <v>-72.91</v>
      </c>
    </row>
    <row r="6" spans="1:7" x14ac:dyDescent="0.3">
      <c r="A6" s="4" t="s">
        <v>1</v>
      </c>
      <c r="B6" s="244">
        <v>-13670.95</v>
      </c>
      <c r="C6" s="15">
        <v>-77.400000000000006</v>
      </c>
      <c r="D6" s="14">
        <v>0</v>
      </c>
      <c r="E6" s="14">
        <v>-60482.54</v>
      </c>
      <c r="F6" s="15">
        <v>350.43</v>
      </c>
      <c r="G6" s="14">
        <v>-1105.8399999999999</v>
      </c>
    </row>
    <row r="7" spans="1:7" x14ac:dyDescent="0.3">
      <c r="A7" s="4" t="s">
        <v>2</v>
      </c>
      <c r="B7" s="244">
        <v>8013.61</v>
      </c>
      <c r="D7" s="14">
        <v>0</v>
      </c>
      <c r="E7" s="14">
        <v>-18093.54</v>
      </c>
      <c r="F7" s="15">
        <v>-6.98</v>
      </c>
      <c r="G7" s="14">
        <v>-812.03</v>
      </c>
    </row>
    <row r="8" spans="1:7" x14ac:dyDescent="0.3">
      <c r="A8" s="4" t="s">
        <v>3</v>
      </c>
      <c r="B8" s="244">
        <v>-11826.58</v>
      </c>
      <c r="C8" s="15">
        <v>172.72</v>
      </c>
      <c r="D8" s="14">
        <v>0</v>
      </c>
      <c r="E8" s="14">
        <v>-4336.55</v>
      </c>
      <c r="G8" s="14">
        <v>-169.13</v>
      </c>
    </row>
    <row r="9" spans="1:7" x14ac:dyDescent="0.3">
      <c r="A9" s="4" t="s">
        <v>4</v>
      </c>
      <c r="B9" s="244">
        <v>7949.78</v>
      </c>
      <c r="D9" s="14">
        <v>0</v>
      </c>
      <c r="E9" s="14">
        <v>-27793.599999999999</v>
      </c>
      <c r="G9" s="14">
        <v>-889.01</v>
      </c>
    </row>
    <row r="10" spans="1:7" x14ac:dyDescent="0.3">
      <c r="A10" s="4" t="s">
        <v>5</v>
      </c>
      <c r="B10" s="244">
        <v>-8291.08</v>
      </c>
      <c r="C10" s="15">
        <v>9.36</v>
      </c>
      <c r="D10" s="14">
        <v>0</v>
      </c>
      <c r="E10" s="14">
        <v>-7581.16</v>
      </c>
      <c r="G10" s="14">
        <v>-663.5</v>
      </c>
    </row>
    <row r="11" spans="1:7" x14ac:dyDescent="0.3">
      <c r="A11" s="4" t="s">
        <v>6</v>
      </c>
      <c r="B11" s="244">
        <v>-21422</v>
      </c>
      <c r="D11" s="14">
        <v>0</v>
      </c>
      <c r="E11" s="14">
        <v>5137.67</v>
      </c>
      <c r="F11" s="15">
        <v>6.48</v>
      </c>
      <c r="G11" s="14">
        <v>-350.29</v>
      </c>
    </row>
    <row r="12" spans="1:7" x14ac:dyDescent="0.3">
      <c r="A12" s="4" t="s">
        <v>7</v>
      </c>
      <c r="B12" s="244">
        <v>3659.59</v>
      </c>
      <c r="D12" s="14">
        <v>0</v>
      </c>
      <c r="E12" s="14">
        <v>-13018.24</v>
      </c>
      <c r="F12" s="15">
        <v>115.69</v>
      </c>
      <c r="G12" s="14">
        <v>-252.29</v>
      </c>
    </row>
    <row r="13" spans="1:7" x14ac:dyDescent="0.3">
      <c r="A13" s="4" t="s">
        <v>8</v>
      </c>
      <c r="B13" s="244">
        <v>4904.8599999999997</v>
      </c>
      <c r="D13" s="14">
        <v>0</v>
      </c>
      <c r="E13" s="14">
        <v>394.51</v>
      </c>
      <c r="F13" s="15">
        <v>-94.78</v>
      </c>
      <c r="G13" s="14">
        <v>-61.08</v>
      </c>
    </row>
    <row r="14" spans="1:7" x14ac:dyDescent="0.3">
      <c r="A14" s="4" t="s">
        <v>9</v>
      </c>
      <c r="B14" s="244">
        <v>-2461.83</v>
      </c>
      <c r="D14" s="14">
        <v>0</v>
      </c>
      <c r="E14" s="14">
        <v>4326.53</v>
      </c>
      <c r="F14" s="15">
        <v>44.17</v>
      </c>
      <c r="G14" s="14">
        <v>-54.35</v>
      </c>
    </row>
    <row r="15" spans="1:7" x14ac:dyDescent="0.3">
      <c r="A15" s="4" t="s">
        <v>10</v>
      </c>
      <c r="B15" s="244">
        <v>2827.25</v>
      </c>
      <c r="C15" s="15">
        <v>11.47</v>
      </c>
      <c r="D15" s="14">
        <v>0</v>
      </c>
      <c r="E15" s="14">
        <v>2536.44</v>
      </c>
      <c r="F15" s="15">
        <v>28.75</v>
      </c>
      <c r="G15" s="14">
        <v>-136.72999999999999</v>
      </c>
    </row>
    <row r="16" spans="1:7" x14ac:dyDescent="0.3">
      <c r="A16" s="4" t="s">
        <v>11</v>
      </c>
      <c r="B16" s="244">
        <v>181707.95</v>
      </c>
      <c r="C16" s="15">
        <v>-19.329999999999998</v>
      </c>
      <c r="D16" s="14">
        <v>0</v>
      </c>
      <c r="E16" s="14">
        <v>225239.81</v>
      </c>
      <c r="F16" s="15">
        <v>320.88</v>
      </c>
      <c r="G16" s="14">
        <v>-31763</v>
      </c>
    </row>
    <row r="17" spans="1:8" x14ac:dyDescent="0.3">
      <c r="A17" s="237" t="s">
        <v>12</v>
      </c>
      <c r="B17" s="244">
        <v>-4209.4399999999996</v>
      </c>
      <c r="C17" s="15">
        <v>-88.91</v>
      </c>
      <c r="D17" s="14">
        <v>0</v>
      </c>
      <c r="E17" s="14">
        <v>-37965.14</v>
      </c>
      <c r="F17" s="320" t="s">
        <v>333</v>
      </c>
      <c r="G17" s="14">
        <v>-735.56</v>
      </c>
      <c r="H17" s="295" t="s">
        <v>348</v>
      </c>
    </row>
    <row r="18" spans="1:8" x14ac:dyDescent="0.3">
      <c r="A18" s="4" t="s">
        <v>13</v>
      </c>
      <c r="B18" s="244">
        <v>9887.09</v>
      </c>
      <c r="D18" s="14">
        <v>0</v>
      </c>
      <c r="E18" s="14">
        <v>-70732.899999999994</v>
      </c>
      <c r="G18" s="14">
        <v>-991.22</v>
      </c>
    </row>
    <row r="19" spans="1:8" x14ac:dyDescent="0.3">
      <c r="A19" s="4" t="s">
        <v>14</v>
      </c>
      <c r="B19" s="244">
        <v>3824.07</v>
      </c>
      <c r="D19" s="14">
        <v>0</v>
      </c>
      <c r="E19" s="14">
        <v>-8394.2999999999993</v>
      </c>
      <c r="G19" s="14">
        <v>-222.35</v>
      </c>
    </row>
    <row r="20" spans="1:8" x14ac:dyDescent="0.3">
      <c r="A20" s="4" t="s">
        <v>15</v>
      </c>
      <c r="B20" s="244">
        <v>11714.78</v>
      </c>
      <c r="D20" s="14">
        <v>0</v>
      </c>
      <c r="E20" s="14">
        <v>-16229.78</v>
      </c>
      <c r="G20" s="14">
        <v>-170.38</v>
      </c>
    </row>
    <row r="21" spans="1:8" x14ac:dyDescent="0.3">
      <c r="A21" s="4" t="s">
        <v>16</v>
      </c>
      <c r="B21" s="244">
        <v>-14330.96</v>
      </c>
      <c r="C21" s="15">
        <v>-65.38</v>
      </c>
      <c r="D21" s="14">
        <v>0</v>
      </c>
      <c r="E21" s="14">
        <v>-41392.25</v>
      </c>
      <c r="G21" s="14">
        <v>-1392.43</v>
      </c>
    </row>
    <row r="22" spans="1:8" x14ac:dyDescent="0.3">
      <c r="A22" s="4" t="s">
        <v>17</v>
      </c>
      <c r="B22" s="244">
        <v>-12202.91</v>
      </c>
      <c r="C22" s="15">
        <v>-43</v>
      </c>
      <c r="D22" s="14">
        <v>0</v>
      </c>
      <c r="E22" s="14">
        <v>-21409.63</v>
      </c>
      <c r="G22" s="14">
        <v>-553.25</v>
      </c>
    </row>
    <row r="23" spans="1:8" x14ac:dyDescent="0.3">
      <c r="A23" s="4" t="s">
        <v>18</v>
      </c>
      <c r="B23" s="244">
        <v>-27642.720000000001</v>
      </c>
      <c r="C23" s="15">
        <v>-44.24</v>
      </c>
      <c r="D23" s="14">
        <v>0</v>
      </c>
      <c r="E23" s="14">
        <v>-49578.12</v>
      </c>
      <c r="G23" s="14">
        <v>-529.34</v>
      </c>
    </row>
    <row r="24" spans="1:8" x14ac:dyDescent="0.3">
      <c r="A24" s="4" t="s">
        <v>19</v>
      </c>
      <c r="B24" s="244">
        <v>14086.67</v>
      </c>
      <c r="D24" s="14">
        <v>0</v>
      </c>
      <c r="E24" s="14">
        <v>-6370.73</v>
      </c>
      <c r="G24" s="14">
        <v>-59.82</v>
      </c>
    </row>
    <row r="25" spans="1:8" x14ac:dyDescent="0.3">
      <c r="A25" s="4" t="s">
        <v>20</v>
      </c>
      <c r="B25" s="244">
        <v>-4469.6499999999996</v>
      </c>
      <c r="C25" s="15">
        <v>-74.13</v>
      </c>
      <c r="D25" s="14">
        <v>0</v>
      </c>
      <c r="E25" s="14">
        <v>-17275.52</v>
      </c>
      <c r="F25" s="15">
        <v>481.17</v>
      </c>
      <c r="G25" s="14">
        <v>-116.83</v>
      </c>
    </row>
    <row r="26" spans="1:8" x14ac:dyDescent="0.3">
      <c r="A26" s="4" t="s">
        <v>21</v>
      </c>
      <c r="B26" s="244">
        <v>7484</v>
      </c>
      <c r="D26" s="14">
        <v>0</v>
      </c>
      <c r="E26" s="14">
        <v>-64542.9</v>
      </c>
      <c r="G26" s="14">
        <v>-2161.65</v>
      </c>
    </row>
    <row r="27" spans="1:8" x14ac:dyDescent="0.3">
      <c r="A27" s="4" t="s">
        <v>22</v>
      </c>
      <c r="B27" s="244">
        <v>-1838.95</v>
      </c>
      <c r="D27" s="14">
        <v>0</v>
      </c>
      <c r="E27" s="14">
        <v>8326.15</v>
      </c>
      <c r="G27" s="14">
        <v>-89.58</v>
      </c>
    </row>
    <row r="28" spans="1:8" x14ac:dyDescent="0.3">
      <c r="A28" s="4" t="s">
        <v>23</v>
      </c>
      <c r="B28" s="244">
        <v>1152.3499999999999</v>
      </c>
      <c r="D28" s="14">
        <v>0</v>
      </c>
      <c r="E28" s="14">
        <v>-28639.35</v>
      </c>
      <c r="G28" s="14">
        <v>-923.32</v>
      </c>
    </row>
    <row r="29" spans="1:8" x14ac:dyDescent="0.3">
      <c r="A29" s="4" t="s">
        <v>24</v>
      </c>
      <c r="B29" s="244">
        <v>5126.21</v>
      </c>
      <c r="D29" s="14">
        <v>0</v>
      </c>
      <c r="E29" s="14">
        <v>-15657.37</v>
      </c>
      <c r="F29" s="15">
        <v>161.05000000000001</v>
      </c>
      <c r="G29" s="14">
        <v>-367.02</v>
      </c>
    </row>
    <row r="30" spans="1:8" x14ac:dyDescent="0.3">
      <c r="A30" s="4" t="s">
        <v>25</v>
      </c>
      <c r="B30" s="352">
        <v>-23342.54</v>
      </c>
      <c r="C30" s="15">
        <v>434.9</v>
      </c>
      <c r="D30" s="14">
        <v>0</v>
      </c>
      <c r="E30" s="14">
        <v>-4363.8999999999996</v>
      </c>
      <c r="F30" s="15">
        <v>-70.150000000000006</v>
      </c>
      <c r="G30" s="14">
        <v>-880.68</v>
      </c>
    </row>
    <row r="31" spans="1:8" x14ac:dyDescent="0.3">
      <c r="A31" s="14" t="s">
        <v>26</v>
      </c>
      <c r="B31" s="244">
        <v>8070.76</v>
      </c>
      <c r="D31" s="14">
        <v>0</v>
      </c>
      <c r="E31" s="14">
        <v>-12258.73</v>
      </c>
      <c r="G31" s="14">
        <v>-326.02</v>
      </c>
    </row>
    <row r="32" spans="1:8" x14ac:dyDescent="0.3">
      <c r="A32" s="14" t="s">
        <v>27</v>
      </c>
      <c r="B32" s="244">
        <v>-4500.0200000000004</v>
      </c>
      <c r="C32" s="15">
        <v>-78.819999999999993</v>
      </c>
      <c r="D32" s="14">
        <v>0</v>
      </c>
      <c r="E32" s="14">
        <v>-21245.86</v>
      </c>
      <c r="G32" s="14">
        <v>-624.1</v>
      </c>
    </row>
    <row r="33" spans="1:8" x14ac:dyDescent="0.3">
      <c r="A33" s="14" t="s">
        <v>28</v>
      </c>
      <c r="B33" s="244">
        <v>3188.87</v>
      </c>
      <c r="D33" s="14">
        <v>0</v>
      </c>
      <c r="E33" s="14">
        <v>-37382.559999999998</v>
      </c>
      <c r="G33" s="14">
        <v>-585.41999999999996</v>
      </c>
    </row>
    <row r="34" spans="1:8" x14ac:dyDescent="0.3">
      <c r="A34" s="14" t="s">
        <v>29</v>
      </c>
      <c r="B34" s="244">
        <v>-25590.6</v>
      </c>
      <c r="C34" s="15">
        <v>-6.67</v>
      </c>
      <c r="D34" s="14">
        <v>0</v>
      </c>
      <c r="E34" s="14">
        <v>-27418.799999999999</v>
      </c>
      <c r="F34" s="15">
        <v>192.7</v>
      </c>
      <c r="G34" s="14">
        <v>-1442.14</v>
      </c>
    </row>
    <row r="35" spans="1:8" x14ac:dyDescent="0.3">
      <c r="A35" s="4" t="s">
        <v>30</v>
      </c>
      <c r="B35" s="244">
        <v>2261.16</v>
      </c>
      <c r="D35" s="14">
        <v>0</v>
      </c>
      <c r="E35" s="14">
        <v>43.56</v>
      </c>
      <c r="F35" s="15">
        <v>-82.44</v>
      </c>
      <c r="G35" s="14">
        <v>-481.99</v>
      </c>
    </row>
    <row r="36" spans="1:8" x14ac:dyDescent="0.3">
      <c r="A36" s="4" t="s">
        <v>31</v>
      </c>
      <c r="B36" s="244">
        <v>292120.59999999998</v>
      </c>
      <c r="C36" s="15">
        <v>2.06</v>
      </c>
      <c r="D36" s="14">
        <v>0</v>
      </c>
      <c r="E36" s="14">
        <v>286214</v>
      </c>
      <c r="F36" s="15">
        <v>400.5</v>
      </c>
      <c r="G36" s="14">
        <v>-77701.759999999995</v>
      </c>
    </row>
    <row r="37" spans="1:8" x14ac:dyDescent="0.3">
      <c r="A37" s="4" t="s">
        <v>32</v>
      </c>
      <c r="B37" s="244">
        <v>17660.23</v>
      </c>
      <c r="D37" s="14">
        <v>0</v>
      </c>
      <c r="E37" s="14">
        <v>-10516.76</v>
      </c>
      <c r="G37" s="14">
        <v>-224.52</v>
      </c>
    </row>
    <row r="38" spans="1:8" x14ac:dyDescent="0.3">
      <c r="A38" s="237" t="s">
        <v>33</v>
      </c>
      <c r="B38" s="244">
        <v>18267.080000000002</v>
      </c>
      <c r="D38" s="14">
        <v>0</v>
      </c>
      <c r="E38" s="14">
        <v>-77812.399999999994</v>
      </c>
      <c r="F38" s="320" t="s">
        <v>333</v>
      </c>
      <c r="G38" s="14">
        <v>-2481.4899999999998</v>
      </c>
      <c r="H38" s="295" t="s">
        <v>349</v>
      </c>
    </row>
    <row r="39" spans="1:8" x14ac:dyDescent="0.3">
      <c r="A39" s="4" t="s">
        <v>34</v>
      </c>
      <c r="B39" s="244">
        <v>-6147.1</v>
      </c>
      <c r="D39" s="14">
        <v>0</v>
      </c>
      <c r="E39" s="14">
        <v>6301.78</v>
      </c>
      <c r="G39" s="14">
        <v>-191.59</v>
      </c>
    </row>
    <row r="40" spans="1:8" x14ac:dyDescent="0.3">
      <c r="A40" s="4" t="s">
        <v>35</v>
      </c>
      <c r="B40" s="244">
        <v>16671.830000000002</v>
      </c>
      <c r="D40" s="14">
        <v>0</v>
      </c>
      <c r="E40" s="14">
        <v>-24230.29</v>
      </c>
      <c r="G40" s="14">
        <v>-777.25</v>
      </c>
    </row>
    <row r="41" spans="1:8" x14ac:dyDescent="0.3">
      <c r="A41" s="4" t="s">
        <v>36</v>
      </c>
      <c r="B41" s="244">
        <v>-107.98</v>
      </c>
      <c r="C41" s="15">
        <v>-98.64</v>
      </c>
      <c r="D41" s="14">
        <v>0</v>
      </c>
      <c r="E41" s="14">
        <v>-7930.19</v>
      </c>
      <c r="G41" s="14">
        <v>-176.85</v>
      </c>
    </row>
    <row r="42" spans="1:8" x14ac:dyDescent="0.3">
      <c r="A42" s="4" t="s">
        <v>37</v>
      </c>
      <c r="B42" s="244">
        <v>-421.41</v>
      </c>
      <c r="C42" s="15">
        <v>-96.25</v>
      </c>
      <c r="D42" s="14">
        <v>0</v>
      </c>
      <c r="E42" s="14">
        <v>-11226.22</v>
      </c>
      <c r="G42" s="14">
        <v>-243.83</v>
      </c>
    </row>
    <row r="43" spans="1:8" x14ac:dyDescent="0.3">
      <c r="A43" s="4" t="s">
        <v>38</v>
      </c>
      <c r="B43" s="244">
        <v>1781.85</v>
      </c>
      <c r="D43" s="14">
        <v>0</v>
      </c>
      <c r="E43" s="14">
        <v>-14652.72</v>
      </c>
      <c r="F43" s="15">
        <v>-82.76</v>
      </c>
      <c r="G43" s="14">
        <v>-4147.12</v>
      </c>
    </row>
    <row r="44" spans="1:8" x14ac:dyDescent="0.3">
      <c r="A44" s="4" t="s">
        <v>39</v>
      </c>
      <c r="B44" s="244">
        <v>3695.76</v>
      </c>
      <c r="D44" s="14">
        <v>0</v>
      </c>
      <c r="E44" s="14">
        <v>-50002.2</v>
      </c>
      <c r="F44" s="15">
        <v>276.37</v>
      </c>
      <c r="G44" s="14">
        <v>-644.34</v>
      </c>
    </row>
    <row r="45" spans="1:8" x14ac:dyDescent="0.3">
      <c r="A45" s="4" t="s">
        <v>40</v>
      </c>
      <c r="B45" s="244">
        <v>-55889.62</v>
      </c>
      <c r="C45" s="15">
        <v>-61.99</v>
      </c>
      <c r="D45" s="14">
        <v>0</v>
      </c>
      <c r="E45" s="14">
        <v>-147020.5</v>
      </c>
      <c r="G45" s="14">
        <v>-5392.73</v>
      </c>
    </row>
    <row r="46" spans="1:8" x14ac:dyDescent="0.3">
      <c r="A46" s="4" t="s">
        <v>41</v>
      </c>
      <c r="B46" s="244">
        <v>792.12</v>
      </c>
      <c r="D46" s="14">
        <v>0</v>
      </c>
      <c r="E46" s="14">
        <v>-43972.959999999999</v>
      </c>
      <c r="G46" s="14">
        <v>-610.51</v>
      </c>
    </row>
    <row r="47" spans="1:8" x14ac:dyDescent="0.3">
      <c r="A47" s="4" t="s">
        <v>42</v>
      </c>
      <c r="B47" s="244">
        <v>8426.48</v>
      </c>
      <c r="D47" s="14">
        <v>0</v>
      </c>
      <c r="E47" s="14">
        <v>-13960.84</v>
      </c>
      <c r="G47" s="14">
        <v>-537.42999999999995</v>
      </c>
    </row>
    <row r="48" spans="1:8" x14ac:dyDescent="0.3">
      <c r="A48" s="4" t="s">
        <v>43</v>
      </c>
      <c r="B48" s="244">
        <v>11557.14</v>
      </c>
      <c r="D48" s="14">
        <v>0</v>
      </c>
      <c r="E48" s="14">
        <v>-21729.72</v>
      </c>
      <c r="G48" s="14">
        <v>-579.14</v>
      </c>
    </row>
    <row r="49" spans="1:7" x14ac:dyDescent="0.3">
      <c r="A49" s="4" t="s">
        <v>44</v>
      </c>
      <c r="B49" s="244">
        <v>-7909.86</v>
      </c>
      <c r="C49" s="15">
        <v>-82.55</v>
      </c>
      <c r="D49" s="14">
        <v>0</v>
      </c>
      <c r="E49" s="14">
        <v>-45340.9</v>
      </c>
      <c r="G49" s="14">
        <v>-742.55</v>
      </c>
    </row>
    <row r="50" spans="1:7" x14ac:dyDescent="0.3">
      <c r="A50" s="4" t="s">
        <v>45</v>
      </c>
      <c r="B50" s="244">
        <v>6103.18</v>
      </c>
      <c r="D50" s="14">
        <v>0</v>
      </c>
      <c r="E50" s="14">
        <v>-10408.31</v>
      </c>
      <c r="G50" s="14">
        <v>-687.12</v>
      </c>
    </row>
    <row r="51" spans="1:7" x14ac:dyDescent="0.3">
      <c r="A51" s="4" t="s">
        <v>46</v>
      </c>
      <c r="B51" s="244">
        <v>-30795.24</v>
      </c>
      <c r="C51" s="15">
        <v>-53.22</v>
      </c>
      <c r="D51" s="14">
        <v>0</v>
      </c>
      <c r="E51" s="14">
        <v>-65826.19</v>
      </c>
      <c r="G51" s="14">
        <v>-2184.3200000000002</v>
      </c>
    </row>
    <row r="52" spans="1:7" x14ac:dyDescent="0.3">
      <c r="A52" s="4" t="s">
        <v>47</v>
      </c>
      <c r="B52" s="244">
        <v>18935.36</v>
      </c>
      <c r="C52" s="15">
        <v>86.07</v>
      </c>
      <c r="D52" s="14">
        <v>0</v>
      </c>
      <c r="E52" s="14">
        <v>10176.66</v>
      </c>
      <c r="G52" s="14">
        <v>-659.56</v>
      </c>
    </row>
    <row r="53" spans="1:7" x14ac:dyDescent="0.3">
      <c r="A53" s="4" t="s">
        <v>48</v>
      </c>
      <c r="B53" s="244">
        <v>-943.27</v>
      </c>
      <c r="C53" s="15">
        <v>-55.39</v>
      </c>
      <c r="D53" s="14">
        <v>0</v>
      </c>
      <c r="E53" s="14">
        <v>-2114.56</v>
      </c>
      <c r="G53" s="14">
        <v>-602.75</v>
      </c>
    </row>
    <row r="54" spans="1:7" x14ac:dyDescent="0.3">
      <c r="A54" s="4" t="s">
        <v>49</v>
      </c>
      <c r="B54" s="244">
        <v>15817.49</v>
      </c>
      <c r="D54" s="14">
        <v>0</v>
      </c>
      <c r="E54" s="14">
        <v>-11792</v>
      </c>
      <c r="G54" s="14">
        <v>-202.49</v>
      </c>
    </row>
    <row r="55" spans="1:7" x14ac:dyDescent="0.3">
      <c r="A55" s="4" t="s">
        <v>50</v>
      </c>
      <c r="B55" s="244">
        <v>-16617.71</v>
      </c>
      <c r="C55" s="15">
        <v>31</v>
      </c>
      <c r="D55" s="14">
        <v>0</v>
      </c>
      <c r="E55" s="14">
        <v>-12685.24</v>
      </c>
      <c r="G55" s="14">
        <v>-313.35000000000002</v>
      </c>
    </row>
    <row r="56" spans="1:7" x14ac:dyDescent="0.3">
      <c r="A56" s="4" t="s">
        <v>51</v>
      </c>
      <c r="B56" s="244">
        <v>33549.01</v>
      </c>
      <c r="D56" s="14">
        <v>0</v>
      </c>
      <c r="E56" s="14">
        <v>-60649.43</v>
      </c>
      <c r="G56" s="14">
        <v>-1124.8800000000001</v>
      </c>
    </row>
    <row r="57" spans="1:7" x14ac:dyDescent="0.3">
      <c r="A57" s="4" t="s">
        <v>52</v>
      </c>
      <c r="B57" s="244">
        <v>-147435.9</v>
      </c>
      <c r="C57" s="15">
        <v>-16.309999999999999</v>
      </c>
      <c r="D57" s="14">
        <v>0</v>
      </c>
      <c r="E57" s="14">
        <v>-176173.92</v>
      </c>
      <c r="G57" s="14">
        <v>-5979.51</v>
      </c>
    </row>
    <row r="58" spans="1:7" x14ac:dyDescent="0.3">
      <c r="A58" s="4" t="s">
        <v>53</v>
      </c>
      <c r="B58" s="244">
        <v>2013.99</v>
      </c>
      <c r="D58" s="14">
        <v>0</v>
      </c>
      <c r="E58" s="14">
        <v>-13604.69</v>
      </c>
      <c r="G58" s="14">
        <v>-429.48</v>
      </c>
    </row>
    <row r="59" spans="1:7" x14ac:dyDescent="0.3">
      <c r="A59" s="4" t="s">
        <v>54</v>
      </c>
      <c r="B59" s="244">
        <v>6718.51</v>
      </c>
      <c r="C59" s="15">
        <v>45.99</v>
      </c>
      <c r="D59" s="14">
        <v>0</v>
      </c>
      <c r="E59" s="14">
        <v>4601.8999999999996</v>
      </c>
      <c r="F59" s="15">
        <v>-85.95</v>
      </c>
      <c r="G59" s="14">
        <v>-310.23</v>
      </c>
    </row>
    <row r="60" spans="1:7" x14ac:dyDescent="0.3">
      <c r="A60" s="4" t="s">
        <v>55</v>
      </c>
      <c r="B60" s="244">
        <v>-1261.8599999999999</v>
      </c>
      <c r="C60" s="15">
        <v>-95.72</v>
      </c>
      <c r="D60" s="14">
        <v>0</v>
      </c>
      <c r="E60" s="14">
        <v>-29488.26</v>
      </c>
      <c r="G60" s="14">
        <v>-422.66</v>
      </c>
    </row>
    <row r="61" spans="1:7" x14ac:dyDescent="0.3">
      <c r="A61" s="4" t="s">
        <v>56</v>
      </c>
      <c r="B61" s="244">
        <v>14246.42</v>
      </c>
      <c r="D61" s="14">
        <v>0</v>
      </c>
      <c r="E61" s="14">
        <v>-12574.6</v>
      </c>
      <c r="G61" s="14">
        <v>-492.76</v>
      </c>
    </row>
    <row r="62" spans="1:7" x14ac:dyDescent="0.3">
      <c r="A62" s="4" t="s">
        <v>57</v>
      </c>
      <c r="B62" s="244">
        <v>8825.84</v>
      </c>
      <c r="D62" s="14">
        <v>0</v>
      </c>
      <c r="E62" s="14">
        <v>-21684.51</v>
      </c>
      <c r="G62" s="14">
        <v>-514.92999999999995</v>
      </c>
    </row>
    <row r="63" spans="1:7" x14ac:dyDescent="0.3">
      <c r="A63" s="4" t="s">
        <v>58</v>
      </c>
      <c r="B63" s="244">
        <v>2136.88</v>
      </c>
      <c r="D63" s="14">
        <v>0</v>
      </c>
      <c r="E63" s="14">
        <v>-20853.11</v>
      </c>
      <c r="G63" s="14">
        <v>-667.06</v>
      </c>
    </row>
    <row r="64" spans="1:7" x14ac:dyDescent="0.3">
      <c r="A64" s="4" t="s">
        <v>59</v>
      </c>
      <c r="B64" s="244">
        <v>-122990.42</v>
      </c>
      <c r="C64" s="15">
        <v>-43.69</v>
      </c>
      <c r="D64" s="14">
        <v>0</v>
      </c>
      <c r="E64" s="14">
        <v>-218420.42</v>
      </c>
      <c r="F64" s="15">
        <v>96.9</v>
      </c>
      <c r="G64" s="14">
        <v>-9253.19</v>
      </c>
    </row>
    <row r="65" spans="1:7" x14ac:dyDescent="0.3">
      <c r="A65" s="4" t="s">
        <v>60</v>
      </c>
      <c r="B65" s="244">
        <v>2082.1799999999998</v>
      </c>
      <c r="D65" s="14">
        <v>0</v>
      </c>
      <c r="E65" s="14">
        <v>-20111.54</v>
      </c>
      <c r="G65" s="14">
        <v>-141.85</v>
      </c>
    </row>
    <row r="66" spans="1:7" x14ac:dyDescent="0.3">
      <c r="A66" s="4" t="s">
        <v>61</v>
      </c>
      <c r="B66" s="244">
        <v>-23625.19</v>
      </c>
      <c r="C66" s="15">
        <v>-29.11</v>
      </c>
      <c r="D66" s="14">
        <v>0</v>
      </c>
      <c r="E66" s="14">
        <v>-33324.870000000003</v>
      </c>
      <c r="G66" s="14">
        <v>-1933.14</v>
      </c>
    </row>
    <row r="67" spans="1:7" x14ac:dyDescent="0.3">
      <c r="A67" s="4" t="s">
        <v>62</v>
      </c>
      <c r="B67" s="244">
        <v>-75512.94</v>
      </c>
      <c r="C67" s="15">
        <v>5.98</v>
      </c>
      <c r="D67" s="14">
        <v>0</v>
      </c>
      <c r="E67" s="14">
        <v>-71253.009999999995</v>
      </c>
      <c r="F67" s="15">
        <v>39.51</v>
      </c>
      <c r="G67" s="14">
        <v>-2452.39</v>
      </c>
    </row>
    <row r="68" spans="1:7" x14ac:dyDescent="0.3">
      <c r="A68" s="4" t="s">
        <v>63</v>
      </c>
      <c r="B68" s="244">
        <v>11937.89</v>
      </c>
      <c r="D68" s="14">
        <v>0</v>
      </c>
      <c r="E68" s="14">
        <v>-102105.29</v>
      </c>
      <c r="G68" s="14">
        <v>-2570.4899999999998</v>
      </c>
    </row>
    <row r="69" spans="1:7" x14ac:dyDescent="0.3">
      <c r="A69" s="4" t="s">
        <v>64</v>
      </c>
      <c r="B69" s="244">
        <v>-27789.43</v>
      </c>
      <c r="C69" s="15">
        <v>-12.19</v>
      </c>
      <c r="D69" s="14">
        <v>0</v>
      </c>
      <c r="E69" s="14">
        <v>-31648.880000000001</v>
      </c>
      <c r="G69" s="14">
        <v>-963.44</v>
      </c>
    </row>
    <row r="70" spans="1:7" x14ac:dyDescent="0.3">
      <c r="A70" s="4" t="s">
        <v>65</v>
      </c>
      <c r="B70" s="244">
        <v>31170.38</v>
      </c>
      <c r="D70" s="14">
        <v>0</v>
      </c>
      <c r="E70" s="14">
        <v>-31060.33</v>
      </c>
      <c r="G70" s="14">
        <v>-1940.14</v>
      </c>
    </row>
    <row r="71" spans="1:7" x14ac:dyDescent="0.3">
      <c r="A71" s="4" t="s">
        <v>66</v>
      </c>
      <c r="B71" s="244">
        <v>10426.120000000001</v>
      </c>
      <c r="D71" s="14">
        <v>0</v>
      </c>
      <c r="E71" s="14">
        <v>-10433.76</v>
      </c>
      <c r="G71" s="14">
        <v>-626.16999999999996</v>
      </c>
    </row>
    <row r="72" spans="1:7" x14ac:dyDescent="0.3">
      <c r="A72" s="4" t="s">
        <v>67</v>
      </c>
      <c r="B72" s="244">
        <v>-23258.06</v>
      </c>
      <c r="C72" s="15">
        <v>22.67</v>
      </c>
      <c r="D72" s="14">
        <v>0</v>
      </c>
      <c r="E72" s="14">
        <v>-18960.34</v>
      </c>
      <c r="G72" s="14">
        <v>-946.48</v>
      </c>
    </row>
    <row r="73" spans="1:7" x14ac:dyDescent="0.3">
      <c r="A73" s="4" t="s">
        <v>68</v>
      </c>
      <c r="B73" s="244">
        <v>-1107.45</v>
      </c>
      <c r="C73" s="15">
        <v>-97.64</v>
      </c>
      <c r="D73" s="14">
        <v>0</v>
      </c>
      <c r="E73" s="14">
        <v>-46972.45</v>
      </c>
      <c r="G73" s="14">
        <v>-441.59</v>
      </c>
    </row>
    <row r="74" spans="1:7" x14ac:dyDescent="0.3">
      <c r="A74" s="4" t="s">
        <v>69</v>
      </c>
      <c r="B74" s="244">
        <v>8255.2800000000007</v>
      </c>
      <c r="D74" s="14">
        <v>0</v>
      </c>
      <c r="E74" s="14">
        <v>-440.42</v>
      </c>
      <c r="F74" s="15">
        <v>-91.1</v>
      </c>
      <c r="G74" s="14">
        <v>-120.99</v>
      </c>
    </row>
    <row r="75" spans="1:7" x14ac:dyDescent="0.3">
      <c r="A75" s="4" t="s">
        <v>70</v>
      </c>
      <c r="B75" s="244">
        <v>-16451</v>
      </c>
      <c r="C75" s="15">
        <v>0.39</v>
      </c>
      <c r="D75" s="14">
        <v>0</v>
      </c>
      <c r="E75" s="14">
        <v>-16387.189999999999</v>
      </c>
      <c r="G75" s="14">
        <v>-641.99</v>
      </c>
    </row>
    <row r="76" spans="1:7" x14ac:dyDescent="0.3">
      <c r="A76" s="4" t="s">
        <v>71</v>
      </c>
      <c r="B76" s="244">
        <v>-2531.5100000000002</v>
      </c>
      <c r="C76" s="15">
        <v>-91.18</v>
      </c>
      <c r="D76" s="14">
        <v>0</v>
      </c>
      <c r="E76" s="14">
        <v>-28713.94</v>
      </c>
      <c r="G76" s="14">
        <v>-394.76</v>
      </c>
    </row>
    <row r="77" spans="1:7" x14ac:dyDescent="0.3">
      <c r="A77" s="4" t="s">
        <v>72</v>
      </c>
      <c r="B77" s="244">
        <v>7590.64</v>
      </c>
      <c r="D77" s="14">
        <v>0</v>
      </c>
      <c r="E77" s="14">
        <v>-9797.65</v>
      </c>
      <c r="G77" s="14">
        <v>-216.14</v>
      </c>
    </row>
    <row r="78" spans="1:7" x14ac:dyDescent="0.3">
      <c r="A78" s="4" t="s">
        <v>73</v>
      </c>
      <c r="B78" s="244">
        <v>-567.66999999999996</v>
      </c>
      <c r="D78" s="14">
        <v>0</v>
      </c>
      <c r="E78" s="14">
        <v>4295.7700000000004</v>
      </c>
      <c r="G78" s="14">
        <v>-166.13</v>
      </c>
    </row>
    <row r="79" spans="1:7" x14ac:dyDescent="0.3">
      <c r="A79" s="4" t="s">
        <v>74</v>
      </c>
      <c r="B79" s="244">
        <v>-704.57</v>
      </c>
      <c r="C79" s="15">
        <v>-98.47</v>
      </c>
      <c r="D79" s="14">
        <v>0</v>
      </c>
      <c r="E79" s="14">
        <v>-46082.31</v>
      </c>
      <c r="G79" s="14">
        <v>-1251.76</v>
      </c>
    </row>
    <row r="80" spans="1:7" x14ac:dyDescent="0.3">
      <c r="A80" s="4" t="s">
        <v>75</v>
      </c>
      <c r="B80" s="244">
        <v>-15075.41</v>
      </c>
      <c r="C80" s="15">
        <v>-81.96</v>
      </c>
      <c r="D80" s="14">
        <v>0</v>
      </c>
      <c r="E80" s="14">
        <v>-83557.279999999999</v>
      </c>
      <c r="G80" s="14">
        <v>-1330.69</v>
      </c>
    </row>
    <row r="81" spans="1:8" x14ac:dyDescent="0.3">
      <c r="A81" s="4" t="s">
        <v>76</v>
      </c>
      <c r="B81" s="244">
        <v>35482.620000000003</v>
      </c>
      <c r="D81" s="14">
        <v>0</v>
      </c>
      <c r="E81" s="14">
        <v>-49116.26</v>
      </c>
      <c r="F81" s="15">
        <v>59.47</v>
      </c>
      <c r="G81" s="14">
        <v>-582.16999999999996</v>
      </c>
    </row>
    <row r="82" spans="1:8" x14ac:dyDescent="0.3">
      <c r="A82" s="4" t="s">
        <v>77</v>
      </c>
      <c r="B82" s="244">
        <v>2666.65</v>
      </c>
      <c r="D82" s="14">
        <v>0</v>
      </c>
      <c r="E82" s="14">
        <v>-6668.21</v>
      </c>
      <c r="G82" s="14">
        <v>-236.76</v>
      </c>
    </row>
    <row r="83" spans="1:8" x14ac:dyDescent="0.3">
      <c r="A83" s="4" t="s">
        <v>78</v>
      </c>
      <c r="B83" s="244">
        <v>14187.52</v>
      </c>
      <c r="D83" s="14">
        <v>0</v>
      </c>
      <c r="E83" s="14">
        <v>-8952.5300000000007</v>
      </c>
      <c r="G83" s="14">
        <v>-579.14</v>
      </c>
    </row>
    <row r="84" spans="1:8" x14ac:dyDescent="0.3">
      <c r="A84" s="4" t="s">
        <v>79</v>
      </c>
      <c r="B84" s="244">
        <v>-6089.3</v>
      </c>
      <c r="C84" s="15">
        <v>-83.23</v>
      </c>
      <c r="D84" s="14">
        <v>0</v>
      </c>
      <c r="E84" s="14">
        <v>-36311.72</v>
      </c>
      <c r="G84" s="14">
        <v>-1613.99</v>
      </c>
    </row>
    <row r="85" spans="1:8" x14ac:dyDescent="0.3">
      <c r="A85" s="4" t="s">
        <v>80</v>
      </c>
      <c r="B85" s="244">
        <v>-2290.9499999999998</v>
      </c>
      <c r="C85" s="15">
        <v>-66.930000000000007</v>
      </c>
      <c r="D85" s="14">
        <v>0</v>
      </c>
      <c r="E85" s="14">
        <v>-6928.15</v>
      </c>
      <c r="F85" s="15">
        <v>312.66000000000003</v>
      </c>
      <c r="G85" s="14">
        <v>-552.55999999999995</v>
      </c>
    </row>
    <row r="86" spans="1:8" x14ac:dyDescent="0.3">
      <c r="A86" s="4" t="s">
        <v>81</v>
      </c>
      <c r="B86" s="244">
        <v>27617.71</v>
      </c>
      <c r="D86" s="14">
        <v>0</v>
      </c>
      <c r="E86" s="14">
        <v>-12324.92</v>
      </c>
      <c r="G86" s="14">
        <v>-481.13</v>
      </c>
    </row>
    <row r="87" spans="1:8" x14ac:dyDescent="0.3">
      <c r="A87" s="4" t="s">
        <v>82</v>
      </c>
      <c r="B87" s="244">
        <v>-10231.790000000001</v>
      </c>
      <c r="C87" s="15">
        <v>-65.540000000000006</v>
      </c>
      <c r="D87" s="14">
        <v>0</v>
      </c>
      <c r="E87" s="14">
        <v>-29695.439999999999</v>
      </c>
      <c r="G87" s="14">
        <v>-1015.88</v>
      </c>
    </row>
    <row r="88" spans="1:8" x14ac:dyDescent="0.3">
      <c r="A88" s="4" t="s">
        <v>83</v>
      </c>
      <c r="B88" s="244">
        <v>-34236.82</v>
      </c>
      <c r="C88" s="15">
        <v>-34.97</v>
      </c>
      <c r="D88" s="14">
        <v>0</v>
      </c>
      <c r="E88" s="14">
        <v>-52647.14</v>
      </c>
      <c r="F88" s="15">
        <v>742.9</v>
      </c>
      <c r="G88" s="14">
        <v>-3041.1</v>
      </c>
    </row>
    <row r="89" spans="1:8" x14ac:dyDescent="0.3">
      <c r="A89" s="4" t="s">
        <v>84</v>
      </c>
      <c r="B89" s="244">
        <v>-2695.21</v>
      </c>
      <c r="C89" s="15">
        <v>-91.77</v>
      </c>
      <c r="D89" s="14">
        <v>0</v>
      </c>
      <c r="E89" s="14">
        <v>-32739.4</v>
      </c>
      <c r="G89" s="14">
        <v>-877.05</v>
      </c>
    </row>
    <row r="90" spans="1:8" x14ac:dyDescent="0.3">
      <c r="A90" s="4" t="s">
        <v>85</v>
      </c>
      <c r="B90" s="244">
        <v>-7566.94</v>
      </c>
      <c r="C90" s="15">
        <v>252.59</v>
      </c>
      <c r="D90" s="14">
        <v>0</v>
      </c>
      <c r="E90" s="14">
        <v>-2146.11</v>
      </c>
      <c r="G90" s="14">
        <v>-191.22</v>
      </c>
    </row>
    <row r="91" spans="1:8" x14ac:dyDescent="0.3">
      <c r="A91" s="4" t="s">
        <v>86</v>
      </c>
      <c r="B91" s="244">
        <v>4682.2</v>
      </c>
      <c r="C91" s="15">
        <v>151.12</v>
      </c>
      <c r="D91" s="14">
        <v>0</v>
      </c>
      <c r="E91" s="14">
        <v>1864.56</v>
      </c>
      <c r="F91" s="15">
        <v>-55.84</v>
      </c>
      <c r="G91" s="14">
        <v>-158.74</v>
      </c>
    </row>
    <row r="92" spans="1:8" x14ac:dyDescent="0.3">
      <c r="A92" s="4" t="s">
        <v>87</v>
      </c>
      <c r="B92" s="244">
        <v>-7523.18</v>
      </c>
      <c r="D92" s="14">
        <v>0</v>
      </c>
      <c r="E92" s="14">
        <v>15728.04</v>
      </c>
      <c r="F92" s="15">
        <v>128.25</v>
      </c>
      <c r="G92" s="14">
        <v>-3018.56</v>
      </c>
    </row>
    <row r="93" spans="1:8" x14ac:dyDescent="0.3">
      <c r="A93" s="237" t="s">
        <v>88</v>
      </c>
      <c r="B93" s="244">
        <v>7033.34</v>
      </c>
      <c r="D93" s="14">
        <v>0</v>
      </c>
      <c r="E93" s="14">
        <v>-48273.440000000002</v>
      </c>
      <c r="F93" s="320" t="s">
        <v>333</v>
      </c>
      <c r="G93" s="14">
        <v>-1117.72</v>
      </c>
      <c r="H93" s="295" t="s">
        <v>350</v>
      </c>
    </row>
    <row r="94" spans="1:8" x14ac:dyDescent="0.3">
      <c r="A94" s="4" t="s">
        <v>89</v>
      </c>
      <c r="B94" s="244">
        <v>14967.4</v>
      </c>
      <c r="D94" s="14">
        <v>0</v>
      </c>
      <c r="E94" s="14">
        <v>-10621.35</v>
      </c>
      <c r="G94" s="14">
        <v>-697.23</v>
      </c>
    </row>
    <row r="95" spans="1:8" x14ac:dyDescent="0.3">
      <c r="A95" s="4" t="s">
        <v>90</v>
      </c>
      <c r="B95" s="244">
        <v>19996.89</v>
      </c>
      <c r="D95" s="14">
        <v>0</v>
      </c>
      <c r="E95" s="14">
        <v>-46571.53</v>
      </c>
      <c r="G95" s="14">
        <v>-738.58</v>
      </c>
    </row>
    <row r="96" spans="1:8" x14ac:dyDescent="0.3">
      <c r="A96" s="4" t="s">
        <v>91</v>
      </c>
      <c r="B96" s="244">
        <v>1721.01</v>
      </c>
      <c r="D96" s="14">
        <v>0</v>
      </c>
      <c r="E96" s="14">
        <v>-31519.7</v>
      </c>
      <c r="G96" s="14">
        <v>-668.34</v>
      </c>
    </row>
    <row r="97" spans="1:7" x14ac:dyDescent="0.3">
      <c r="A97" s="4" t="s">
        <v>92</v>
      </c>
      <c r="B97" s="244">
        <v>-73994.02</v>
      </c>
      <c r="C97" s="15">
        <v>-66.349999999999994</v>
      </c>
      <c r="D97" s="14">
        <v>0</v>
      </c>
      <c r="E97" s="14">
        <v>-219868.23</v>
      </c>
      <c r="F97" s="15">
        <v>556.4</v>
      </c>
      <c r="G97" s="14">
        <v>-4677.8100000000004</v>
      </c>
    </row>
    <row r="98" spans="1:7" x14ac:dyDescent="0.3">
      <c r="A98" s="4" t="s">
        <v>93</v>
      </c>
      <c r="B98" s="244">
        <v>-3210.72</v>
      </c>
      <c r="C98" s="15">
        <v>-32.020000000000003</v>
      </c>
      <c r="D98" s="14">
        <v>0</v>
      </c>
      <c r="E98" s="14">
        <v>-4722.8</v>
      </c>
      <c r="G98" s="14">
        <v>-281.64999999999998</v>
      </c>
    </row>
    <row r="99" spans="1:7" x14ac:dyDescent="0.3">
      <c r="A99" s="4" t="s">
        <v>94</v>
      </c>
      <c r="B99" s="244">
        <v>8085.17</v>
      </c>
      <c r="D99" s="14">
        <v>0</v>
      </c>
      <c r="E99" s="14">
        <v>-3758.56</v>
      </c>
      <c r="G99" s="14">
        <v>-242.17</v>
      </c>
    </row>
    <row r="100" spans="1:7" x14ac:dyDescent="0.3">
      <c r="A100" s="4" t="s">
        <v>95</v>
      </c>
      <c r="B100" s="244">
        <v>-15790.73</v>
      </c>
      <c r="C100" s="15">
        <v>-47.97</v>
      </c>
      <c r="D100" s="14">
        <v>0</v>
      </c>
      <c r="E100" s="14">
        <v>-30349.32</v>
      </c>
      <c r="G100" s="14">
        <v>-873.64</v>
      </c>
    </row>
    <row r="101" spans="1:7" x14ac:dyDescent="0.3">
      <c r="A101" s="4" t="s">
        <v>96</v>
      </c>
      <c r="B101" s="244">
        <v>6194.27</v>
      </c>
      <c r="D101" s="14">
        <v>0</v>
      </c>
      <c r="E101" s="14">
        <v>-8792.43</v>
      </c>
      <c r="F101" s="15">
        <v>-82.29</v>
      </c>
      <c r="G101" s="14">
        <v>-231.36</v>
      </c>
    </row>
    <row r="102" spans="1:7" x14ac:dyDescent="0.3">
      <c r="A102" s="4" t="s">
        <v>97</v>
      </c>
      <c r="B102" s="244">
        <v>15293.12</v>
      </c>
      <c r="D102" s="14">
        <v>0</v>
      </c>
      <c r="E102" s="14">
        <v>-8226.2199999999993</v>
      </c>
      <c r="G102" s="14">
        <v>-175.68</v>
      </c>
    </row>
    <row r="103" spans="1:7" x14ac:dyDescent="0.3">
      <c r="A103" s="4" t="s">
        <v>98</v>
      </c>
      <c r="B103" s="244">
        <v>-82117.95</v>
      </c>
      <c r="C103" s="15">
        <v>-7.75</v>
      </c>
      <c r="D103" s="14">
        <v>0</v>
      </c>
      <c r="E103" s="14">
        <v>-89021.52</v>
      </c>
      <c r="F103" s="15">
        <v>311.14</v>
      </c>
      <c r="G103" s="14">
        <v>-4079.68</v>
      </c>
    </row>
    <row r="104" spans="1:7" x14ac:dyDescent="0.3">
      <c r="A104" s="4" t="s">
        <v>99</v>
      </c>
      <c r="B104" s="244">
        <v>-89698.559999999998</v>
      </c>
      <c r="C104" s="15">
        <v>-25.01</v>
      </c>
      <c r="D104" s="14">
        <v>0</v>
      </c>
      <c r="E104" s="14">
        <v>-119619.58</v>
      </c>
      <c r="G104" s="14">
        <v>-6907.14</v>
      </c>
    </row>
    <row r="105" spans="1:7" x14ac:dyDescent="0.3">
      <c r="A105" s="4" t="s">
        <v>100</v>
      </c>
      <c r="B105" s="244">
        <v>17404.86</v>
      </c>
      <c r="D105" s="14">
        <v>0</v>
      </c>
      <c r="E105" s="14">
        <v>-31348.1</v>
      </c>
      <c r="G105" s="14">
        <v>-521.70000000000005</v>
      </c>
    </row>
    <row r="106" spans="1:7" x14ac:dyDescent="0.3">
      <c r="A106" s="4" t="s">
        <v>101</v>
      </c>
      <c r="B106" s="244">
        <v>-19926.66</v>
      </c>
      <c r="C106" s="15">
        <v>-31.39</v>
      </c>
      <c r="D106" s="14">
        <v>0</v>
      </c>
      <c r="E106" s="14">
        <v>-29043.13</v>
      </c>
      <c r="G106" s="14">
        <v>-569.37</v>
      </c>
    </row>
    <row r="107" spans="1:7" x14ac:dyDescent="0.3">
      <c r="A107" s="4" t="s">
        <v>102</v>
      </c>
      <c r="B107" s="244">
        <v>-1437.77</v>
      </c>
      <c r="C107" s="15">
        <v>-93.96</v>
      </c>
      <c r="D107" s="14">
        <v>0</v>
      </c>
      <c r="E107" s="14">
        <v>-23799.75</v>
      </c>
      <c r="G107" s="14">
        <v>-881.17</v>
      </c>
    </row>
    <row r="108" spans="1:7" x14ac:dyDescent="0.3">
      <c r="A108" s="4" t="s">
        <v>103</v>
      </c>
      <c r="B108" s="244">
        <v>-36059.85</v>
      </c>
      <c r="C108" s="15">
        <v>-87.02</v>
      </c>
      <c r="D108" s="14">
        <v>0</v>
      </c>
      <c r="E108" s="389">
        <v>-277790.56</v>
      </c>
      <c r="G108" s="14">
        <v>-8723.65</v>
      </c>
    </row>
    <row r="109" spans="1:7" x14ac:dyDescent="0.3">
      <c r="A109" s="4" t="s">
        <v>104</v>
      </c>
      <c r="B109" s="244">
        <v>3868.53</v>
      </c>
      <c r="D109" s="14">
        <v>0</v>
      </c>
      <c r="E109" s="14">
        <v>-11887.27</v>
      </c>
      <c r="F109" s="15">
        <v>86.16</v>
      </c>
      <c r="G109" s="14">
        <v>-276.02999999999997</v>
      </c>
    </row>
    <row r="110" spans="1:7" x14ac:dyDescent="0.3">
      <c r="A110" s="238" t="s">
        <v>105</v>
      </c>
      <c r="B110" s="316">
        <v>-23765.67</v>
      </c>
      <c r="C110" s="317">
        <v>-74.25</v>
      </c>
      <c r="D110" s="318">
        <v>0</v>
      </c>
      <c r="E110" s="14">
        <v>-92284.77</v>
      </c>
      <c r="G110" s="14">
        <v>-1734.36</v>
      </c>
    </row>
    <row r="111" spans="1:7" x14ac:dyDescent="0.3">
      <c r="A111" s="4" t="s">
        <v>106</v>
      </c>
      <c r="B111" s="244">
        <v>-6992.8</v>
      </c>
      <c r="D111" s="14">
        <v>0</v>
      </c>
      <c r="E111" s="14">
        <v>5835.26</v>
      </c>
      <c r="F111" s="15">
        <v>55.22</v>
      </c>
      <c r="G111" s="14">
        <v>-64.87</v>
      </c>
    </row>
    <row r="112" spans="1:7" x14ac:dyDescent="0.3">
      <c r="A112" s="4" t="s">
        <v>107</v>
      </c>
      <c r="B112" s="244">
        <v>8988.9500000000007</v>
      </c>
      <c r="D112" s="14">
        <v>0</v>
      </c>
      <c r="E112" s="14">
        <v>-46967.54</v>
      </c>
      <c r="G112" s="14">
        <v>-1330.1</v>
      </c>
    </row>
    <row r="113" spans="1:7" x14ac:dyDescent="0.3">
      <c r="A113" s="4" t="s">
        <v>108</v>
      </c>
      <c r="B113" s="244">
        <v>7628.55</v>
      </c>
      <c r="D113" s="14">
        <v>0</v>
      </c>
      <c r="E113" s="14">
        <v>-19831.27</v>
      </c>
      <c r="G113" s="14">
        <v>-165.38</v>
      </c>
    </row>
    <row r="114" spans="1:7" x14ac:dyDescent="0.3">
      <c r="A114" s="4" t="s">
        <v>109</v>
      </c>
      <c r="B114" s="244">
        <v>-10873.47</v>
      </c>
      <c r="C114" s="15">
        <v>-2</v>
      </c>
      <c r="D114" s="14">
        <v>0</v>
      </c>
      <c r="E114" s="14">
        <v>-11095.23</v>
      </c>
      <c r="G114" s="14">
        <v>-202.94</v>
      </c>
    </row>
    <row r="115" spans="1:7" x14ac:dyDescent="0.3">
      <c r="A115" s="238" t="s">
        <v>110</v>
      </c>
      <c r="B115" s="316">
        <v>-65845.070000000007</v>
      </c>
      <c r="C115" s="317">
        <v>-72.3</v>
      </c>
      <c r="D115" s="318">
        <v>0</v>
      </c>
      <c r="E115" s="14">
        <v>-237676.77</v>
      </c>
      <c r="F115" s="15">
        <v>180.63</v>
      </c>
      <c r="G115" s="14">
        <v>-9061.59</v>
      </c>
    </row>
    <row r="116" spans="1:7" x14ac:dyDescent="0.3">
      <c r="A116" s="4" t="s">
        <v>111</v>
      </c>
      <c r="B116" s="244">
        <v>-14676.51</v>
      </c>
      <c r="C116" s="15">
        <v>-66.790000000000006</v>
      </c>
      <c r="D116" s="14">
        <v>0</v>
      </c>
      <c r="E116" s="14">
        <v>-44197.04</v>
      </c>
      <c r="G116" s="14">
        <v>-529.86</v>
      </c>
    </row>
    <row r="117" spans="1:7" x14ac:dyDescent="0.3">
      <c r="A117" s="4" t="s">
        <v>112</v>
      </c>
      <c r="B117" s="244">
        <v>2948.05</v>
      </c>
      <c r="D117" s="14">
        <v>0</v>
      </c>
      <c r="E117" s="14">
        <v>-28012.5</v>
      </c>
      <c r="G117" s="14">
        <v>-737.88</v>
      </c>
    </row>
    <row r="118" spans="1:7" x14ac:dyDescent="0.3">
      <c r="A118" s="4" t="s">
        <v>113</v>
      </c>
      <c r="B118" s="244">
        <v>-18481.62</v>
      </c>
      <c r="D118" s="14">
        <v>0</v>
      </c>
      <c r="E118" s="14">
        <v>3768.8</v>
      </c>
      <c r="G118" s="14">
        <v>-268.39999999999998</v>
      </c>
    </row>
    <row r="119" spans="1:7" x14ac:dyDescent="0.3">
      <c r="A119" s="4" t="s">
        <v>114</v>
      </c>
      <c r="B119" s="244">
        <v>-146415.5</v>
      </c>
      <c r="C119" s="15">
        <v>-10.33</v>
      </c>
      <c r="D119" s="14">
        <v>0</v>
      </c>
      <c r="E119" s="14">
        <v>-163281.92000000001</v>
      </c>
      <c r="G119" s="14">
        <v>-5905.57</v>
      </c>
    </row>
    <row r="120" spans="1:7" x14ac:dyDescent="0.3">
      <c r="A120" s="4" t="s">
        <v>115</v>
      </c>
      <c r="B120" s="244">
        <v>-11409.94</v>
      </c>
      <c r="C120" s="15">
        <v>-73.3</v>
      </c>
      <c r="D120" s="14">
        <v>0</v>
      </c>
      <c r="E120" s="14">
        <v>-42731.27</v>
      </c>
      <c r="F120" s="15">
        <v>952.19</v>
      </c>
      <c r="G120" s="14">
        <v>-1058.2</v>
      </c>
    </row>
    <row r="121" spans="1:7" x14ac:dyDescent="0.3">
      <c r="A121" s="4" t="s">
        <v>116</v>
      </c>
      <c r="B121" s="244">
        <v>-740.39</v>
      </c>
      <c r="C121" s="15">
        <v>-98.31</v>
      </c>
      <c r="D121" s="14">
        <v>0</v>
      </c>
      <c r="E121" s="14">
        <v>-43691.74</v>
      </c>
      <c r="F121" s="15">
        <v>228.26</v>
      </c>
      <c r="G121" s="14">
        <v>-1131.44</v>
      </c>
    </row>
    <row r="122" spans="1:7" x14ac:dyDescent="0.3">
      <c r="A122" s="4" t="s">
        <v>117</v>
      </c>
      <c r="B122" s="244">
        <v>1073.58</v>
      </c>
      <c r="C122" s="15">
        <v>-62.27</v>
      </c>
      <c r="D122" s="14">
        <v>0</v>
      </c>
      <c r="E122" s="14">
        <v>2845.39</v>
      </c>
      <c r="F122" s="15">
        <v>494.9</v>
      </c>
      <c r="G122" s="14">
        <v>-200.02</v>
      </c>
    </row>
    <row r="123" spans="1:7" x14ac:dyDescent="0.3">
      <c r="A123" s="4" t="s">
        <v>118</v>
      </c>
      <c r="B123" s="244">
        <v>-323.26</v>
      </c>
      <c r="D123" s="14">
        <v>0</v>
      </c>
      <c r="E123" s="14">
        <v>1010.68</v>
      </c>
      <c r="G123" s="14">
        <v>-123.62</v>
      </c>
    </row>
    <row r="124" spans="1:7" x14ac:dyDescent="0.3">
      <c r="A124" s="4" t="s">
        <v>119</v>
      </c>
      <c r="B124" s="244">
        <v>-12373.35</v>
      </c>
      <c r="C124" s="15">
        <v>-35.19</v>
      </c>
      <c r="D124" s="14">
        <v>0</v>
      </c>
      <c r="E124" s="14">
        <v>-19090.39</v>
      </c>
      <c r="F124" s="15">
        <v>37.74</v>
      </c>
      <c r="G124" s="14">
        <v>-1404.7</v>
      </c>
    </row>
    <row r="125" spans="1:7" x14ac:dyDescent="0.3">
      <c r="A125" s="4" t="s">
        <v>120</v>
      </c>
      <c r="B125" s="244">
        <v>-7788.53</v>
      </c>
      <c r="C125" s="15">
        <v>-44.5</v>
      </c>
      <c r="D125" s="14">
        <v>0</v>
      </c>
      <c r="E125" s="14">
        <v>-14032.87</v>
      </c>
      <c r="G125" s="14">
        <v>-813.63</v>
      </c>
    </row>
    <row r="126" spans="1:7" x14ac:dyDescent="0.3">
      <c r="A126" s="4" t="s">
        <v>121</v>
      </c>
      <c r="B126" s="244">
        <v>-4931.93</v>
      </c>
      <c r="D126" s="14">
        <v>0</v>
      </c>
      <c r="E126" s="389">
        <v>56162.38</v>
      </c>
      <c r="F126" s="15">
        <v>230.19</v>
      </c>
      <c r="G126" s="14">
        <v>-1298.77</v>
      </c>
    </row>
    <row r="127" spans="1:7" x14ac:dyDescent="0.3">
      <c r="A127" s="4" t="s">
        <v>122</v>
      </c>
      <c r="B127" s="244">
        <v>-922.54</v>
      </c>
      <c r="C127" s="15">
        <v>-96.16</v>
      </c>
      <c r="D127" s="14">
        <v>0</v>
      </c>
      <c r="E127" s="14">
        <v>-24016.45</v>
      </c>
      <c r="G127" s="14">
        <v>-1195.17</v>
      </c>
    </row>
    <row r="128" spans="1:7" x14ac:dyDescent="0.3">
      <c r="A128" s="4" t="s">
        <v>123</v>
      </c>
      <c r="B128" s="244">
        <v>-8021.81</v>
      </c>
      <c r="C128" s="15">
        <v>-71.319999999999993</v>
      </c>
      <c r="D128" s="14">
        <v>0</v>
      </c>
      <c r="E128" s="14">
        <v>-27970.76</v>
      </c>
      <c r="G128" s="14">
        <v>-477.15</v>
      </c>
    </row>
    <row r="129" spans="1:7" x14ac:dyDescent="0.3">
      <c r="A129" s="4" t="s">
        <v>124</v>
      </c>
      <c r="B129" s="244">
        <v>-17627.310000000001</v>
      </c>
      <c r="C129" s="15">
        <v>-34.909999999999997</v>
      </c>
      <c r="D129" s="14">
        <v>0</v>
      </c>
      <c r="E129" s="14">
        <v>-27082.55</v>
      </c>
      <c r="G129" s="14">
        <v>-732.49</v>
      </c>
    </row>
    <row r="130" spans="1:7" x14ac:dyDescent="0.3">
      <c r="A130" s="4" t="s">
        <v>125</v>
      </c>
      <c r="B130" s="244">
        <v>-6557.73</v>
      </c>
      <c r="C130" s="15">
        <v>-91.48</v>
      </c>
      <c r="D130" s="14">
        <v>0</v>
      </c>
      <c r="E130" s="14">
        <v>-77005.070000000007</v>
      </c>
      <c r="F130" s="15">
        <v>299.35000000000002</v>
      </c>
      <c r="G130" s="14">
        <v>-3153.18</v>
      </c>
    </row>
    <row r="131" spans="1:7" x14ac:dyDescent="0.3">
      <c r="A131" s="4" t="s">
        <v>126</v>
      </c>
      <c r="B131" s="244">
        <v>11852.86</v>
      </c>
      <c r="D131" s="14">
        <v>0</v>
      </c>
      <c r="E131" s="14">
        <v>-31310.31</v>
      </c>
      <c r="G131" s="14">
        <v>-1257.1500000000001</v>
      </c>
    </row>
    <row r="132" spans="1:7" x14ac:dyDescent="0.3">
      <c r="A132" s="4" t="s">
        <v>127</v>
      </c>
      <c r="B132" s="244">
        <v>7232.78</v>
      </c>
      <c r="D132" s="14">
        <v>0</v>
      </c>
      <c r="E132" s="14">
        <v>-31990.52</v>
      </c>
      <c r="F132" s="15">
        <v>271.08999999999997</v>
      </c>
      <c r="G132" s="14">
        <v>-573.49</v>
      </c>
    </row>
    <row r="133" spans="1:7" x14ac:dyDescent="0.3">
      <c r="A133" s="4" t="s">
        <v>128</v>
      </c>
      <c r="B133" s="244">
        <v>-29219.64</v>
      </c>
      <c r="C133" s="15">
        <v>-19.36</v>
      </c>
      <c r="D133" s="14">
        <v>0</v>
      </c>
      <c r="E133" s="389">
        <v>-36236.5</v>
      </c>
      <c r="G133" s="14">
        <v>-2276.77</v>
      </c>
    </row>
    <row r="134" spans="1:7" x14ac:dyDescent="0.3">
      <c r="A134" s="4" t="s">
        <v>129</v>
      </c>
      <c r="B134" s="244">
        <v>7499.54</v>
      </c>
      <c r="D134" s="14">
        <v>0</v>
      </c>
      <c r="E134" s="14">
        <v>-7859.99</v>
      </c>
      <c r="G134" s="14">
        <v>-107.24</v>
      </c>
    </row>
    <row r="135" spans="1:7" x14ac:dyDescent="0.3">
      <c r="A135" s="4" t="s">
        <v>130</v>
      </c>
      <c r="B135" s="244">
        <v>-1581.6</v>
      </c>
      <c r="D135" s="14">
        <v>0</v>
      </c>
      <c r="E135" s="14">
        <v>2057.19</v>
      </c>
      <c r="F135" s="15">
        <v>-68.400000000000006</v>
      </c>
      <c r="G135" s="14">
        <v>-268.3</v>
      </c>
    </row>
    <row r="136" spans="1:7" x14ac:dyDescent="0.3">
      <c r="A136" s="4" t="s">
        <v>131</v>
      </c>
      <c r="B136" s="244">
        <v>17542.43</v>
      </c>
      <c r="D136" s="14">
        <v>0</v>
      </c>
      <c r="E136" s="14">
        <v>-23631.360000000001</v>
      </c>
      <c r="G136" s="14">
        <v>-488.19</v>
      </c>
    </row>
    <row r="137" spans="1:7" x14ac:dyDescent="0.3">
      <c r="A137" s="4" t="s">
        <v>132</v>
      </c>
      <c r="B137" s="244">
        <v>8032.35</v>
      </c>
      <c r="D137" s="14">
        <v>0</v>
      </c>
      <c r="E137" s="14">
        <v>-10541.29</v>
      </c>
      <c r="F137" s="15">
        <v>481.87</v>
      </c>
      <c r="G137" s="14">
        <v>-396.4</v>
      </c>
    </row>
    <row r="138" spans="1:7" x14ac:dyDescent="0.3">
      <c r="A138" s="4" t="s">
        <v>133</v>
      </c>
      <c r="B138" s="244">
        <v>28902.66</v>
      </c>
      <c r="C138" s="15">
        <v>459.64</v>
      </c>
      <c r="D138" s="14">
        <v>0</v>
      </c>
      <c r="E138" s="14">
        <v>5164.47</v>
      </c>
      <c r="F138" s="15">
        <v>-21.21</v>
      </c>
      <c r="G138" s="14">
        <v>-1334.03</v>
      </c>
    </row>
    <row r="139" spans="1:7" x14ac:dyDescent="0.3">
      <c r="A139" s="4" t="s">
        <v>134</v>
      </c>
      <c r="B139" s="244">
        <v>14206.65</v>
      </c>
      <c r="D139" s="14">
        <v>0</v>
      </c>
      <c r="E139" s="14">
        <v>-5679.92</v>
      </c>
      <c r="G139" s="14">
        <v>-142.65</v>
      </c>
    </row>
    <row r="140" spans="1:7" x14ac:dyDescent="0.3">
      <c r="A140" s="4" t="s">
        <v>135</v>
      </c>
      <c r="B140" s="244">
        <v>32593.79</v>
      </c>
      <c r="D140" s="14">
        <v>0</v>
      </c>
      <c r="E140" s="14">
        <v>-72070.03</v>
      </c>
      <c r="G140" s="14">
        <v>-668.54</v>
      </c>
    </row>
    <row r="141" spans="1:7" x14ac:dyDescent="0.3">
      <c r="A141" s="4" t="s">
        <v>136</v>
      </c>
      <c r="B141" s="244">
        <v>14209.13</v>
      </c>
      <c r="D141" s="14">
        <v>0</v>
      </c>
      <c r="E141" s="14">
        <v>-39162.620000000003</v>
      </c>
      <c r="G141" s="14">
        <v>-253.49</v>
      </c>
    </row>
    <row r="142" spans="1:7" x14ac:dyDescent="0.3">
      <c r="A142" s="4" t="s">
        <v>137</v>
      </c>
      <c r="B142" s="244">
        <v>-112397.21</v>
      </c>
      <c r="C142" s="15">
        <v>-22.62</v>
      </c>
      <c r="D142" s="14">
        <v>0</v>
      </c>
      <c r="E142" s="14">
        <v>-145255.26</v>
      </c>
      <c r="G142" s="14">
        <v>-4186.5200000000004</v>
      </c>
    </row>
    <row r="143" spans="1:7" x14ac:dyDescent="0.3">
      <c r="A143" s="4" t="s">
        <v>138</v>
      </c>
      <c r="B143" s="244">
        <v>5211.55</v>
      </c>
      <c r="D143" s="14">
        <v>0</v>
      </c>
      <c r="E143" s="14">
        <v>-17241.650000000001</v>
      </c>
      <c r="F143" s="15">
        <v>117.13</v>
      </c>
      <c r="G143" s="14">
        <v>-614.35</v>
      </c>
    </row>
    <row r="144" spans="1:7" x14ac:dyDescent="0.3">
      <c r="A144" s="4" t="s">
        <v>139</v>
      </c>
      <c r="B144" s="244">
        <v>-4791</v>
      </c>
      <c r="D144" s="14">
        <v>0</v>
      </c>
      <c r="E144" s="14">
        <v>7062.23</v>
      </c>
      <c r="F144" s="15">
        <v>34.200000000000003</v>
      </c>
      <c r="G144" s="14">
        <v>-230.98</v>
      </c>
    </row>
    <row r="145" spans="1:7" x14ac:dyDescent="0.3">
      <c r="A145" s="4" t="s">
        <v>140</v>
      </c>
      <c r="B145" s="244">
        <v>-3671.78</v>
      </c>
      <c r="C145" s="15">
        <v>-29.83</v>
      </c>
      <c r="D145" s="14">
        <v>0</v>
      </c>
      <c r="E145" s="14">
        <v>-5232.59</v>
      </c>
      <c r="G145" s="14">
        <v>-199.94</v>
      </c>
    </row>
    <row r="146" spans="1:7" x14ac:dyDescent="0.3">
      <c r="A146" s="4" t="s">
        <v>141</v>
      </c>
      <c r="B146" s="244">
        <v>-17438.07</v>
      </c>
      <c r="C146" s="15">
        <v>-45.75</v>
      </c>
      <c r="D146" s="14">
        <v>0</v>
      </c>
      <c r="E146" s="14">
        <v>-32146.11</v>
      </c>
      <c r="F146" s="15">
        <v>-10.39</v>
      </c>
      <c r="G146" s="14">
        <v>-1216.78</v>
      </c>
    </row>
    <row r="147" spans="1:7" x14ac:dyDescent="0.3">
      <c r="A147" s="4" t="s">
        <v>142</v>
      </c>
      <c r="B147" s="244">
        <v>5673.87</v>
      </c>
      <c r="D147" s="14">
        <v>0</v>
      </c>
      <c r="E147" s="14">
        <v>-19808.32</v>
      </c>
      <c r="F147" s="15">
        <v>-4.53</v>
      </c>
      <c r="G147" s="14">
        <v>-687.79</v>
      </c>
    </row>
    <row r="148" spans="1:7" x14ac:dyDescent="0.3">
      <c r="A148" s="4" t="s">
        <v>143</v>
      </c>
      <c r="B148" s="244">
        <v>25536.37</v>
      </c>
      <c r="D148" s="14">
        <v>0</v>
      </c>
      <c r="E148" s="14">
        <v>-8837.98</v>
      </c>
      <c r="G148" s="14">
        <v>-502.84</v>
      </c>
    </row>
    <row r="149" spans="1:7" x14ac:dyDescent="0.3">
      <c r="A149" s="4" t="s">
        <v>144</v>
      </c>
      <c r="B149" s="244">
        <v>-5942.52</v>
      </c>
      <c r="D149" s="14">
        <v>0</v>
      </c>
      <c r="E149" s="14">
        <v>7733.2</v>
      </c>
      <c r="G149" s="14">
        <v>-151.54</v>
      </c>
    </row>
    <row r="150" spans="1:7" x14ac:dyDescent="0.3">
      <c r="A150" s="4" t="s">
        <v>145</v>
      </c>
      <c r="B150" s="244">
        <v>19165.12</v>
      </c>
      <c r="D150" s="14">
        <v>0</v>
      </c>
      <c r="E150" s="14">
        <v>-47232.74</v>
      </c>
      <c r="G150" s="14">
        <v>-1256.69</v>
      </c>
    </row>
    <row r="151" spans="1:7" x14ac:dyDescent="0.3">
      <c r="A151" s="4" t="s">
        <v>146</v>
      </c>
      <c r="B151" s="244">
        <v>109.88</v>
      </c>
      <c r="D151" s="14">
        <v>0</v>
      </c>
      <c r="E151" s="14">
        <v>-39927.800000000003</v>
      </c>
      <c r="G151" s="14">
        <v>-833.58</v>
      </c>
    </row>
    <row r="152" spans="1:7" x14ac:dyDescent="0.3">
      <c r="A152" s="238" t="s">
        <v>147</v>
      </c>
      <c r="B152" s="316">
        <v>15723.61</v>
      </c>
      <c r="C152" s="317"/>
      <c r="D152" s="318">
        <v>0</v>
      </c>
      <c r="E152" s="14">
        <v>-27670.78</v>
      </c>
      <c r="G152" s="14">
        <v>-796.13</v>
      </c>
    </row>
    <row r="153" spans="1:7" x14ac:dyDescent="0.3">
      <c r="A153" s="4" t="s">
        <v>148</v>
      </c>
      <c r="B153" s="244">
        <v>24618.65</v>
      </c>
      <c r="C153" s="15">
        <v>281.92</v>
      </c>
      <c r="D153" s="14">
        <v>0</v>
      </c>
      <c r="E153" s="14">
        <v>6446.02</v>
      </c>
      <c r="F153" s="15">
        <v>-73.41</v>
      </c>
      <c r="G153" s="14">
        <v>-1850.45</v>
      </c>
    </row>
    <row r="154" spans="1:7" x14ac:dyDescent="0.3">
      <c r="A154" s="4" t="s">
        <v>149</v>
      </c>
      <c r="B154" s="244">
        <v>-16336.21</v>
      </c>
      <c r="D154" s="14">
        <v>0</v>
      </c>
      <c r="E154" s="14">
        <v>4946.29</v>
      </c>
      <c r="F154" s="15">
        <v>5.88</v>
      </c>
      <c r="G154" s="14">
        <v>-383.72</v>
      </c>
    </row>
    <row r="155" spans="1:7" x14ac:dyDescent="0.3">
      <c r="A155" s="4" t="s">
        <v>150</v>
      </c>
      <c r="B155" s="244">
        <v>-5554.6</v>
      </c>
      <c r="C155" s="15">
        <v>-92.01</v>
      </c>
      <c r="D155" s="14">
        <v>0</v>
      </c>
      <c r="E155" s="14">
        <v>-69516.820000000007</v>
      </c>
      <c r="G155" s="14">
        <v>-671.9</v>
      </c>
    </row>
    <row r="156" spans="1:7" x14ac:dyDescent="0.3">
      <c r="A156" s="4" t="s">
        <v>151</v>
      </c>
      <c r="B156" s="244">
        <v>-55076.06</v>
      </c>
      <c r="C156" s="15">
        <v>9.1</v>
      </c>
      <c r="D156" s="14">
        <v>0</v>
      </c>
      <c r="E156" s="14">
        <v>-50482.78</v>
      </c>
      <c r="F156" s="15">
        <v>-32.619999999999997</v>
      </c>
      <c r="G156" s="14">
        <v>-2276.31</v>
      </c>
    </row>
    <row r="157" spans="1:7" x14ac:dyDescent="0.3">
      <c r="A157" s="4" t="s">
        <v>152</v>
      </c>
      <c r="B157" s="244">
        <v>-3465.29</v>
      </c>
      <c r="C157" s="15">
        <v>-18.32</v>
      </c>
      <c r="D157" s="14">
        <v>0</v>
      </c>
      <c r="E157" s="14">
        <v>-4242.26</v>
      </c>
      <c r="G157" s="14">
        <v>-278.02999999999997</v>
      </c>
    </row>
    <row r="158" spans="1:7" x14ac:dyDescent="0.3">
      <c r="A158" s="4" t="s">
        <v>153</v>
      </c>
      <c r="B158" s="244">
        <v>-15223.95</v>
      </c>
      <c r="C158" s="15">
        <v>-60.34</v>
      </c>
      <c r="D158" s="14">
        <v>0</v>
      </c>
      <c r="E158" s="14">
        <v>-38385.019999999997</v>
      </c>
      <c r="G158" s="14">
        <v>-723.77</v>
      </c>
    </row>
    <row r="159" spans="1:7" x14ac:dyDescent="0.3">
      <c r="A159" s="4" t="s">
        <v>154</v>
      </c>
      <c r="B159" s="244">
        <v>-28812.77</v>
      </c>
      <c r="C159" s="15">
        <v>-76.08</v>
      </c>
      <c r="D159" s="14">
        <v>0</v>
      </c>
      <c r="E159" s="14">
        <v>-120457.11</v>
      </c>
      <c r="G159" s="14">
        <v>-2738.41</v>
      </c>
    </row>
    <row r="160" spans="1:7" x14ac:dyDescent="0.3">
      <c r="A160" s="4" t="s">
        <v>155</v>
      </c>
      <c r="B160" s="244">
        <v>11106.6</v>
      </c>
      <c r="D160" s="14">
        <v>0</v>
      </c>
      <c r="E160" s="14">
        <v>-28256.63</v>
      </c>
      <c r="F160" s="15">
        <v>233.06</v>
      </c>
      <c r="G160" s="14">
        <v>-761.33</v>
      </c>
    </row>
    <row r="161" spans="1:8" x14ac:dyDescent="0.3">
      <c r="A161" s="4" t="s">
        <v>156</v>
      </c>
      <c r="B161" s="244">
        <v>-9321.31</v>
      </c>
      <c r="C161" s="15">
        <v>61.75</v>
      </c>
      <c r="D161" s="14">
        <v>0</v>
      </c>
      <c r="E161" s="14">
        <v>-5762.86</v>
      </c>
      <c r="G161" s="14">
        <v>0</v>
      </c>
    </row>
    <row r="162" spans="1:8" x14ac:dyDescent="0.3">
      <c r="A162" s="4" t="s">
        <v>157</v>
      </c>
      <c r="B162" s="244">
        <v>7018.12</v>
      </c>
      <c r="D162" s="14">
        <v>0</v>
      </c>
      <c r="E162" s="14">
        <v>-20843.939999999999</v>
      </c>
      <c r="F162" s="15">
        <v>-39.61</v>
      </c>
      <c r="G162" s="14">
        <v>-1142.05</v>
      </c>
    </row>
    <row r="163" spans="1:8" x14ac:dyDescent="0.3">
      <c r="A163" s="4" t="s">
        <v>158</v>
      </c>
      <c r="B163" s="244">
        <v>16950.16</v>
      </c>
      <c r="D163" s="14">
        <v>0</v>
      </c>
      <c r="E163" s="389">
        <v>-33831.01</v>
      </c>
      <c r="G163" s="14">
        <v>-859.92</v>
      </c>
    </row>
    <row r="164" spans="1:8" x14ac:dyDescent="0.3">
      <c r="A164" s="4" t="s">
        <v>159</v>
      </c>
      <c r="B164" s="244">
        <v>-6031.21</v>
      </c>
      <c r="C164" s="15">
        <v>-69.290000000000006</v>
      </c>
      <c r="D164" s="14">
        <v>0</v>
      </c>
      <c r="E164" s="14">
        <v>-19637.96</v>
      </c>
      <c r="G164" s="14">
        <v>-552.30999999999995</v>
      </c>
    </row>
    <row r="165" spans="1:8" x14ac:dyDescent="0.3">
      <c r="A165" s="4" t="s">
        <v>160</v>
      </c>
      <c r="B165" s="244">
        <v>-288966.27</v>
      </c>
      <c r="C165" s="15">
        <v>-38.090000000000003</v>
      </c>
      <c r="D165" s="14">
        <v>0</v>
      </c>
      <c r="E165" s="14">
        <v>-466780.24</v>
      </c>
      <c r="G165" s="14">
        <v>-14490.94</v>
      </c>
    </row>
    <row r="166" spans="1:8" x14ac:dyDescent="0.3">
      <c r="A166" s="4" t="s">
        <v>161</v>
      </c>
      <c r="B166" s="244">
        <v>-12910.44</v>
      </c>
      <c r="C166" s="15">
        <v>-41.31</v>
      </c>
      <c r="D166" s="14">
        <v>0</v>
      </c>
      <c r="E166" s="14">
        <v>-21998.02</v>
      </c>
      <c r="G166" s="14">
        <v>-576.66999999999996</v>
      </c>
    </row>
    <row r="167" spans="1:8" x14ac:dyDescent="0.3">
      <c r="A167" s="4" t="s">
        <v>162</v>
      </c>
      <c r="B167" s="244">
        <v>-1549.62</v>
      </c>
      <c r="D167" s="14">
        <v>0</v>
      </c>
      <c r="E167" s="14">
        <v>2358.52</v>
      </c>
      <c r="F167" s="15">
        <v>-54.65</v>
      </c>
      <c r="G167" s="14">
        <v>-700.36</v>
      </c>
    </row>
    <row r="168" spans="1:8" x14ac:dyDescent="0.3">
      <c r="A168" s="4" t="s">
        <v>163</v>
      </c>
      <c r="B168" s="244">
        <v>9454.2900000000009</v>
      </c>
      <c r="D168" s="14">
        <v>0</v>
      </c>
      <c r="E168" s="14">
        <v>-9090.56</v>
      </c>
      <c r="G168" s="14">
        <v>-278.49</v>
      </c>
    </row>
    <row r="169" spans="1:8" x14ac:dyDescent="0.3">
      <c r="A169" s="4" t="s">
        <v>164</v>
      </c>
      <c r="B169" s="244">
        <v>42169.3</v>
      </c>
      <c r="D169" s="14">
        <v>0</v>
      </c>
      <c r="E169" s="14">
        <v>-2365.54</v>
      </c>
      <c r="G169" s="14">
        <v>-1189.3</v>
      </c>
    </row>
    <row r="170" spans="1:8" x14ac:dyDescent="0.3">
      <c r="A170" s="4" t="s">
        <v>165</v>
      </c>
      <c r="B170" s="244">
        <v>2002.59</v>
      </c>
      <c r="D170" s="14">
        <v>0</v>
      </c>
      <c r="E170" s="14">
        <v>-16743.77</v>
      </c>
      <c r="G170" s="14">
        <v>-439.45</v>
      </c>
    </row>
    <row r="171" spans="1:8" x14ac:dyDescent="0.3">
      <c r="A171" s="4" t="s">
        <v>166</v>
      </c>
      <c r="B171" s="244">
        <v>-14712.78</v>
      </c>
      <c r="C171" s="15">
        <v>-44.16</v>
      </c>
      <c r="D171" s="14">
        <v>0</v>
      </c>
      <c r="E171" s="14">
        <v>-26349.25</v>
      </c>
      <c r="G171" s="14">
        <v>-628.22</v>
      </c>
    </row>
    <row r="172" spans="1:8" x14ac:dyDescent="0.3">
      <c r="A172" s="4" t="s">
        <v>167</v>
      </c>
      <c r="B172" s="244">
        <v>3740.66</v>
      </c>
      <c r="D172" s="14">
        <v>0</v>
      </c>
      <c r="E172" s="14">
        <v>-2883.16</v>
      </c>
      <c r="G172" s="14">
        <v>-297.33999999999997</v>
      </c>
    </row>
    <row r="173" spans="1:8" x14ac:dyDescent="0.3">
      <c r="A173" s="226" t="s">
        <v>168</v>
      </c>
      <c r="B173" s="244">
        <v>-3797.07</v>
      </c>
      <c r="D173" s="14">
        <v>0</v>
      </c>
      <c r="E173" s="243">
        <v>8841.4599999999991</v>
      </c>
      <c r="F173" s="15">
        <v>-9.51</v>
      </c>
      <c r="G173" s="14">
        <v>-321.7</v>
      </c>
    </row>
    <row r="174" spans="1:8" x14ac:dyDescent="0.3">
      <c r="A174" s="4" t="s">
        <v>169</v>
      </c>
      <c r="B174" s="244">
        <v>8579.15</v>
      </c>
      <c r="D174" s="14">
        <v>0</v>
      </c>
      <c r="E174" s="14">
        <v>-21188.68</v>
      </c>
      <c r="G174" s="14">
        <v>-225.58</v>
      </c>
    </row>
    <row r="175" spans="1:8" x14ac:dyDescent="0.3">
      <c r="A175" s="4" t="s">
        <v>170</v>
      </c>
      <c r="B175" s="244">
        <v>3070.44</v>
      </c>
      <c r="D175" s="14">
        <v>0</v>
      </c>
      <c r="E175" s="14">
        <v>-9666.0300000000007</v>
      </c>
      <c r="F175" s="225"/>
      <c r="G175" s="243">
        <v>-291.08999999999997</v>
      </c>
      <c r="H175" s="226"/>
    </row>
    <row r="176" spans="1:8" x14ac:dyDescent="0.3">
      <c r="A176" s="4" t="s">
        <v>171</v>
      </c>
      <c r="B176" s="244">
        <v>-354.13</v>
      </c>
      <c r="C176" s="15">
        <v>-99.14</v>
      </c>
      <c r="D176" s="14">
        <v>0</v>
      </c>
      <c r="E176" s="14">
        <v>-41309.01</v>
      </c>
      <c r="G176" s="14">
        <v>-1597.68</v>
      </c>
    </row>
    <row r="177" spans="1:8" x14ac:dyDescent="0.3">
      <c r="A177" s="4" t="s">
        <v>172</v>
      </c>
      <c r="B177" s="244">
        <v>-36581.53</v>
      </c>
      <c r="C177" s="15">
        <v>-66.95</v>
      </c>
      <c r="D177" s="14">
        <v>0</v>
      </c>
      <c r="E177" s="14">
        <v>-110673.23</v>
      </c>
      <c r="G177" s="14">
        <v>-2502.2800000000002</v>
      </c>
    </row>
    <row r="178" spans="1:8" x14ac:dyDescent="0.3">
      <c r="A178" s="4" t="s">
        <v>173</v>
      </c>
      <c r="B178" s="244">
        <v>9907.83</v>
      </c>
      <c r="D178" s="14">
        <v>0</v>
      </c>
      <c r="E178" s="14">
        <v>-26462.19</v>
      </c>
      <c r="G178" s="14">
        <v>-427.09</v>
      </c>
    </row>
    <row r="179" spans="1:8" x14ac:dyDescent="0.3">
      <c r="A179" s="4" t="s">
        <v>174</v>
      </c>
      <c r="B179" s="244">
        <v>-19610.080000000002</v>
      </c>
      <c r="C179" s="15">
        <v>78.94</v>
      </c>
      <c r="D179" s="14">
        <v>0</v>
      </c>
      <c r="E179" s="14">
        <v>-10958.96</v>
      </c>
      <c r="F179" s="15">
        <v>-17.440000000000001</v>
      </c>
      <c r="G179" s="14">
        <v>-1155.83</v>
      </c>
    </row>
    <row r="180" spans="1:8" s="226" customFormat="1" x14ac:dyDescent="0.3">
      <c r="A180" s="4" t="s">
        <v>175</v>
      </c>
      <c r="B180" s="244">
        <v>1244.49</v>
      </c>
      <c r="C180" s="15"/>
      <c r="D180" s="14">
        <v>0</v>
      </c>
      <c r="E180" s="14">
        <v>-25949.26</v>
      </c>
      <c r="F180" s="15"/>
      <c r="G180" s="14">
        <v>-359.91</v>
      </c>
      <c r="H180" s="4"/>
    </row>
    <row r="181" spans="1:8" x14ac:dyDescent="0.3">
      <c r="A181" s="4" t="s">
        <v>176</v>
      </c>
      <c r="B181" s="244">
        <v>-1006.57</v>
      </c>
      <c r="C181" s="15">
        <v>-87.27</v>
      </c>
      <c r="D181" s="14">
        <v>0</v>
      </c>
      <c r="E181" s="14">
        <v>-7910.03</v>
      </c>
      <c r="G181" s="14">
        <v>-173.18</v>
      </c>
    </row>
    <row r="182" spans="1:8" x14ac:dyDescent="0.3">
      <c r="A182" s="4" t="s">
        <v>177</v>
      </c>
      <c r="B182" s="244">
        <v>-243516.15</v>
      </c>
      <c r="C182" s="15">
        <v>32.130000000000003</v>
      </c>
      <c r="D182" s="14">
        <v>0</v>
      </c>
      <c r="E182" s="389">
        <v>-184295.9</v>
      </c>
      <c r="G182" s="14">
        <v>-6312.83</v>
      </c>
    </row>
    <row r="183" spans="1:8" x14ac:dyDescent="0.3">
      <c r="A183" s="4" t="s">
        <v>178</v>
      </c>
      <c r="B183" s="244">
        <v>14404.36</v>
      </c>
      <c r="D183" s="14">
        <v>0</v>
      </c>
      <c r="E183" s="14">
        <v>-3010.74</v>
      </c>
      <c r="G183" s="14">
        <v>-277.74</v>
      </c>
    </row>
    <row r="184" spans="1:8" x14ac:dyDescent="0.3">
      <c r="A184" s="4" t="s">
        <v>179</v>
      </c>
      <c r="B184" s="244">
        <v>-42077.56</v>
      </c>
      <c r="D184" s="14">
        <v>0</v>
      </c>
      <c r="E184" s="14">
        <v>60678.04</v>
      </c>
      <c r="G184" s="14">
        <v>-4660.47</v>
      </c>
    </row>
    <row r="185" spans="1:8" x14ac:dyDescent="0.3">
      <c r="A185" s="4" t="s">
        <v>180</v>
      </c>
      <c r="B185" s="244">
        <v>14086.63</v>
      </c>
      <c r="D185" s="14">
        <v>0</v>
      </c>
      <c r="E185" s="14">
        <v>-22773.74</v>
      </c>
      <c r="G185" s="14">
        <v>-291.02999999999997</v>
      </c>
    </row>
    <row r="186" spans="1:8" x14ac:dyDescent="0.3">
      <c r="A186" s="4" t="s">
        <v>181</v>
      </c>
      <c r="B186" s="244">
        <v>5397.11</v>
      </c>
      <c r="D186" s="14">
        <v>0</v>
      </c>
      <c r="E186" s="14">
        <v>-20250.29</v>
      </c>
      <c r="G186" s="14">
        <v>-799.12</v>
      </c>
    </row>
    <row r="187" spans="1:8" x14ac:dyDescent="0.3">
      <c r="A187" s="4" t="s">
        <v>182</v>
      </c>
      <c r="B187" s="244">
        <v>489.02</v>
      </c>
      <c r="D187" s="14">
        <v>0</v>
      </c>
      <c r="E187" s="14">
        <v>-2371.25</v>
      </c>
      <c r="G187" s="14">
        <v>-157.15</v>
      </c>
    </row>
    <row r="188" spans="1:8" x14ac:dyDescent="0.3">
      <c r="A188" s="4" t="s">
        <v>183</v>
      </c>
      <c r="B188" s="244">
        <v>7712.28</v>
      </c>
      <c r="D188" s="14">
        <v>0</v>
      </c>
      <c r="E188" s="14">
        <v>-14845.76</v>
      </c>
      <c r="F188" s="15">
        <v>653.66</v>
      </c>
      <c r="G188" s="14">
        <v>-226.12</v>
      </c>
    </row>
    <row r="189" spans="1:8" x14ac:dyDescent="0.3">
      <c r="A189" s="4" t="s">
        <v>184</v>
      </c>
      <c r="B189" s="244">
        <v>-9463.15</v>
      </c>
      <c r="C189" s="15">
        <v>155.86000000000001</v>
      </c>
      <c r="D189" s="14">
        <v>0</v>
      </c>
      <c r="E189" s="14">
        <v>-3698.59</v>
      </c>
      <c r="G189" s="14">
        <v>-329.59</v>
      </c>
    </row>
    <row r="190" spans="1:8" x14ac:dyDescent="0.3">
      <c r="A190" s="4" t="s">
        <v>185</v>
      </c>
      <c r="B190" s="244">
        <v>1998.55</v>
      </c>
      <c r="D190" s="14">
        <v>0</v>
      </c>
      <c r="E190" s="14">
        <v>-12182.09</v>
      </c>
      <c r="G190" s="14">
        <v>-310.27999999999997</v>
      </c>
    </row>
    <row r="191" spans="1:8" x14ac:dyDescent="0.3">
      <c r="A191" s="4" t="s">
        <v>186</v>
      </c>
      <c r="B191" s="244">
        <v>2462.42</v>
      </c>
      <c r="C191" s="15">
        <v>-19.46</v>
      </c>
      <c r="D191" s="14">
        <v>0</v>
      </c>
      <c r="E191" s="14">
        <v>3057.42</v>
      </c>
      <c r="F191" s="15">
        <v>-52.75</v>
      </c>
      <c r="G191" s="14">
        <v>-322.72000000000003</v>
      </c>
    </row>
    <row r="192" spans="1:8" x14ac:dyDescent="0.3">
      <c r="A192" s="4" t="s">
        <v>187</v>
      </c>
      <c r="B192" s="244">
        <v>7343.58</v>
      </c>
      <c r="D192" s="14">
        <v>0</v>
      </c>
      <c r="E192" s="14">
        <v>-6176.14</v>
      </c>
      <c r="G192" s="14">
        <v>-221.3</v>
      </c>
    </row>
    <row r="193" spans="1:8" x14ac:dyDescent="0.3">
      <c r="A193" s="4" t="s">
        <v>188</v>
      </c>
      <c r="B193" s="244">
        <v>-26013.79</v>
      </c>
      <c r="D193" s="14">
        <v>0</v>
      </c>
      <c r="E193" s="14">
        <v>2667.72</v>
      </c>
      <c r="F193" s="15">
        <v>-86.85</v>
      </c>
      <c r="G193" s="14">
        <v>-909.97</v>
      </c>
    </row>
    <row r="194" spans="1:8" x14ac:dyDescent="0.3">
      <c r="A194" s="4" t="s">
        <v>189</v>
      </c>
      <c r="B194" s="244">
        <v>-11050.34</v>
      </c>
      <c r="C194" s="15">
        <v>-43.43</v>
      </c>
      <c r="D194" s="14">
        <v>0</v>
      </c>
      <c r="E194" s="14">
        <v>-19532.54</v>
      </c>
      <c r="G194" s="14">
        <v>-148.46</v>
      </c>
    </row>
    <row r="195" spans="1:8" x14ac:dyDescent="0.3">
      <c r="A195" s="4" t="s">
        <v>190</v>
      </c>
      <c r="B195" s="244">
        <v>12898.89</v>
      </c>
      <c r="C195" s="15">
        <v>486.3</v>
      </c>
      <c r="D195" s="14">
        <v>0</v>
      </c>
      <c r="E195" s="14">
        <v>2200.0500000000002</v>
      </c>
      <c r="F195" s="15">
        <v>-79.739999999999995</v>
      </c>
      <c r="G195" s="14">
        <v>-483.43</v>
      </c>
    </row>
    <row r="196" spans="1:8" x14ac:dyDescent="0.3">
      <c r="A196" s="237" t="s">
        <v>191</v>
      </c>
      <c r="B196" s="244">
        <v>3060.93</v>
      </c>
      <c r="D196" s="14">
        <v>0</v>
      </c>
      <c r="E196" s="14">
        <v>-24641.89</v>
      </c>
      <c r="F196" s="320" t="s">
        <v>333</v>
      </c>
      <c r="G196" s="14">
        <v>-720.3</v>
      </c>
      <c r="H196" s="295" t="s">
        <v>351</v>
      </c>
    </row>
    <row r="197" spans="1:8" x14ac:dyDescent="0.3">
      <c r="A197" s="4" t="s">
        <v>192</v>
      </c>
      <c r="B197" s="244">
        <v>-32526.62</v>
      </c>
      <c r="C197" s="15">
        <v>-83.65</v>
      </c>
      <c r="D197" s="14">
        <v>0</v>
      </c>
      <c r="E197" s="14">
        <v>-198966.65</v>
      </c>
      <c r="G197" s="14">
        <v>-2949.37</v>
      </c>
    </row>
    <row r="198" spans="1:8" x14ac:dyDescent="0.3">
      <c r="A198" s="4" t="s">
        <v>193</v>
      </c>
      <c r="B198" s="244">
        <v>68550.81</v>
      </c>
      <c r="D198" s="14">
        <v>0</v>
      </c>
      <c r="E198" s="14">
        <v>-61319.73</v>
      </c>
      <c r="G198" s="14">
        <v>-1913.14</v>
      </c>
    </row>
    <row r="199" spans="1:8" x14ac:dyDescent="0.3">
      <c r="A199" s="4" t="s">
        <v>194</v>
      </c>
      <c r="B199" s="244">
        <v>5636.54</v>
      </c>
      <c r="D199" s="14">
        <v>0</v>
      </c>
      <c r="E199" s="14">
        <v>-30926.44</v>
      </c>
      <c r="G199" s="14">
        <v>-2041.52</v>
      </c>
    </row>
    <row r="200" spans="1:8" x14ac:dyDescent="0.3">
      <c r="A200" s="4" t="s">
        <v>195</v>
      </c>
      <c r="B200" s="244">
        <v>1386.08</v>
      </c>
      <c r="D200" s="14">
        <v>0</v>
      </c>
      <c r="E200" s="14">
        <v>-15633.1</v>
      </c>
      <c r="G200" s="14">
        <v>-291.76</v>
      </c>
    </row>
    <row r="201" spans="1:8" x14ac:dyDescent="0.3">
      <c r="A201" s="4" t="s">
        <v>196</v>
      </c>
      <c r="B201" s="244">
        <v>-91669.54</v>
      </c>
      <c r="C201" s="15">
        <v>-31.55</v>
      </c>
      <c r="D201" s="14">
        <v>0</v>
      </c>
      <c r="E201" s="14">
        <v>-133920.47</v>
      </c>
      <c r="G201" s="14">
        <v>-4454.7</v>
      </c>
    </row>
    <row r="202" spans="1:8" x14ac:dyDescent="0.3">
      <c r="A202" s="4" t="s">
        <v>197</v>
      </c>
      <c r="B202" s="244">
        <v>4519.2299999999996</v>
      </c>
      <c r="D202" s="14">
        <v>0</v>
      </c>
      <c r="E202" s="14">
        <v>-15181.34</v>
      </c>
      <c r="G202" s="14">
        <v>-267</v>
      </c>
    </row>
    <row r="203" spans="1:8" x14ac:dyDescent="0.3">
      <c r="A203" s="4" t="s">
        <v>198</v>
      </c>
      <c r="B203" s="244">
        <v>-3149.03</v>
      </c>
      <c r="C203" s="15">
        <v>-22.01</v>
      </c>
      <c r="D203" s="14">
        <v>0</v>
      </c>
      <c r="E203" s="14">
        <v>-4037.52</v>
      </c>
      <c r="F203" s="15">
        <v>234.23</v>
      </c>
      <c r="G203" s="14">
        <v>-267.88</v>
      </c>
    </row>
    <row r="204" spans="1:8" x14ac:dyDescent="0.3">
      <c r="A204" s="4" t="s">
        <v>199</v>
      </c>
      <c r="B204" s="244">
        <v>12863.3</v>
      </c>
      <c r="D204" s="14">
        <v>0</v>
      </c>
      <c r="E204" s="14">
        <v>-15557.43</v>
      </c>
      <c r="G204" s="14">
        <v>-286.17</v>
      </c>
    </row>
    <row r="205" spans="1:8" x14ac:dyDescent="0.3">
      <c r="A205" s="4" t="s">
        <v>200</v>
      </c>
      <c r="B205" s="244">
        <v>-999.45</v>
      </c>
      <c r="C205" s="15">
        <v>-97.27</v>
      </c>
      <c r="D205" s="14">
        <v>0</v>
      </c>
      <c r="E205" s="14">
        <v>-36599</v>
      </c>
      <c r="G205" s="14">
        <v>-189.95</v>
      </c>
    </row>
    <row r="206" spans="1:8" x14ac:dyDescent="0.3">
      <c r="A206" s="4" t="s">
        <v>201</v>
      </c>
      <c r="B206" s="244">
        <v>-23545.25</v>
      </c>
      <c r="C206" s="15">
        <v>-73.06</v>
      </c>
      <c r="D206" s="14">
        <v>0</v>
      </c>
      <c r="E206" s="14">
        <v>-87385.88</v>
      </c>
      <c r="G206" s="14">
        <v>-2317.87</v>
      </c>
    </row>
    <row r="207" spans="1:8" x14ac:dyDescent="0.3">
      <c r="A207" s="4" t="s">
        <v>202</v>
      </c>
      <c r="B207" s="244">
        <v>10489.08</v>
      </c>
      <c r="D207" s="14">
        <v>0</v>
      </c>
      <c r="E207" s="14">
        <v>-8431.66</v>
      </c>
      <c r="G207" s="14">
        <v>-137.26</v>
      </c>
    </row>
    <row r="208" spans="1:8" x14ac:dyDescent="0.3">
      <c r="A208" s="4" t="s">
        <v>203</v>
      </c>
      <c r="B208" s="244">
        <v>-67359</v>
      </c>
      <c r="C208" s="15">
        <v>-27.43</v>
      </c>
      <c r="D208" s="14">
        <v>0</v>
      </c>
      <c r="E208" s="14">
        <v>-92816.81</v>
      </c>
      <c r="G208" s="14">
        <v>-4146.95</v>
      </c>
    </row>
    <row r="209" spans="1:7" x14ac:dyDescent="0.3">
      <c r="A209" s="4" t="s">
        <v>204</v>
      </c>
      <c r="B209" s="244">
        <v>-3971.19</v>
      </c>
      <c r="C209" s="15">
        <v>-65.97</v>
      </c>
      <c r="D209" s="14">
        <v>0</v>
      </c>
      <c r="E209" s="14">
        <v>-11670.59</v>
      </c>
      <c r="G209" s="14">
        <v>-495.73</v>
      </c>
    </row>
    <row r="210" spans="1:7" x14ac:dyDescent="0.3">
      <c r="A210" s="4" t="s">
        <v>205</v>
      </c>
      <c r="B210" s="244">
        <v>-3161.34</v>
      </c>
      <c r="C210" s="15">
        <v>-89.67</v>
      </c>
      <c r="D210" s="14">
        <v>0</v>
      </c>
      <c r="E210" s="14">
        <v>-30594.400000000001</v>
      </c>
      <c r="G210" s="14">
        <v>-427.13</v>
      </c>
    </row>
    <row r="211" spans="1:7" x14ac:dyDescent="0.3">
      <c r="A211" s="4" t="s">
        <v>206</v>
      </c>
      <c r="B211" s="244">
        <v>14312.71</v>
      </c>
      <c r="C211" s="15">
        <v>147.54</v>
      </c>
      <c r="D211" s="14">
        <v>0</v>
      </c>
      <c r="E211" s="14">
        <v>5782.08</v>
      </c>
      <c r="F211" s="15">
        <v>-57.51</v>
      </c>
      <c r="G211" s="14">
        <v>-416.23</v>
      </c>
    </row>
    <row r="212" spans="1:7" x14ac:dyDescent="0.3">
      <c r="A212" s="4" t="s">
        <v>207</v>
      </c>
      <c r="B212" s="244">
        <v>22839.54</v>
      </c>
      <c r="D212" s="14">
        <v>0</v>
      </c>
      <c r="E212" s="14">
        <v>-51649.93</v>
      </c>
      <c r="G212" s="14">
        <v>-1122.26</v>
      </c>
    </row>
    <row r="213" spans="1:7" x14ac:dyDescent="0.3">
      <c r="A213" s="4" t="s">
        <v>208</v>
      </c>
      <c r="B213" s="244">
        <v>-1654.85</v>
      </c>
      <c r="C213" s="15">
        <v>-90.2</v>
      </c>
      <c r="D213" s="14">
        <v>0</v>
      </c>
      <c r="E213" s="14">
        <v>-16889.650000000001</v>
      </c>
      <c r="G213" s="14">
        <v>-360.94</v>
      </c>
    </row>
    <row r="214" spans="1:7" x14ac:dyDescent="0.3">
      <c r="A214" s="4" t="s">
        <v>209</v>
      </c>
      <c r="B214" s="244">
        <v>-37009.86</v>
      </c>
      <c r="C214" s="15">
        <v>496.51</v>
      </c>
      <c r="D214" s="14">
        <v>0</v>
      </c>
      <c r="E214" s="14">
        <v>-6204.35</v>
      </c>
      <c r="G214" s="14">
        <v>-6387.47</v>
      </c>
    </row>
    <row r="215" spans="1:7" x14ac:dyDescent="0.3">
      <c r="A215" s="4" t="s">
        <v>210</v>
      </c>
      <c r="B215" s="244">
        <v>-1521.01</v>
      </c>
      <c r="D215" s="14">
        <v>0</v>
      </c>
      <c r="E215" s="14">
        <v>1339.92</v>
      </c>
      <c r="F215" s="15">
        <v>-78.459999999999994</v>
      </c>
      <c r="G215" s="14">
        <v>-181.65</v>
      </c>
    </row>
    <row r="216" spans="1:7" x14ac:dyDescent="0.3">
      <c r="A216" s="4" t="s">
        <v>211</v>
      </c>
      <c r="B216" s="244">
        <v>31154.34</v>
      </c>
      <c r="D216" s="14">
        <v>0</v>
      </c>
      <c r="E216" s="14">
        <v>-131225.75</v>
      </c>
      <c r="G216" s="14">
        <v>-1819.54</v>
      </c>
    </row>
    <row r="217" spans="1:7" x14ac:dyDescent="0.3">
      <c r="A217" s="4" t="s">
        <v>212</v>
      </c>
      <c r="B217" s="244">
        <v>4029.76</v>
      </c>
      <c r="C217" s="15">
        <v>65.349999999999994</v>
      </c>
      <c r="D217" s="14">
        <v>0</v>
      </c>
      <c r="E217" s="14">
        <v>2437.13</v>
      </c>
      <c r="G217" s="14">
        <v>-185.68</v>
      </c>
    </row>
    <row r="218" spans="1:7" x14ac:dyDescent="0.3">
      <c r="A218" s="4" t="s">
        <v>213</v>
      </c>
      <c r="B218" s="244">
        <v>-6905.86</v>
      </c>
      <c r="C218" s="15">
        <v>-62.4</v>
      </c>
      <c r="D218" s="14">
        <v>0</v>
      </c>
      <c r="E218" s="14">
        <v>-18366.84</v>
      </c>
      <c r="G218" s="14">
        <v>-331.88</v>
      </c>
    </row>
    <row r="219" spans="1:7" x14ac:dyDescent="0.3">
      <c r="A219" s="238" t="s">
        <v>326</v>
      </c>
      <c r="B219" s="316">
        <v>33618.879999999997</v>
      </c>
      <c r="C219" s="317"/>
      <c r="D219" s="318">
        <v>0</v>
      </c>
      <c r="E219" s="318">
        <v>-138023.17000000001</v>
      </c>
      <c r="G219" s="14">
        <v>-3423.39</v>
      </c>
    </row>
    <row r="220" spans="1:7" x14ac:dyDescent="0.3">
      <c r="A220" s="4" t="s">
        <v>214</v>
      </c>
      <c r="B220" s="244">
        <v>-161275.1</v>
      </c>
      <c r="C220" s="15">
        <v>-41.39</v>
      </c>
      <c r="D220" s="14">
        <v>0</v>
      </c>
      <c r="E220" s="14">
        <v>-275153.52</v>
      </c>
      <c r="F220" s="15">
        <v>385.41</v>
      </c>
      <c r="G220" s="14">
        <v>-4967.97</v>
      </c>
    </row>
    <row r="221" spans="1:7" x14ac:dyDescent="0.3">
      <c r="A221" s="4" t="s">
        <v>215</v>
      </c>
      <c r="B221" s="244">
        <v>-4438.1000000000004</v>
      </c>
      <c r="C221" s="15">
        <v>-86.73</v>
      </c>
      <c r="D221" s="14">
        <v>0</v>
      </c>
      <c r="E221" s="14">
        <v>-33440.620000000003</v>
      </c>
      <c r="G221" s="14">
        <v>-514.63</v>
      </c>
    </row>
    <row r="222" spans="1:7" x14ac:dyDescent="0.3">
      <c r="A222" s="4" t="s">
        <v>216</v>
      </c>
      <c r="B222" s="244">
        <v>8286.93</v>
      </c>
      <c r="D222" s="14">
        <v>0</v>
      </c>
      <c r="E222" s="14">
        <v>-8973.49</v>
      </c>
      <c r="G222" s="14">
        <v>-167.41</v>
      </c>
    </row>
    <row r="223" spans="1:7" x14ac:dyDescent="0.3">
      <c r="A223" s="4" t="s">
        <v>217</v>
      </c>
      <c r="B223" s="244">
        <v>9420.33</v>
      </c>
      <c r="D223" s="14">
        <v>0</v>
      </c>
      <c r="E223" s="14">
        <v>-53246.98</v>
      </c>
      <c r="G223" s="14">
        <v>-619.69000000000005</v>
      </c>
    </row>
    <row r="224" spans="1:7" x14ac:dyDescent="0.3">
      <c r="A224" s="4" t="s">
        <v>218</v>
      </c>
      <c r="B224" s="244">
        <v>-14367.34</v>
      </c>
      <c r="C224" s="15">
        <v>-78.25</v>
      </c>
      <c r="D224" s="14">
        <v>0</v>
      </c>
      <c r="E224" s="14">
        <v>-66058.55</v>
      </c>
      <c r="F224" s="15">
        <v>413.44</v>
      </c>
      <c r="G224" s="14">
        <v>-1679.84</v>
      </c>
    </row>
    <row r="225" spans="1:7" x14ac:dyDescent="0.3">
      <c r="A225" s="4" t="s">
        <v>219</v>
      </c>
      <c r="B225" s="244">
        <v>-595.99</v>
      </c>
      <c r="C225" s="15">
        <v>-85</v>
      </c>
      <c r="D225" s="14">
        <v>0</v>
      </c>
      <c r="E225" s="14">
        <v>-3974.27</v>
      </c>
      <c r="G225" s="14">
        <v>-205.08</v>
      </c>
    </row>
    <row r="226" spans="1:7" x14ac:dyDescent="0.3">
      <c r="A226" s="4" t="s">
        <v>220</v>
      </c>
      <c r="B226" s="244">
        <v>49228.07</v>
      </c>
      <c r="C226" s="15">
        <v>295.81</v>
      </c>
      <c r="D226" s="14">
        <v>0</v>
      </c>
      <c r="E226" s="14">
        <v>12437.25</v>
      </c>
      <c r="G226" s="14">
        <v>-1618.59</v>
      </c>
    </row>
    <row r="227" spans="1:7" x14ac:dyDescent="0.3">
      <c r="A227" s="4" t="s">
        <v>221</v>
      </c>
      <c r="B227" s="244">
        <v>3749.95</v>
      </c>
      <c r="C227" s="15">
        <v>-77.400000000000006</v>
      </c>
      <c r="D227" s="14">
        <v>0</v>
      </c>
      <c r="E227" s="14">
        <v>16590.16</v>
      </c>
      <c r="G227" s="14">
        <v>-349.48</v>
      </c>
    </row>
    <row r="228" spans="1:7" x14ac:dyDescent="0.3">
      <c r="A228" s="4" t="s">
        <v>222</v>
      </c>
      <c r="B228" s="244">
        <v>-13436.02</v>
      </c>
      <c r="C228" s="15">
        <v>73.55</v>
      </c>
      <c r="D228" s="14">
        <v>0</v>
      </c>
      <c r="E228" s="14">
        <v>-7741.79</v>
      </c>
      <c r="G228" s="14">
        <v>-729.92</v>
      </c>
    </row>
    <row r="229" spans="1:7" x14ac:dyDescent="0.3">
      <c r="A229" s="4" t="s">
        <v>223</v>
      </c>
      <c r="B229" s="244">
        <v>6642.2</v>
      </c>
      <c r="D229" s="14">
        <v>0</v>
      </c>
      <c r="E229" s="14">
        <v>-8750.4599999999991</v>
      </c>
      <c r="G229" s="14">
        <v>-198.47</v>
      </c>
    </row>
    <row r="230" spans="1:7" x14ac:dyDescent="0.3">
      <c r="A230" s="4" t="s">
        <v>224</v>
      </c>
      <c r="B230" s="244">
        <v>17714.55</v>
      </c>
      <c r="D230" s="14">
        <v>0</v>
      </c>
      <c r="E230" s="14">
        <v>-22486.92</v>
      </c>
      <c r="G230" s="14">
        <v>-601.5</v>
      </c>
    </row>
    <row r="231" spans="1:7" x14ac:dyDescent="0.3">
      <c r="A231" s="4" t="s">
        <v>225</v>
      </c>
      <c r="B231" s="244">
        <v>30334.63</v>
      </c>
      <c r="D231" s="14">
        <v>0</v>
      </c>
      <c r="E231" s="14">
        <v>-17192.169999999998</v>
      </c>
      <c r="G231" s="14">
        <v>-904.07</v>
      </c>
    </row>
    <row r="232" spans="1:7" x14ac:dyDescent="0.3">
      <c r="A232" s="4" t="s">
        <v>226</v>
      </c>
      <c r="B232" s="244">
        <v>14999.48</v>
      </c>
      <c r="D232" s="14">
        <v>0</v>
      </c>
      <c r="E232" s="14">
        <v>-13996.93</v>
      </c>
      <c r="G232" s="14">
        <v>-299.04000000000002</v>
      </c>
    </row>
    <row r="233" spans="1:7" x14ac:dyDescent="0.3">
      <c r="A233" s="4" t="s">
        <v>227</v>
      </c>
      <c r="B233" s="244">
        <v>9036.52</v>
      </c>
      <c r="C233" s="15">
        <v>43.66</v>
      </c>
      <c r="D233" s="14">
        <v>0</v>
      </c>
      <c r="E233" s="14">
        <v>6290.33</v>
      </c>
      <c r="G233" s="14">
        <v>-78.52</v>
      </c>
    </row>
    <row r="234" spans="1:7" x14ac:dyDescent="0.3">
      <c r="A234" s="4" t="s">
        <v>228</v>
      </c>
      <c r="B234" s="244">
        <v>-10797.11</v>
      </c>
      <c r="C234" s="15">
        <v>-40.380000000000003</v>
      </c>
      <c r="D234" s="14">
        <v>0</v>
      </c>
      <c r="E234" s="14">
        <v>-18108.86</v>
      </c>
      <c r="G234" s="14">
        <v>-855.64</v>
      </c>
    </row>
    <row r="235" spans="1:7" x14ac:dyDescent="0.3">
      <c r="A235" s="4" t="s">
        <v>229</v>
      </c>
      <c r="B235" s="244">
        <v>307.55</v>
      </c>
      <c r="D235" s="14">
        <v>0</v>
      </c>
      <c r="E235" s="14">
        <v>-14939.97</v>
      </c>
      <c r="G235" s="14">
        <v>-591.01</v>
      </c>
    </row>
    <row r="236" spans="1:7" x14ac:dyDescent="0.3">
      <c r="A236" s="4" t="s">
        <v>230</v>
      </c>
      <c r="B236" s="244">
        <v>10563.52</v>
      </c>
      <c r="D236" s="14">
        <v>0</v>
      </c>
      <c r="E236" s="14">
        <v>-16885.97</v>
      </c>
      <c r="G236" s="14">
        <v>-381.49</v>
      </c>
    </row>
    <row r="237" spans="1:7" x14ac:dyDescent="0.3">
      <c r="A237" s="238" t="s">
        <v>341</v>
      </c>
      <c r="B237" s="316">
        <v>-2010.59</v>
      </c>
      <c r="C237" s="317">
        <v>-84.39</v>
      </c>
      <c r="D237" s="318">
        <v>0</v>
      </c>
      <c r="E237" s="14">
        <v>-12879.42</v>
      </c>
      <c r="G237" s="14">
        <v>-640.20000000000005</v>
      </c>
    </row>
    <row r="238" spans="1:7" x14ac:dyDescent="0.3">
      <c r="A238" s="4" t="s">
        <v>231</v>
      </c>
      <c r="B238" s="244">
        <v>-22976.27</v>
      </c>
      <c r="C238" s="15">
        <v>-60.36</v>
      </c>
      <c r="D238" s="14">
        <v>0</v>
      </c>
      <c r="E238" s="14">
        <v>-57964.21</v>
      </c>
      <c r="G238" s="14">
        <v>-1479.92</v>
      </c>
    </row>
    <row r="239" spans="1:7" x14ac:dyDescent="0.3">
      <c r="A239" s="4" t="s">
        <v>232</v>
      </c>
      <c r="B239" s="244">
        <v>-0.93</v>
      </c>
      <c r="C239" s="15">
        <v>-99.99</v>
      </c>
      <c r="D239" s="14">
        <v>0</v>
      </c>
      <c r="E239" s="14">
        <v>-10259.99</v>
      </c>
      <c r="G239" s="14">
        <v>-318.04000000000002</v>
      </c>
    </row>
    <row r="240" spans="1:7" x14ac:dyDescent="0.3">
      <c r="A240" s="4" t="s">
        <v>233</v>
      </c>
      <c r="B240" s="244">
        <v>-9539</v>
      </c>
      <c r="D240" s="14">
        <v>0</v>
      </c>
      <c r="E240" s="14">
        <v>671.89</v>
      </c>
      <c r="F240" s="15">
        <v>-95.23</v>
      </c>
      <c r="G240" s="14">
        <v>-372.24</v>
      </c>
    </row>
    <row r="241" spans="1:7" x14ac:dyDescent="0.3">
      <c r="A241" s="4" t="s">
        <v>234</v>
      </c>
      <c r="B241" s="244">
        <v>6116.87</v>
      </c>
      <c r="D241" s="14">
        <v>0</v>
      </c>
      <c r="E241" s="14">
        <v>-7086.49</v>
      </c>
      <c r="G241" s="14">
        <v>-112.77</v>
      </c>
    </row>
    <row r="242" spans="1:7" x14ac:dyDescent="0.3">
      <c r="A242" s="4" t="s">
        <v>235</v>
      </c>
      <c r="B242" s="244">
        <v>30192.1</v>
      </c>
      <c r="D242" s="14">
        <v>0</v>
      </c>
      <c r="E242" s="14">
        <v>-5181.2700000000004</v>
      </c>
      <c r="G242" s="14">
        <v>-493.99</v>
      </c>
    </row>
    <row r="243" spans="1:7" x14ac:dyDescent="0.3">
      <c r="A243" s="4" t="s">
        <v>236</v>
      </c>
      <c r="B243" s="244">
        <v>-185036.33</v>
      </c>
      <c r="C243" s="15">
        <v>-41.4</v>
      </c>
      <c r="D243" s="14">
        <v>0</v>
      </c>
      <c r="E243" s="14">
        <v>-315775.38</v>
      </c>
      <c r="F243" s="15">
        <v>133.62</v>
      </c>
      <c r="G243" s="14">
        <v>-19418.11</v>
      </c>
    </row>
    <row r="244" spans="1:7" x14ac:dyDescent="0.3">
      <c r="A244" s="4" t="s">
        <v>237</v>
      </c>
      <c r="B244" s="244">
        <v>-2217</v>
      </c>
      <c r="C244" s="15">
        <v>-65.97</v>
      </c>
      <c r="D244" s="14">
        <v>0</v>
      </c>
      <c r="E244" s="14">
        <v>-6515.48</v>
      </c>
      <c r="G244" s="14">
        <v>-239.01</v>
      </c>
    </row>
    <row r="245" spans="1:7" x14ac:dyDescent="0.3">
      <c r="A245" s="4" t="s">
        <v>238</v>
      </c>
      <c r="B245" s="244">
        <v>-2233.08</v>
      </c>
      <c r="C245" s="15">
        <v>18.84</v>
      </c>
      <c r="D245" s="14">
        <v>0</v>
      </c>
      <c r="E245" s="14">
        <v>-1879.06</v>
      </c>
      <c r="G245" s="14">
        <v>-136.19</v>
      </c>
    </row>
    <row r="246" spans="1:7" x14ac:dyDescent="0.3">
      <c r="A246" s="4" t="s">
        <v>239</v>
      </c>
      <c r="B246" s="244">
        <v>15722.87</v>
      </c>
      <c r="D246" s="14">
        <v>0</v>
      </c>
      <c r="E246" s="14">
        <v>-7640.75</v>
      </c>
      <c r="G246" s="14">
        <v>-412.17</v>
      </c>
    </row>
    <row r="247" spans="1:7" x14ac:dyDescent="0.3">
      <c r="A247" s="4" t="s">
        <v>240</v>
      </c>
      <c r="B247" s="244">
        <v>-7438.95</v>
      </c>
      <c r="C247" s="15">
        <v>-69.010000000000005</v>
      </c>
      <c r="D247" s="14">
        <v>0</v>
      </c>
      <c r="E247" s="14">
        <v>-24002.9</v>
      </c>
      <c r="G247" s="14">
        <v>-361.76</v>
      </c>
    </row>
    <row r="248" spans="1:7" x14ac:dyDescent="0.3">
      <c r="A248" s="4" t="s">
        <v>241</v>
      </c>
      <c r="B248" s="244">
        <v>-17489.03</v>
      </c>
      <c r="C248" s="15">
        <v>-58.14</v>
      </c>
      <c r="D248" s="14">
        <v>0</v>
      </c>
      <c r="E248" s="14">
        <v>-41781.39</v>
      </c>
      <c r="G248" s="14">
        <v>-344.17</v>
      </c>
    </row>
    <row r="249" spans="1:7" x14ac:dyDescent="0.3">
      <c r="A249" s="4" t="s">
        <v>242</v>
      </c>
      <c r="B249" s="244">
        <v>4318.67</v>
      </c>
      <c r="D249" s="14">
        <v>0</v>
      </c>
      <c r="E249" s="14">
        <v>-10375.92</v>
      </c>
      <c r="G249" s="14">
        <v>-172.23</v>
      </c>
    </row>
    <row r="250" spans="1:7" x14ac:dyDescent="0.3">
      <c r="A250" s="4" t="s">
        <v>243</v>
      </c>
      <c r="B250" s="244">
        <v>-27014.81</v>
      </c>
      <c r="C250" s="15">
        <v>11.15</v>
      </c>
      <c r="D250" s="14">
        <v>0</v>
      </c>
      <c r="E250" s="14">
        <v>-24305.24</v>
      </c>
      <c r="G250" s="14">
        <v>-1452.22</v>
      </c>
    </row>
    <row r="251" spans="1:7" x14ac:dyDescent="0.3">
      <c r="A251" s="4" t="s">
        <v>244</v>
      </c>
      <c r="B251" s="244">
        <v>-215542.62</v>
      </c>
      <c r="C251" s="15">
        <v>118.97</v>
      </c>
      <c r="D251" s="14">
        <v>0</v>
      </c>
      <c r="E251" s="14">
        <v>-98433.55</v>
      </c>
      <c r="G251" s="14">
        <v>-22194.3</v>
      </c>
    </row>
    <row r="252" spans="1:7" x14ac:dyDescent="0.3">
      <c r="A252" s="4" t="s">
        <v>245</v>
      </c>
      <c r="B252" s="244">
        <v>-23713.47</v>
      </c>
      <c r="C252" s="15">
        <v>-60.15</v>
      </c>
      <c r="D252" s="14">
        <v>0</v>
      </c>
      <c r="E252" s="14">
        <v>-59512.01</v>
      </c>
      <c r="F252" s="15">
        <v>83.92</v>
      </c>
      <c r="G252" s="14">
        <v>-2801.02</v>
      </c>
    </row>
    <row r="253" spans="1:7" x14ac:dyDescent="0.3">
      <c r="A253" s="4" t="s">
        <v>246</v>
      </c>
      <c r="B253" s="244">
        <v>1601.36</v>
      </c>
      <c r="D253" s="14">
        <v>0</v>
      </c>
      <c r="E253" s="14">
        <v>-32400.01</v>
      </c>
      <c r="G253" s="14">
        <v>-354.12</v>
      </c>
    </row>
    <row r="254" spans="1:7" x14ac:dyDescent="0.3">
      <c r="A254" s="4" t="s">
        <v>247</v>
      </c>
      <c r="B254" s="244">
        <v>-716.61</v>
      </c>
      <c r="D254" s="14">
        <v>0</v>
      </c>
      <c r="E254" s="14">
        <v>13876.55</v>
      </c>
      <c r="G254" s="14">
        <v>0</v>
      </c>
    </row>
    <row r="255" spans="1:7" x14ac:dyDescent="0.3">
      <c r="A255" s="4" t="s">
        <v>248</v>
      </c>
      <c r="B255" s="244">
        <v>-54728.42</v>
      </c>
      <c r="C255" s="15">
        <v>42.36</v>
      </c>
      <c r="D255" s="14">
        <v>0</v>
      </c>
      <c r="E255" s="14">
        <v>-38442.75</v>
      </c>
      <c r="G255" s="14">
        <v>-838.23</v>
      </c>
    </row>
    <row r="256" spans="1:7" x14ac:dyDescent="0.3">
      <c r="A256" s="4" t="s">
        <v>249</v>
      </c>
      <c r="B256" s="244">
        <v>1271.74</v>
      </c>
      <c r="D256" s="14">
        <v>0</v>
      </c>
      <c r="E256" s="14">
        <v>-37650.07</v>
      </c>
      <c r="G256" s="14">
        <v>-448.26</v>
      </c>
    </row>
    <row r="257" spans="1:7" x14ac:dyDescent="0.3">
      <c r="A257" s="4" t="s">
        <v>250</v>
      </c>
      <c r="B257" s="244">
        <v>3148.36</v>
      </c>
      <c r="D257" s="14">
        <v>0</v>
      </c>
      <c r="E257" s="14">
        <v>-5933.22</v>
      </c>
      <c r="G257" s="14">
        <v>-283.33</v>
      </c>
    </row>
    <row r="258" spans="1:7" x14ac:dyDescent="0.3">
      <c r="A258" s="4" t="s">
        <v>251</v>
      </c>
      <c r="B258" s="244">
        <v>8635.82</v>
      </c>
      <c r="C258" s="15">
        <v>308</v>
      </c>
      <c r="D258" s="14">
        <v>0</v>
      </c>
      <c r="E258" s="14">
        <v>2116.62</v>
      </c>
      <c r="F258" s="15">
        <v>6.94</v>
      </c>
      <c r="G258" s="14">
        <v>-76.77</v>
      </c>
    </row>
    <row r="259" spans="1:7" x14ac:dyDescent="0.3">
      <c r="A259" s="4" t="s">
        <v>252</v>
      </c>
      <c r="B259" s="244">
        <v>-25297.1</v>
      </c>
      <c r="C259" s="15">
        <v>-5.58</v>
      </c>
      <c r="D259" s="14">
        <v>0</v>
      </c>
      <c r="E259" s="14">
        <v>-26792.560000000001</v>
      </c>
      <c r="F259" s="15">
        <v>-39.6</v>
      </c>
      <c r="G259" s="14">
        <v>-737.01</v>
      </c>
    </row>
    <row r="260" spans="1:7" x14ac:dyDescent="0.3">
      <c r="A260" s="4" t="s">
        <v>253</v>
      </c>
      <c r="B260" s="244">
        <v>-16442.310000000001</v>
      </c>
      <c r="C260" s="15">
        <v>-7.23</v>
      </c>
      <c r="D260" s="14">
        <v>0</v>
      </c>
      <c r="E260" s="14">
        <v>-17724.009999999998</v>
      </c>
      <c r="G260" s="14">
        <v>-1314.84</v>
      </c>
    </row>
    <row r="261" spans="1:7" x14ac:dyDescent="0.3">
      <c r="A261" s="4" t="s">
        <v>254</v>
      </c>
      <c r="B261" s="244">
        <v>980.17</v>
      </c>
      <c r="D261" s="14">
        <v>0</v>
      </c>
      <c r="E261" s="14">
        <v>-11746.65</v>
      </c>
      <c r="G261" s="14">
        <v>-231.2</v>
      </c>
    </row>
    <row r="262" spans="1:7" x14ac:dyDescent="0.3">
      <c r="A262" s="4" t="s">
        <v>255</v>
      </c>
      <c r="B262" s="244">
        <v>-2826.82</v>
      </c>
      <c r="C262" s="15">
        <v>-23.26</v>
      </c>
      <c r="D262" s="14">
        <v>0</v>
      </c>
      <c r="E262" s="14">
        <v>-3683.74</v>
      </c>
      <c r="G262" s="14">
        <v>-261.17</v>
      </c>
    </row>
    <row r="263" spans="1:7" x14ac:dyDescent="0.3">
      <c r="A263" s="4" t="s">
        <v>256</v>
      </c>
      <c r="B263" s="244">
        <v>-87716.08</v>
      </c>
      <c r="C263" s="15">
        <v>-56.34</v>
      </c>
      <c r="D263" s="14">
        <v>0</v>
      </c>
      <c r="E263" s="14">
        <v>-200907.91</v>
      </c>
      <c r="G263" s="14">
        <v>-9179.5499999999993</v>
      </c>
    </row>
    <row r="264" spans="1:7" x14ac:dyDescent="0.3">
      <c r="A264" s="4" t="s">
        <v>257</v>
      </c>
      <c r="B264" s="244">
        <v>4575.16</v>
      </c>
      <c r="D264" s="14">
        <v>0</v>
      </c>
      <c r="E264" s="14">
        <v>-25941.040000000001</v>
      </c>
      <c r="G264" s="14">
        <v>-262.05</v>
      </c>
    </row>
    <row r="265" spans="1:7" x14ac:dyDescent="0.3">
      <c r="A265" s="4" t="s">
        <v>258</v>
      </c>
      <c r="B265" s="244">
        <v>-65562.12</v>
      </c>
      <c r="C265" s="15">
        <v>-60.22</v>
      </c>
      <c r="D265" s="14">
        <v>0</v>
      </c>
      <c r="E265" s="14">
        <v>-164809.53</v>
      </c>
      <c r="F265" s="15">
        <v>339.01</v>
      </c>
      <c r="G265" s="14">
        <v>-19003.599999999999</v>
      </c>
    </row>
    <row r="266" spans="1:7" x14ac:dyDescent="0.3">
      <c r="A266" s="4" t="s">
        <v>259</v>
      </c>
      <c r="B266" s="244">
        <v>-7073.93</v>
      </c>
      <c r="C266" s="15">
        <v>219.55</v>
      </c>
      <c r="D266" s="14">
        <v>0</v>
      </c>
      <c r="E266" s="14">
        <v>-2213.7199999999998</v>
      </c>
      <c r="G266" s="14">
        <v>-1679.22</v>
      </c>
    </row>
    <row r="267" spans="1:7" x14ac:dyDescent="0.3">
      <c r="A267" s="4" t="s">
        <v>260</v>
      </c>
      <c r="B267" s="244">
        <v>7764.23</v>
      </c>
      <c r="D267" s="14">
        <v>0</v>
      </c>
      <c r="E267" s="14">
        <v>-5703.93</v>
      </c>
      <c r="F267" s="15">
        <v>104.04</v>
      </c>
      <c r="G267" s="14">
        <v>-157.61000000000001</v>
      </c>
    </row>
    <row r="268" spans="1:7" x14ac:dyDescent="0.3">
      <c r="A268" s="4" t="s">
        <v>261</v>
      </c>
      <c r="B268" s="244">
        <v>4451.05</v>
      </c>
      <c r="D268" s="14">
        <v>0</v>
      </c>
      <c r="E268" s="14">
        <v>-10838.21</v>
      </c>
      <c r="G268" s="14">
        <v>-183.78</v>
      </c>
    </row>
    <row r="269" spans="1:7" x14ac:dyDescent="0.3">
      <c r="A269" s="4" t="s">
        <v>262</v>
      </c>
      <c r="B269" s="244">
        <v>5695.88</v>
      </c>
      <c r="D269" s="14">
        <v>0</v>
      </c>
      <c r="E269" s="14">
        <v>-1544</v>
      </c>
      <c r="F269" s="15">
        <v>599.62</v>
      </c>
      <c r="G269" s="14">
        <v>-251.31</v>
      </c>
    </row>
    <row r="270" spans="1:7" x14ac:dyDescent="0.3">
      <c r="A270" s="4" t="s">
        <v>263</v>
      </c>
      <c r="B270" s="244">
        <v>-14204.35</v>
      </c>
      <c r="C270" s="15">
        <v>21.26</v>
      </c>
      <c r="D270" s="14">
        <v>0</v>
      </c>
      <c r="E270" s="14">
        <v>-11714.31</v>
      </c>
      <c r="G270" s="14">
        <v>-246.76</v>
      </c>
    </row>
    <row r="271" spans="1:7" x14ac:dyDescent="0.3">
      <c r="A271" s="4" t="s">
        <v>264</v>
      </c>
      <c r="B271" s="244">
        <v>6127.13</v>
      </c>
      <c r="D271" s="14">
        <v>0</v>
      </c>
      <c r="E271" s="14">
        <v>-21033.66</v>
      </c>
      <c r="G271" s="14">
        <v>-416.52</v>
      </c>
    </row>
    <row r="272" spans="1:7" x14ac:dyDescent="0.3">
      <c r="A272" s="4" t="s">
        <v>265</v>
      </c>
      <c r="B272" s="244">
        <v>25783.69</v>
      </c>
      <c r="D272" s="14">
        <v>0</v>
      </c>
      <c r="E272" s="14">
        <v>-4179.0600000000004</v>
      </c>
      <c r="F272" s="15">
        <v>-94.77</v>
      </c>
      <c r="G272" s="14">
        <v>-1882.33</v>
      </c>
    </row>
    <row r="273" spans="1:7" x14ac:dyDescent="0.3">
      <c r="A273" s="4" t="s">
        <v>266</v>
      </c>
      <c r="B273" s="244">
        <v>20401.330000000002</v>
      </c>
      <c r="D273" s="14">
        <v>0</v>
      </c>
      <c r="E273" s="14">
        <v>-35592.28</v>
      </c>
      <c r="G273" s="14">
        <v>-640.11</v>
      </c>
    </row>
    <row r="274" spans="1:7" x14ac:dyDescent="0.3">
      <c r="A274" s="4" t="s">
        <v>267</v>
      </c>
      <c r="B274" s="244">
        <v>-697.35</v>
      </c>
      <c r="C274" s="15">
        <v>-85.26</v>
      </c>
      <c r="D274" s="14">
        <v>0</v>
      </c>
      <c r="E274" s="14">
        <v>-4731.49</v>
      </c>
      <c r="G274" s="14">
        <v>-303.61</v>
      </c>
    </row>
    <row r="275" spans="1:7" x14ac:dyDescent="0.3">
      <c r="A275" s="4" t="s">
        <v>268</v>
      </c>
      <c r="B275" s="244">
        <v>4596.4399999999996</v>
      </c>
      <c r="D275" s="14">
        <v>0</v>
      </c>
      <c r="E275" s="14">
        <v>-12730.11</v>
      </c>
      <c r="G275" s="14">
        <v>-657.45</v>
      </c>
    </row>
    <row r="276" spans="1:7" x14ac:dyDescent="0.3">
      <c r="A276" s="4" t="s">
        <v>269</v>
      </c>
      <c r="B276" s="244">
        <v>-6417.3</v>
      </c>
      <c r="C276" s="15">
        <v>-80.72</v>
      </c>
      <c r="D276" s="14">
        <v>0</v>
      </c>
      <c r="E276" s="14">
        <v>-33291.199999999997</v>
      </c>
      <c r="F276" s="15">
        <v>44.09</v>
      </c>
      <c r="G276" s="14">
        <v>-654.20000000000005</v>
      </c>
    </row>
    <row r="277" spans="1:7" x14ac:dyDescent="0.3">
      <c r="A277" s="4" t="s">
        <v>270</v>
      </c>
      <c r="B277" s="244">
        <v>6367.92</v>
      </c>
      <c r="C277" s="15">
        <v>105.12</v>
      </c>
      <c r="D277" s="14">
        <v>0</v>
      </c>
      <c r="E277" s="14">
        <v>3104.41</v>
      </c>
      <c r="F277" s="15">
        <v>-73.28</v>
      </c>
      <c r="G277" s="14">
        <v>-351.39</v>
      </c>
    </row>
    <row r="278" spans="1:7" x14ac:dyDescent="0.3">
      <c r="A278" s="4" t="s">
        <v>271</v>
      </c>
      <c r="B278" s="244">
        <v>-27299.09</v>
      </c>
      <c r="C278" s="15">
        <v>-60.49</v>
      </c>
      <c r="D278" s="14">
        <v>0</v>
      </c>
      <c r="E278" s="14">
        <v>-69102.850000000006</v>
      </c>
      <c r="G278" s="14">
        <v>-1178.07</v>
      </c>
    </row>
    <row r="279" spans="1:7" x14ac:dyDescent="0.3">
      <c r="A279" s="4" t="s">
        <v>272</v>
      </c>
      <c r="B279" s="244">
        <v>-44640.55</v>
      </c>
      <c r="C279" s="15">
        <v>-58.84</v>
      </c>
      <c r="D279" s="14">
        <v>0</v>
      </c>
      <c r="E279" s="14">
        <v>-108451.08</v>
      </c>
      <c r="G279" s="14">
        <v>-3471.76</v>
      </c>
    </row>
    <row r="280" spans="1:7" x14ac:dyDescent="0.3">
      <c r="A280" s="4" t="s">
        <v>273</v>
      </c>
      <c r="B280" s="244">
        <v>22249.29</v>
      </c>
      <c r="D280" s="14">
        <v>0</v>
      </c>
      <c r="E280" s="14">
        <v>-59786.46</v>
      </c>
      <c r="F280" s="15">
        <v>-3.65</v>
      </c>
      <c r="G280" s="14">
        <v>-2137.61</v>
      </c>
    </row>
    <row r="281" spans="1:7" x14ac:dyDescent="0.3">
      <c r="A281" s="4" t="s">
        <v>274</v>
      </c>
      <c r="B281" s="244">
        <v>16767.650000000001</v>
      </c>
      <c r="D281" s="14">
        <v>0</v>
      </c>
      <c r="E281" s="14">
        <v>-9092.67</v>
      </c>
      <c r="F281" s="15">
        <v>153.57</v>
      </c>
      <c r="G281" s="14">
        <v>-157.49</v>
      </c>
    </row>
    <row r="282" spans="1:7" x14ac:dyDescent="0.3">
      <c r="A282" s="4" t="s">
        <v>275</v>
      </c>
      <c r="B282" s="244">
        <v>11933.95</v>
      </c>
      <c r="D282" s="14">
        <v>0</v>
      </c>
      <c r="E282" s="14">
        <v>-31437.279999999999</v>
      </c>
      <c r="G282" s="14">
        <v>-497.55</v>
      </c>
    </row>
    <row r="283" spans="1:7" x14ac:dyDescent="0.3">
      <c r="A283" s="4" t="s">
        <v>276</v>
      </c>
      <c r="B283" s="244">
        <v>30318.39</v>
      </c>
      <c r="D283" s="14">
        <v>0</v>
      </c>
      <c r="E283" s="14">
        <v>-23567.52</v>
      </c>
      <c r="G283" s="14">
        <v>-1604.84</v>
      </c>
    </row>
  </sheetData>
  <conditionalFormatting sqref="D248:D284 D230:D246 D158:D165 D183:D200 D202:D207 D120:D138 D140:D156 D4:D16 D167:D170 D172:D181 D113:D114 D116:D117 D108:D111 D18:D37 D39:D55 D209:D216 D218:D228 D57:D92 D94:D106">
    <cfRule type="containsText" dxfId="40" priority="12" stopIfTrue="1" operator="containsText" text="ort">
      <formula>NOT(ISERROR(SEARCH("ort",D4)))</formula>
    </cfRule>
  </conditionalFormatting>
  <conditionalFormatting sqref="B4">
    <cfRule type="containsText" dxfId="39" priority="11" stopIfTrue="1" operator="containsText" text="ort">
      <formula>NOT(ISERROR(SEARCH("ort",B4)))</formula>
    </cfRule>
  </conditionalFormatting>
  <conditionalFormatting sqref="B285:D1048444">
    <cfRule type="containsText" dxfId="38" priority="13" stopIfTrue="1" operator="containsText" text="ort">
      <formula>NOT(ISERROR(SEARCH("ort",#REF!)))</formula>
    </cfRule>
  </conditionalFormatting>
  <conditionalFormatting sqref="B1048445:D1048576 B5:C16 B18:C37 B39:C55 B57:C92 B94:C101">
    <cfRule type="containsText" dxfId="37" priority="14" stopIfTrue="1" operator="containsText" text="ort">
      <formula>NOT(ISERROR(SEARCH("ort",#REF!)))</formula>
    </cfRule>
  </conditionalFormatting>
  <conditionalFormatting sqref="B1:C1 B3:D3 C2 B248:C284 B230:C246 B158:C165 B183:C200 B202:C207 B120:C138 B140:C156 B167:C170 B172:C181 B113:C114 B116:C117 B102:C106 B108:C111 B209:C216 B218:C228">
    <cfRule type="containsText" dxfId="36" priority="15" stopIfTrue="1" operator="containsText" text="ort">
      <formula>NOT(ISERROR(SEARCH("ort",#REF!)))</formula>
    </cfRule>
  </conditionalFormatting>
  <conditionalFormatting sqref="E110">
    <cfRule type="containsText" dxfId="35" priority="10" stopIfTrue="1" operator="containsText" text="ort">
      <formula>NOT(ISERROR(SEARCH("ort",E110)))</formula>
    </cfRule>
  </conditionalFormatting>
  <conditionalFormatting sqref="E130">
    <cfRule type="containsText" dxfId="34" priority="9" stopIfTrue="1" operator="containsText" text="ort">
      <formula>NOT(ISERROR(SEARCH("ort",E130)))</formula>
    </cfRule>
  </conditionalFormatting>
  <conditionalFormatting sqref="E137">
    <cfRule type="containsText" dxfId="33" priority="8" stopIfTrue="1" operator="containsText" text="ort">
      <formula>NOT(ISERROR(SEARCH("ort",E137)))</formula>
    </cfRule>
  </conditionalFormatting>
  <conditionalFormatting sqref="E169">
    <cfRule type="containsText" dxfId="32" priority="7" stopIfTrue="1" operator="containsText" text="ort">
      <formula>NOT(ISERROR(SEARCH("ort",E169)))</formula>
    </cfRule>
  </conditionalFormatting>
  <conditionalFormatting sqref="E190">
    <cfRule type="containsText" dxfId="31" priority="6" stopIfTrue="1" operator="containsText" text="ort">
      <formula>NOT(ISERROR(SEARCH("ort",E190)))</formula>
    </cfRule>
  </conditionalFormatting>
  <conditionalFormatting sqref="B2">
    <cfRule type="containsText" dxfId="30" priority="5" stopIfTrue="1" operator="containsText" text="ort">
      <formula>NOT(ISERROR(SEARCH("ort",#REF!)))</formula>
    </cfRule>
  </conditionalFormatting>
  <conditionalFormatting sqref="D2">
    <cfRule type="containsText" dxfId="29" priority="4" stopIfTrue="1" operator="containsText" text="ort">
      <formula>NOT(ISERROR(SEARCH("ort",#REF!)))</formula>
    </cfRule>
  </conditionalFormatting>
  <conditionalFormatting sqref="D1">
    <cfRule type="containsText" dxfId="28" priority="3" stopIfTrue="1" operator="containsText" text="ort">
      <formula>NOT(ISERROR(SEARCH("ort",#REF!)))</formula>
    </cfRule>
  </conditionalFormatting>
  <conditionalFormatting sqref="C4">
    <cfRule type="containsText" dxfId="27" priority="2" stopIfTrue="1" operator="containsText" text="ort">
      <formula>NOT(ISERROR(SEARCH("ort",#REF!)))</formula>
    </cfRule>
  </conditionalFormatting>
  <conditionalFormatting sqref="F103">
    <cfRule type="containsText" dxfId="26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3"/>
  <sheetViews>
    <sheetView workbookViewId="0">
      <selection activeCell="A2" sqref="A2"/>
    </sheetView>
  </sheetViews>
  <sheetFormatPr defaultRowHeight="15" x14ac:dyDescent="0.25"/>
  <cols>
    <col min="1" max="1" width="27.7109375" customWidth="1"/>
    <col min="2" max="2" width="14.85546875" bestFit="1" customWidth="1"/>
    <col min="3" max="3" width="11.140625" bestFit="1" customWidth="1"/>
    <col min="4" max="5" width="14.85546875" bestFit="1" customWidth="1"/>
    <col min="6" max="6" width="9.5703125" bestFit="1" customWidth="1"/>
    <col min="7" max="7" width="14.85546875" bestFit="1" customWidth="1"/>
  </cols>
  <sheetData>
    <row r="1" spans="1:11" ht="16.5" x14ac:dyDescent="0.3">
      <c r="A1" s="1" t="s">
        <v>282</v>
      </c>
      <c r="B1" s="394"/>
      <c r="C1" s="220"/>
      <c r="D1" s="248" t="s">
        <v>343</v>
      </c>
      <c r="E1" s="14"/>
      <c r="F1" s="15"/>
      <c r="G1" s="14"/>
      <c r="H1" s="5"/>
    </row>
    <row r="2" spans="1:11" ht="16.5" x14ac:dyDescent="0.3">
      <c r="A2" s="1"/>
      <c r="B2" s="312" t="s">
        <v>368</v>
      </c>
      <c r="C2" s="220"/>
      <c r="D2" s="3" t="s">
        <v>368</v>
      </c>
      <c r="E2" s="313">
        <v>42705</v>
      </c>
      <c r="F2" s="313"/>
      <c r="G2" s="313">
        <v>42705</v>
      </c>
      <c r="H2" s="3"/>
    </row>
    <row r="3" spans="1:11" ht="31.5" customHeight="1" x14ac:dyDescent="0.3">
      <c r="A3" s="229" t="s">
        <v>277</v>
      </c>
      <c r="B3" s="402" t="s">
        <v>278</v>
      </c>
      <c r="C3" s="221" t="s">
        <v>279</v>
      </c>
      <c r="D3" s="383" t="s">
        <v>280</v>
      </c>
      <c r="E3" s="283" t="s">
        <v>278</v>
      </c>
      <c r="F3" s="266" t="s">
        <v>279</v>
      </c>
      <c r="G3" s="283" t="s">
        <v>280</v>
      </c>
      <c r="H3" s="242"/>
    </row>
    <row r="4" spans="1:11" ht="16.5" x14ac:dyDescent="0.3">
      <c r="A4" s="229" t="s">
        <v>325</v>
      </c>
      <c r="B4" s="241">
        <f>SUM(B5:B283)</f>
        <v>108690414.46000008</v>
      </c>
      <c r="C4" s="262">
        <f>(B4-E4)/E4*100</f>
        <v>30.338787911822095</v>
      </c>
      <c r="D4" s="236">
        <f>SUM(D5:D283)</f>
        <v>0</v>
      </c>
      <c r="E4" s="2">
        <v>83390689.909999967</v>
      </c>
      <c r="F4" s="220">
        <v>-4.8454646447921412</v>
      </c>
      <c r="G4" s="2">
        <v>-3918002.8200000068</v>
      </c>
      <c r="H4" s="4"/>
    </row>
    <row r="5" spans="1:11" ht="16.5" x14ac:dyDescent="0.3">
      <c r="A5" s="4" t="s">
        <v>0</v>
      </c>
      <c r="B5" s="244">
        <v>30029.78</v>
      </c>
      <c r="C5" s="15">
        <v>69.75</v>
      </c>
      <c r="D5" s="14">
        <v>0</v>
      </c>
      <c r="E5" s="14">
        <v>17690.53</v>
      </c>
      <c r="F5" s="15">
        <v>-23.87</v>
      </c>
      <c r="G5" s="14">
        <v>-605.38</v>
      </c>
      <c r="H5" s="4"/>
      <c r="K5" s="403"/>
    </row>
    <row r="6" spans="1:11" ht="16.5" x14ac:dyDescent="0.3">
      <c r="A6" s="4" t="s">
        <v>1</v>
      </c>
      <c r="B6" s="244">
        <v>353750.11</v>
      </c>
      <c r="C6" s="15">
        <v>50.63</v>
      </c>
      <c r="D6" s="14">
        <v>0</v>
      </c>
      <c r="E6" s="14">
        <v>234842.02</v>
      </c>
      <c r="F6" s="15">
        <v>-14.02</v>
      </c>
      <c r="G6" s="14">
        <v>-8259.34</v>
      </c>
      <c r="H6" s="4"/>
    </row>
    <row r="7" spans="1:11" ht="16.5" x14ac:dyDescent="0.3">
      <c r="A7" s="4" t="s">
        <v>2</v>
      </c>
      <c r="B7" s="244">
        <v>206932.83</v>
      </c>
      <c r="C7" s="15">
        <v>23.48</v>
      </c>
      <c r="D7" s="14">
        <v>0</v>
      </c>
      <c r="E7" s="14">
        <v>167578.71</v>
      </c>
      <c r="F7" s="15">
        <v>11.31</v>
      </c>
      <c r="G7" s="14">
        <v>-6193.3</v>
      </c>
      <c r="H7" s="4"/>
    </row>
    <row r="8" spans="1:11" ht="16.5" x14ac:dyDescent="0.3">
      <c r="A8" s="4" t="s">
        <v>3</v>
      </c>
      <c r="B8" s="244">
        <v>55216.89</v>
      </c>
      <c r="C8" s="15">
        <v>21.2</v>
      </c>
      <c r="D8" s="14">
        <v>0</v>
      </c>
      <c r="E8" s="14">
        <v>45557.24</v>
      </c>
      <c r="F8" s="15">
        <v>-28.98</v>
      </c>
      <c r="G8" s="14">
        <v>-1357.27</v>
      </c>
      <c r="H8" s="4"/>
    </row>
    <row r="9" spans="1:11" ht="16.5" x14ac:dyDescent="0.3">
      <c r="A9" s="4" t="s">
        <v>4</v>
      </c>
      <c r="B9" s="244">
        <v>256656.26</v>
      </c>
      <c r="C9" s="15">
        <v>39.19</v>
      </c>
      <c r="D9" s="14">
        <v>0</v>
      </c>
      <c r="E9" s="14">
        <v>184390.27</v>
      </c>
      <c r="F9" s="15">
        <v>-14.59</v>
      </c>
      <c r="G9" s="14">
        <v>-7154.6</v>
      </c>
      <c r="H9" s="4"/>
    </row>
    <row r="10" spans="1:11" ht="16.5" x14ac:dyDescent="0.3">
      <c r="A10" s="4" t="s">
        <v>5</v>
      </c>
      <c r="B10" s="244">
        <v>156802.54999999999</v>
      </c>
      <c r="C10" s="15">
        <v>8.9700000000000006</v>
      </c>
      <c r="D10" s="14">
        <v>0</v>
      </c>
      <c r="E10" s="14">
        <v>143894.72</v>
      </c>
      <c r="F10" s="15">
        <v>8.57</v>
      </c>
      <c r="G10" s="14">
        <v>-4898.2299999999996</v>
      </c>
      <c r="H10" s="4"/>
    </row>
    <row r="11" spans="1:11" ht="16.5" x14ac:dyDescent="0.3">
      <c r="A11" s="4" t="s">
        <v>6</v>
      </c>
      <c r="B11" s="244">
        <v>112934.47</v>
      </c>
      <c r="C11" s="15">
        <v>-6.27</v>
      </c>
      <c r="D11" s="14">
        <v>0</v>
      </c>
      <c r="E11" s="14">
        <v>120491.21</v>
      </c>
      <c r="F11" s="15">
        <v>30.16</v>
      </c>
      <c r="G11" s="14">
        <v>-2955.2</v>
      </c>
      <c r="H11" s="4"/>
    </row>
    <row r="12" spans="1:11" ht="16.5" x14ac:dyDescent="0.3">
      <c r="A12" s="4" t="s">
        <v>7</v>
      </c>
      <c r="B12" s="244">
        <v>88005.85</v>
      </c>
      <c r="C12" s="15">
        <v>37.54</v>
      </c>
      <c r="D12" s="14">
        <v>0</v>
      </c>
      <c r="E12" s="14">
        <v>63987.65</v>
      </c>
      <c r="F12" s="15">
        <v>-0.2</v>
      </c>
      <c r="G12" s="14">
        <v>-2038.17</v>
      </c>
      <c r="H12" s="4"/>
    </row>
    <row r="13" spans="1:11" ht="16.5" x14ac:dyDescent="0.3">
      <c r="A13" s="4" t="s">
        <v>8</v>
      </c>
      <c r="B13" s="244">
        <v>25109.62</v>
      </c>
      <c r="C13" s="15">
        <v>13.84</v>
      </c>
      <c r="D13" s="14">
        <v>0</v>
      </c>
      <c r="E13" s="14">
        <v>22057.74</v>
      </c>
      <c r="F13" s="15">
        <v>-4.66</v>
      </c>
      <c r="G13" s="14">
        <v>-407.22</v>
      </c>
      <c r="H13" s="4"/>
    </row>
    <row r="14" spans="1:11" ht="16.5" x14ac:dyDescent="0.3">
      <c r="A14" s="4" t="s">
        <v>9</v>
      </c>
      <c r="B14" s="244">
        <v>26255.54</v>
      </c>
      <c r="C14" s="15">
        <v>16.440000000000001</v>
      </c>
      <c r="D14" s="14">
        <v>0</v>
      </c>
      <c r="E14" s="14">
        <v>22548.84</v>
      </c>
      <c r="F14" s="15">
        <v>17.32</v>
      </c>
      <c r="G14" s="14">
        <v>-434.46</v>
      </c>
      <c r="H14" s="4"/>
    </row>
    <row r="15" spans="1:11" ht="16.5" x14ac:dyDescent="0.3">
      <c r="A15" s="4" t="s">
        <v>10</v>
      </c>
      <c r="B15" s="244">
        <v>38794.480000000003</v>
      </c>
      <c r="C15" s="15">
        <v>17.78</v>
      </c>
      <c r="D15" s="14">
        <v>0</v>
      </c>
      <c r="E15" s="14">
        <v>32938.33</v>
      </c>
      <c r="F15" s="15">
        <v>-2.5099999999999998</v>
      </c>
      <c r="G15" s="14">
        <v>-1082.32</v>
      </c>
      <c r="H15" s="4"/>
    </row>
    <row r="16" spans="1:11" ht="16.5" x14ac:dyDescent="0.3">
      <c r="A16" s="4" t="s">
        <v>11</v>
      </c>
      <c r="B16" s="244">
        <v>5596838.3499999996</v>
      </c>
      <c r="C16" s="15">
        <v>17.260000000000002</v>
      </c>
      <c r="D16" s="14">
        <v>0</v>
      </c>
      <c r="E16" s="14">
        <v>4773097.28</v>
      </c>
      <c r="F16" s="15">
        <v>16.12</v>
      </c>
      <c r="G16" s="14">
        <v>-254949.27</v>
      </c>
      <c r="H16" s="4"/>
    </row>
    <row r="17" spans="1:8" ht="16.5" x14ac:dyDescent="0.3">
      <c r="A17" s="237" t="s">
        <v>12</v>
      </c>
      <c r="B17" s="244">
        <v>238402.45</v>
      </c>
      <c r="C17" s="15">
        <v>42.86</v>
      </c>
      <c r="D17" s="4">
        <v>0</v>
      </c>
      <c r="E17" s="14">
        <v>166880.02000000002</v>
      </c>
      <c r="F17" s="320" t="s">
        <v>333</v>
      </c>
      <c r="G17" s="14">
        <v>-5923.3799999999992</v>
      </c>
      <c r="H17" s="295" t="s">
        <v>348</v>
      </c>
    </row>
    <row r="18" spans="1:8" ht="16.5" x14ac:dyDescent="0.3">
      <c r="A18" s="4" t="s">
        <v>13</v>
      </c>
      <c r="B18" s="244">
        <v>261302.47</v>
      </c>
      <c r="C18" s="15">
        <v>56.07</v>
      </c>
      <c r="D18" s="14">
        <v>0</v>
      </c>
      <c r="E18" s="14">
        <v>167423.18</v>
      </c>
      <c r="F18" s="15">
        <v>-38.42</v>
      </c>
      <c r="G18" s="14">
        <v>-7561.48</v>
      </c>
      <c r="H18" s="4"/>
    </row>
    <row r="19" spans="1:8" ht="16.5" x14ac:dyDescent="0.3">
      <c r="A19" s="4" t="s">
        <v>14</v>
      </c>
      <c r="B19" s="244">
        <v>48015.38</v>
      </c>
      <c r="C19" s="15">
        <v>19.309999999999999</v>
      </c>
      <c r="D19" s="14">
        <v>0</v>
      </c>
      <c r="E19" s="14">
        <v>40244.35</v>
      </c>
      <c r="F19" s="15">
        <v>-18.440000000000001</v>
      </c>
      <c r="G19" s="14">
        <v>-2335.1999999999998</v>
      </c>
      <c r="H19" s="4"/>
    </row>
    <row r="20" spans="1:8" ht="16.5" x14ac:dyDescent="0.3">
      <c r="A20" s="4" t="s">
        <v>15</v>
      </c>
      <c r="B20" s="244">
        <v>95437.47</v>
      </c>
      <c r="C20" s="15">
        <v>31.81</v>
      </c>
      <c r="D20" s="14">
        <v>0</v>
      </c>
      <c r="E20" s="14">
        <v>72403.94</v>
      </c>
      <c r="F20" s="15">
        <v>-5.43</v>
      </c>
      <c r="G20" s="14">
        <v>-1557.13</v>
      </c>
      <c r="H20" s="4"/>
    </row>
    <row r="21" spans="1:8" ht="16.5" x14ac:dyDescent="0.3">
      <c r="A21" s="4" t="s">
        <v>16</v>
      </c>
      <c r="B21" s="244">
        <v>306170.89</v>
      </c>
      <c r="C21" s="15">
        <v>41.19</v>
      </c>
      <c r="D21" s="14">
        <v>0</v>
      </c>
      <c r="E21" s="14">
        <v>216848.72</v>
      </c>
      <c r="F21" s="15">
        <v>-17.899999999999999</v>
      </c>
      <c r="G21" s="14">
        <v>-10507.2</v>
      </c>
      <c r="H21" s="4"/>
    </row>
    <row r="22" spans="1:8" ht="16.5" x14ac:dyDescent="0.3">
      <c r="A22" s="4" t="s">
        <v>17</v>
      </c>
      <c r="B22" s="244">
        <v>155539.91</v>
      </c>
      <c r="C22" s="15">
        <v>42.63</v>
      </c>
      <c r="D22" s="14">
        <v>0</v>
      </c>
      <c r="E22" s="14">
        <v>109052.64</v>
      </c>
      <c r="F22" s="15">
        <v>-19.82</v>
      </c>
      <c r="G22" s="14">
        <v>-4379.71</v>
      </c>
      <c r="H22" s="4"/>
    </row>
    <row r="23" spans="1:8" ht="16.5" x14ac:dyDescent="0.3">
      <c r="A23" s="4" t="s">
        <v>18</v>
      </c>
      <c r="B23" s="244">
        <v>127172.93</v>
      </c>
      <c r="C23" s="15">
        <v>63.61</v>
      </c>
      <c r="D23" s="14">
        <v>0</v>
      </c>
      <c r="E23" s="14">
        <v>77731.03</v>
      </c>
      <c r="F23" s="15">
        <v>-35.57</v>
      </c>
      <c r="G23" s="14">
        <v>-4097.96</v>
      </c>
      <c r="H23" s="4"/>
    </row>
    <row r="24" spans="1:8" ht="16.5" x14ac:dyDescent="0.3">
      <c r="A24" s="4" t="s">
        <v>19</v>
      </c>
      <c r="B24" s="244">
        <v>34722.76</v>
      </c>
      <c r="C24" s="15">
        <v>211.56</v>
      </c>
      <c r="D24" s="14">
        <v>0</v>
      </c>
      <c r="E24" s="14">
        <v>11144.97</v>
      </c>
      <c r="F24" s="15">
        <v>-46.93</v>
      </c>
      <c r="G24" s="14">
        <v>-472.67</v>
      </c>
      <c r="H24" s="4"/>
    </row>
    <row r="25" spans="1:8" ht="16.5" x14ac:dyDescent="0.3">
      <c r="A25" s="4" t="s">
        <v>20</v>
      </c>
      <c r="B25" s="244">
        <v>21556.13</v>
      </c>
      <c r="C25" s="15">
        <v>158.80000000000001</v>
      </c>
      <c r="D25" s="14">
        <v>0</v>
      </c>
      <c r="E25" s="14">
        <v>8329.18</v>
      </c>
      <c r="F25" s="15">
        <v>-54.71</v>
      </c>
      <c r="G25" s="14">
        <v>-962.73</v>
      </c>
      <c r="H25" s="4"/>
    </row>
    <row r="26" spans="1:8" ht="16.5" x14ac:dyDescent="0.3">
      <c r="A26" s="4" t="s">
        <v>21</v>
      </c>
      <c r="B26" s="244">
        <v>543472.51</v>
      </c>
      <c r="C26" s="15">
        <v>30.22</v>
      </c>
      <c r="D26" s="14">
        <v>0</v>
      </c>
      <c r="E26" s="14">
        <v>417345.61</v>
      </c>
      <c r="F26" s="15">
        <v>-11.82</v>
      </c>
      <c r="G26" s="14">
        <v>-17986.57</v>
      </c>
      <c r="H26" s="4"/>
    </row>
    <row r="27" spans="1:8" ht="16.5" x14ac:dyDescent="0.3">
      <c r="A27" s="4" t="s">
        <v>22</v>
      </c>
      <c r="B27" s="244">
        <v>46250.8</v>
      </c>
      <c r="C27" s="15">
        <v>3.67</v>
      </c>
      <c r="D27" s="14">
        <v>0</v>
      </c>
      <c r="E27" s="14">
        <v>44612.72</v>
      </c>
      <c r="F27" s="15">
        <v>43.88</v>
      </c>
      <c r="G27" s="14">
        <v>-701.72</v>
      </c>
      <c r="H27" s="4"/>
    </row>
    <row r="28" spans="1:8" ht="16.5" x14ac:dyDescent="0.3">
      <c r="A28" s="4" t="s">
        <v>23</v>
      </c>
      <c r="B28" s="244">
        <v>176834.99</v>
      </c>
      <c r="C28" s="15">
        <v>47.9</v>
      </c>
      <c r="D28" s="14">
        <v>0</v>
      </c>
      <c r="E28" s="14">
        <v>119563.37</v>
      </c>
      <c r="F28" s="15">
        <v>-15.79</v>
      </c>
      <c r="G28" s="14">
        <v>-6657.43</v>
      </c>
      <c r="H28" s="4"/>
    </row>
    <row r="29" spans="1:8" ht="16.5" x14ac:dyDescent="0.3">
      <c r="A29" s="4" t="s">
        <v>24</v>
      </c>
      <c r="B29" s="244">
        <v>102406.94</v>
      </c>
      <c r="C29" s="15">
        <v>57.85</v>
      </c>
      <c r="D29" s="14">
        <v>0</v>
      </c>
      <c r="E29" s="14">
        <v>64875.87</v>
      </c>
      <c r="F29" s="15">
        <v>-17.579999999999998</v>
      </c>
      <c r="G29" s="14">
        <v>-2922.05</v>
      </c>
      <c r="H29" s="4"/>
    </row>
    <row r="30" spans="1:8" ht="16.5" x14ac:dyDescent="0.3">
      <c r="A30" s="4" t="s">
        <v>25</v>
      </c>
      <c r="B30" s="244">
        <v>149463.85999999999</v>
      </c>
      <c r="C30" s="15">
        <v>0.06</v>
      </c>
      <c r="D30" s="14">
        <v>0</v>
      </c>
      <c r="E30" s="14">
        <v>149369.44</v>
      </c>
      <c r="F30" s="15">
        <v>32</v>
      </c>
      <c r="G30" s="14">
        <v>-8658.84</v>
      </c>
      <c r="H30" s="4"/>
    </row>
    <row r="31" spans="1:8" ht="16.5" x14ac:dyDescent="0.3">
      <c r="A31" s="14" t="s">
        <v>26</v>
      </c>
      <c r="B31" s="244">
        <v>45850.13</v>
      </c>
      <c r="C31" s="15">
        <v>43.34</v>
      </c>
      <c r="D31" s="14">
        <v>0</v>
      </c>
      <c r="E31" s="14">
        <v>31986.74</v>
      </c>
      <c r="F31" s="15">
        <v>6.27</v>
      </c>
      <c r="G31" s="14">
        <v>-2711.65</v>
      </c>
      <c r="H31" s="4"/>
    </row>
    <row r="32" spans="1:8" ht="16.5" x14ac:dyDescent="0.3">
      <c r="A32" s="14" t="s">
        <v>27</v>
      </c>
      <c r="B32" s="244">
        <v>196846.91</v>
      </c>
      <c r="C32" s="15">
        <v>29.73</v>
      </c>
      <c r="D32" s="14">
        <v>0</v>
      </c>
      <c r="E32" s="14">
        <v>151741.51999999999</v>
      </c>
      <c r="F32" s="15">
        <v>-5.19</v>
      </c>
      <c r="G32" s="14">
        <v>-5097.6499999999996</v>
      </c>
      <c r="H32" s="4"/>
    </row>
    <row r="33" spans="1:8" ht="16.5" x14ac:dyDescent="0.3">
      <c r="A33" s="14" t="s">
        <v>28</v>
      </c>
      <c r="B33" s="244">
        <v>178983.78</v>
      </c>
      <c r="C33" s="15">
        <v>41.28</v>
      </c>
      <c r="D33" s="14">
        <v>0</v>
      </c>
      <c r="E33" s="14">
        <v>126690.04</v>
      </c>
      <c r="F33" s="15">
        <v>-14.67</v>
      </c>
      <c r="G33" s="14">
        <v>-4717.26</v>
      </c>
      <c r="H33" s="4"/>
    </row>
    <row r="34" spans="1:8" ht="16.5" x14ac:dyDescent="0.3">
      <c r="A34" s="14" t="s">
        <v>29</v>
      </c>
      <c r="B34" s="244">
        <v>343166.99</v>
      </c>
      <c r="C34" s="15">
        <v>28.53</v>
      </c>
      <c r="D34" s="14">
        <v>0</v>
      </c>
      <c r="E34" s="14">
        <v>267001.17</v>
      </c>
      <c r="F34" s="15">
        <v>-6.24</v>
      </c>
      <c r="G34" s="14">
        <v>-11400.55</v>
      </c>
      <c r="H34" s="4"/>
    </row>
    <row r="35" spans="1:8" ht="16.5" x14ac:dyDescent="0.3">
      <c r="A35" s="4" t="s">
        <v>30</v>
      </c>
      <c r="B35" s="244">
        <v>63373.74</v>
      </c>
      <c r="C35" s="15">
        <v>26.01</v>
      </c>
      <c r="D35" s="14">
        <v>0</v>
      </c>
      <c r="E35" s="14">
        <v>50293.2</v>
      </c>
      <c r="F35" s="15">
        <v>12.83</v>
      </c>
      <c r="G35" s="14">
        <v>-3987.49</v>
      </c>
      <c r="H35" s="4"/>
    </row>
    <row r="36" spans="1:8" ht="16.5" x14ac:dyDescent="0.3">
      <c r="A36" s="4" t="s">
        <v>31</v>
      </c>
      <c r="B36" s="244">
        <v>10259176.32</v>
      </c>
      <c r="C36" s="15">
        <v>18.850000000000001</v>
      </c>
      <c r="D36" s="14">
        <v>0</v>
      </c>
      <c r="E36" s="14">
        <v>8631686.6699999999</v>
      </c>
      <c r="F36" s="15">
        <v>9.77</v>
      </c>
      <c r="G36" s="14">
        <v>-666997.73</v>
      </c>
      <c r="H36" s="4"/>
    </row>
    <row r="37" spans="1:8" ht="16.5" x14ac:dyDescent="0.3">
      <c r="A37" s="4" t="s">
        <v>32</v>
      </c>
      <c r="B37" s="244">
        <v>59756.39</v>
      </c>
      <c r="C37" s="15">
        <v>136.04</v>
      </c>
      <c r="D37" s="14">
        <v>0</v>
      </c>
      <c r="E37" s="14">
        <v>25316.53</v>
      </c>
      <c r="F37" s="15">
        <v>-30.24</v>
      </c>
      <c r="G37" s="14">
        <v>-1914.16</v>
      </c>
      <c r="H37" s="4"/>
    </row>
    <row r="38" spans="1:8" ht="16.5" x14ac:dyDescent="0.3">
      <c r="A38" s="237" t="s">
        <v>33</v>
      </c>
      <c r="B38" s="244">
        <v>793643.32</v>
      </c>
      <c r="C38" s="15">
        <v>44.72</v>
      </c>
      <c r="D38" s="4">
        <v>0</v>
      </c>
      <c r="E38" s="14">
        <v>548416.68000000005</v>
      </c>
      <c r="F38" s="320" t="s">
        <v>333</v>
      </c>
      <c r="G38" s="14">
        <v>-20055.54</v>
      </c>
      <c r="H38" s="295" t="s">
        <v>349</v>
      </c>
    </row>
    <row r="39" spans="1:8" ht="16.5" x14ac:dyDescent="0.3">
      <c r="A39" s="4" t="s">
        <v>34</v>
      </c>
      <c r="B39" s="244">
        <v>35589.07</v>
      </c>
      <c r="C39" s="15">
        <v>1.24</v>
      </c>
      <c r="D39" s="14">
        <v>0</v>
      </c>
      <c r="E39" s="14">
        <v>35154.03</v>
      </c>
      <c r="F39" s="15">
        <v>16.079999999999998</v>
      </c>
      <c r="G39" s="14">
        <v>-1805.3</v>
      </c>
      <c r="H39" s="4"/>
    </row>
    <row r="40" spans="1:8" ht="16.5" x14ac:dyDescent="0.3">
      <c r="A40" s="4" t="s">
        <v>35</v>
      </c>
      <c r="B40" s="244">
        <v>234938.56</v>
      </c>
      <c r="C40" s="15">
        <v>52.63</v>
      </c>
      <c r="D40" s="14">
        <v>0</v>
      </c>
      <c r="E40" s="14">
        <v>153929.88</v>
      </c>
      <c r="F40" s="15">
        <v>-16.96</v>
      </c>
      <c r="G40" s="14">
        <v>-5977.76</v>
      </c>
      <c r="H40" s="4"/>
    </row>
    <row r="41" spans="1:8" ht="16.5" x14ac:dyDescent="0.3">
      <c r="A41" s="4" t="s">
        <v>36</v>
      </c>
      <c r="B41" s="244">
        <v>52049.13</v>
      </c>
      <c r="C41" s="15">
        <v>15.09</v>
      </c>
      <c r="D41" s="14">
        <v>0</v>
      </c>
      <c r="E41" s="14">
        <v>45226.25</v>
      </c>
      <c r="F41" s="15">
        <v>-8.89</v>
      </c>
      <c r="G41" s="14">
        <v>-1380.44</v>
      </c>
      <c r="H41" s="4"/>
    </row>
    <row r="42" spans="1:8" ht="16.5" x14ac:dyDescent="0.3">
      <c r="A42" s="4" t="s">
        <v>37</v>
      </c>
      <c r="B42" s="244">
        <v>44918.96</v>
      </c>
      <c r="C42" s="15">
        <v>73.430000000000007</v>
      </c>
      <c r="D42" s="14">
        <v>0</v>
      </c>
      <c r="E42" s="14">
        <v>25900.32</v>
      </c>
      <c r="F42" s="15">
        <v>-50.53</v>
      </c>
      <c r="G42" s="14">
        <v>-1868.08</v>
      </c>
      <c r="H42" s="4"/>
    </row>
    <row r="43" spans="1:8" ht="16.5" x14ac:dyDescent="0.3">
      <c r="A43" s="4" t="s">
        <v>38</v>
      </c>
      <c r="B43" s="244">
        <v>894633.56</v>
      </c>
      <c r="C43" s="15">
        <v>21.14</v>
      </c>
      <c r="D43" s="14">
        <v>0</v>
      </c>
      <c r="E43" s="14">
        <v>738518.35</v>
      </c>
      <c r="F43" s="15">
        <v>12.8</v>
      </c>
      <c r="G43" s="14">
        <v>-33510.93</v>
      </c>
      <c r="H43" s="4"/>
    </row>
    <row r="44" spans="1:8" ht="16.5" x14ac:dyDescent="0.3">
      <c r="A44" s="4" t="s">
        <v>39</v>
      </c>
      <c r="B44" s="244">
        <v>209450.72</v>
      </c>
      <c r="C44" s="15">
        <v>71.88</v>
      </c>
      <c r="D44" s="14">
        <v>0</v>
      </c>
      <c r="E44" s="14">
        <v>121860.11</v>
      </c>
      <c r="F44" s="15">
        <v>-24.44</v>
      </c>
      <c r="G44" s="14">
        <v>-5237.4799999999996</v>
      </c>
      <c r="H44" s="4"/>
    </row>
    <row r="45" spans="1:8" ht="16.5" x14ac:dyDescent="0.3">
      <c r="A45" s="4" t="s">
        <v>40</v>
      </c>
      <c r="B45" s="244">
        <v>1306935.0900000001</v>
      </c>
      <c r="C45" s="15">
        <v>33.53</v>
      </c>
      <c r="D45" s="14">
        <v>0</v>
      </c>
      <c r="E45" s="14">
        <v>978727.07</v>
      </c>
      <c r="F45" s="15">
        <v>-11.95</v>
      </c>
      <c r="G45" s="14">
        <v>-42902.32</v>
      </c>
      <c r="H45" s="4"/>
    </row>
    <row r="46" spans="1:8" ht="16.5" x14ac:dyDescent="0.3">
      <c r="A46" s="4" t="s">
        <v>41</v>
      </c>
      <c r="B46" s="244">
        <v>183982.76</v>
      </c>
      <c r="C46" s="15">
        <v>49.42</v>
      </c>
      <c r="D46" s="14">
        <v>0</v>
      </c>
      <c r="E46" s="14">
        <v>123134.88</v>
      </c>
      <c r="F46" s="15">
        <v>-28.06</v>
      </c>
      <c r="G46" s="14">
        <v>-5126.71</v>
      </c>
      <c r="H46" s="4"/>
    </row>
    <row r="47" spans="1:8" ht="16.5" x14ac:dyDescent="0.3">
      <c r="A47" s="4" t="s">
        <v>42</v>
      </c>
      <c r="B47" s="244">
        <v>163451.89000000001</v>
      </c>
      <c r="C47" s="15">
        <v>38.15</v>
      </c>
      <c r="D47" s="14">
        <v>0</v>
      </c>
      <c r="E47" s="14">
        <v>118316.33</v>
      </c>
      <c r="F47" s="15">
        <v>-5.77</v>
      </c>
      <c r="G47" s="14">
        <v>-4125.4799999999996</v>
      </c>
      <c r="H47" s="4"/>
    </row>
    <row r="48" spans="1:8" ht="16.5" x14ac:dyDescent="0.3">
      <c r="A48" s="4" t="s">
        <v>43</v>
      </c>
      <c r="B48" s="244">
        <v>168026.62</v>
      </c>
      <c r="C48" s="15">
        <v>36.04</v>
      </c>
      <c r="D48" s="14">
        <v>0</v>
      </c>
      <c r="E48" s="14">
        <v>123509.31</v>
      </c>
      <c r="F48" s="15">
        <v>-11.37</v>
      </c>
      <c r="G48" s="14">
        <v>-4604.79</v>
      </c>
      <c r="H48" s="4"/>
    </row>
    <row r="49" spans="1:8" ht="16.5" x14ac:dyDescent="0.3">
      <c r="A49" s="4" t="s">
        <v>44</v>
      </c>
      <c r="B49" s="244">
        <v>330233.65000000002</v>
      </c>
      <c r="C49" s="15">
        <v>23.92</v>
      </c>
      <c r="D49" s="14">
        <v>0</v>
      </c>
      <c r="E49" s="14">
        <v>266480.31</v>
      </c>
      <c r="F49" s="15">
        <v>-11.05</v>
      </c>
      <c r="G49" s="14">
        <v>-5952.84</v>
      </c>
      <c r="H49" s="4"/>
    </row>
    <row r="50" spans="1:8" ht="16.5" x14ac:dyDescent="0.3">
      <c r="A50" s="4" t="s">
        <v>45</v>
      </c>
      <c r="B50" s="244">
        <v>81230.67</v>
      </c>
      <c r="C50" s="15">
        <v>36.340000000000003</v>
      </c>
      <c r="D50" s="14">
        <v>0</v>
      </c>
      <c r="E50" s="14">
        <v>59579.42</v>
      </c>
      <c r="F50" s="15">
        <v>-18.21</v>
      </c>
      <c r="G50" s="14">
        <v>-5866.09</v>
      </c>
      <c r="H50" s="4"/>
    </row>
    <row r="51" spans="1:8" ht="16.5" x14ac:dyDescent="0.3">
      <c r="A51" s="4" t="s">
        <v>46</v>
      </c>
      <c r="B51" s="244">
        <v>529745.84</v>
      </c>
      <c r="C51" s="15">
        <v>26.21</v>
      </c>
      <c r="D51" s="14">
        <v>0</v>
      </c>
      <c r="E51" s="14">
        <v>419722.99</v>
      </c>
      <c r="F51" s="15">
        <v>-12.02</v>
      </c>
      <c r="G51" s="14">
        <v>-15807.42</v>
      </c>
      <c r="H51" s="4"/>
    </row>
    <row r="52" spans="1:8" ht="16.5" x14ac:dyDescent="0.3">
      <c r="A52" s="4" t="s">
        <v>47</v>
      </c>
      <c r="B52" s="244">
        <v>166109.76999999999</v>
      </c>
      <c r="C52" s="15">
        <v>24.16</v>
      </c>
      <c r="D52" s="14">
        <v>0</v>
      </c>
      <c r="E52" s="14">
        <v>133784</v>
      </c>
      <c r="F52" s="15">
        <v>23.63</v>
      </c>
      <c r="G52" s="14">
        <v>-5273.34</v>
      </c>
      <c r="H52" s="4"/>
    </row>
    <row r="53" spans="1:8" ht="16.5" x14ac:dyDescent="0.3">
      <c r="A53" s="4" t="s">
        <v>48</v>
      </c>
      <c r="B53" s="244">
        <v>143727.14000000001</v>
      </c>
      <c r="C53" s="15">
        <v>41.59</v>
      </c>
      <c r="D53" s="14">
        <v>0</v>
      </c>
      <c r="E53" s="14">
        <v>101512.31</v>
      </c>
      <c r="F53" s="15">
        <v>-12.07</v>
      </c>
      <c r="G53" s="14">
        <v>-4491.3100000000004</v>
      </c>
      <c r="H53" s="4"/>
    </row>
    <row r="54" spans="1:8" ht="16.5" x14ac:dyDescent="0.3">
      <c r="A54" s="4" t="s">
        <v>49</v>
      </c>
      <c r="B54" s="244">
        <v>52557.53</v>
      </c>
      <c r="C54" s="15">
        <v>149.38999999999999</v>
      </c>
      <c r="D54" s="14">
        <v>0</v>
      </c>
      <c r="E54" s="14">
        <v>21074.799999999999</v>
      </c>
      <c r="F54" s="15">
        <v>-52.35</v>
      </c>
      <c r="G54" s="14">
        <v>-1510.04</v>
      </c>
      <c r="H54" s="4"/>
    </row>
    <row r="55" spans="1:8" ht="16.5" x14ac:dyDescent="0.3">
      <c r="A55" s="4" t="s">
        <v>50</v>
      </c>
      <c r="B55" s="244">
        <v>102349.51</v>
      </c>
      <c r="C55" s="15">
        <v>7.83</v>
      </c>
      <c r="D55" s="14">
        <v>0</v>
      </c>
      <c r="E55" s="14">
        <v>94916.36</v>
      </c>
      <c r="F55" s="15">
        <v>-3.78</v>
      </c>
      <c r="G55" s="14">
        <v>-2432.15</v>
      </c>
      <c r="H55" s="4"/>
    </row>
    <row r="56" spans="1:8" ht="16.5" x14ac:dyDescent="0.3">
      <c r="A56" s="4" t="s">
        <v>51</v>
      </c>
      <c r="B56" s="244">
        <v>392899.43</v>
      </c>
      <c r="C56" s="15">
        <v>70.17</v>
      </c>
      <c r="D56" s="14">
        <v>0</v>
      </c>
      <c r="E56" s="14">
        <v>230882.66</v>
      </c>
      <c r="F56" s="15">
        <v>-19.73</v>
      </c>
      <c r="G56" s="14">
        <v>-8779.39</v>
      </c>
      <c r="H56" s="4"/>
    </row>
    <row r="57" spans="1:8" ht="16.5" x14ac:dyDescent="0.3">
      <c r="A57" s="4" t="s">
        <v>52</v>
      </c>
      <c r="B57" s="244">
        <v>1251463.71</v>
      </c>
      <c r="C57" s="15">
        <v>25.38</v>
      </c>
      <c r="D57" s="14">
        <v>0</v>
      </c>
      <c r="E57" s="14">
        <v>998152.85</v>
      </c>
      <c r="F57" s="15">
        <v>-11.48</v>
      </c>
      <c r="G57" s="14">
        <v>-49022.53</v>
      </c>
      <c r="H57" s="4"/>
    </row>
    <row r="58" spans="1:8" ht="16.5" x14ac:dyDescent="0.3">
      <c r="A58" s="4" t="s">
        <v>53</v>
      </c>
      <c r="B58" s="244">
        <v>137184.76999999999</v>
      </c>
      <c r="C58" s="15">
        <v>84.35</v>
      </c>
      <c r="D58" s="14">
        <v>0</v>
      </c>
      <c r="E58" s="14">
        <v>74415.92</v>
      </c>
      <c r="F58" s="15">
        <v>-38.64</v>
      </c>
      <c r="G58" s="14">
        <v>-3237.01</v>
      </c>
      <c r="H58" s="4"/>
    </row>
    <row r="59" spans="1:8" ht="16.5" x14ac:dyDescent="0.3">
      <c r="A59" s="4" t="s">
        <v>54</v>
      </c>
      <c r="B59" s="244">
        <v>158656.45000000001</v>
      </c>
      <c r="C59" s="15">
        <v>18.48</v>
      </c>
      <c r="D59" s="14">
        <v>0</v>
      </c>
      <c r="E59" s="14">
        <v>133910.44</v>
      </c>
      <c r="F59" s="15">
        <v>-7.12</v>
      </c>
      <c r="G59" s="14">
        <v>-2575.61</v>
      </c>
      <c r="H59" s="4"/>
    </row>
    <row r="60" spans="1:8" ht="16.5" x14ac:dyDescent="0.3">
      <c r="A60" s="4" t="s">
        <v>55</v>
      </c>
      <c r="B60" s="244">
        <v>98522.13</v>
      </c>
      <c r="C60" s="15">
        <v>65.27</v>
      </c>
      <c r="D60" s="14">
        <v>0</v>
      </c>
      <c r="E60" s="14">
        <v>59614.48</v>
      </c>
      <c r="F60" s="15">
        <v>-22.66</v>
      </c>
      <c r="G60" s="14">
        <v>-3590.02</v>
      </c>
      <c r="H60" s="4"/>
    </row>
    <row r="61" spans="1:8" ht="16.5" x14ac:dyDescent="0.3">
      <c r="A61" s="4" t="s">
        <v>56</v>
      </c>
      <c r="B61" s="244">
        <v>114242.75</v>
      </c>
      <c r="C61" s="15">
        <v>85.76</v>
      </c>
      <c r="D61" s="14">
        <v>0</v>
      </c>
      <c r="E61" s="14">
        <v>61500.36</v>
      </c>
      <c r="F61" s="15">
        <v>-24.94</v>
      </c>
      <c r="G61" s="14">
        <v>-3921.05</v>
      </c>
      <c r="H61" s="4"/>
    </row>
    <row r="62" spans="1:8" ht="16.5" x14ac:dyDescent="0.3">
      <c r="A62" s="4" t="s">
        <v>57</v>
      </c>
      <c r="B62" s="244">
        <v>83495.8</v>
      </c>
      <c r="C62" s="15">
        <v>87.31</v>
      </c>
      <c r="D62" s="14">
        <v>0</v>
      </c>
      <c r="E62" s="14">
        <v>44576.08</v>
      </c>
      <c r="F62" s="15">
        <v>-41.23</v>
      </c>
      <c r="G62" s="14">
        <v>-4155.5600000000004</v>
      </c>
      <c r="H62" s="4"/>
    </row>
    <row r="63" spans="1:8" ht="16.5" x14ac:dyDescent="0.3">
      <c r="A63" s="4" t="s">
        <v>58</v>
      </c>
      <c r="B63" s="244">
        <v>118284.13</v>
      </c>
      <c r="C63" s="15">
        <v>42.36</v>
      </c>
      <c r="D63" s="14">
        <v>0</v>
      </c>
      <c r="E63" s="14">
        <v>83085.679999999993</v>
      </c>
      <c r="F63" s="15">
        <v>-20.32</v>
      </c>
      <c r="G63" s="14">
        <v>-5423.28</v>
      </c>
      <c r="H63" s="4"/>
    </row>
    <row r="64" spans="1:8" ht="16.5" x14ac:dyDescent="0.3">
      <c r="A64" s="4" t="s">
        <v>59</v>
      </c>
      <c r="B64" s="244">
        <v>2696579.19</v>
      </c>
      <c r="C64" s="15">
        <v>34.31</v>
      </c>
      <c r="D64" s="14">
        <v>0</v>
      </c>
      <c r="E64" s="14">
        <v>2007796.86</v>
      </c>
      <c r="F64" s="15">
        <v>1.72</v>
      </c>
      <c r="G64" s="14">
        <v>-74815.520000000004</v>
      </c>
      <c r="H64" s="4"/>
    </row>
    <row r="65" spans="1:8" ht="16.5" x14ac:dyDescent="0.3">
      <c r="A65" s="4" t="s">
        <v>60</v>
      </c>
      <c r="B65" s="244">
        <v>37891.699999999997</v>
      </c>
      <c r="C65" s="15">
        <v>61.22</v>
      </c>
      <c r="D65" s="14">
        <v>0</v>
      </c>
      <c r="E65" s="14">
        <v>23503.14</v>
      </c>
      <c r="F65" s="15">
        <v>-41.12</v>
      </c>
      <c r="G65" s="14">
        <v>-1066.1600000000001</v>
      </c>
      <c r="H65" s="4"/>
    </row>
    <row r="66" spans="1:8" ht="16.5" x14ac:dyDescent="0.3">
      <c r="A66" s="4" t="s">
        <v>61</v>
      </c>
      <c r="B66" s="244">
        <v>383637.74</v>
      </c>
      <c r="C66" s="15">
        <v>39.36</v>
      </c>
      <c r="D66" s="14">
        <v>0</v>
      </c>
      <c r="E66" s="14">
        <v>275288.89</v>
      </c>
      <c r="F66" s="15">
        <v>-15.81</v>
      </c>
      <c r="G66" s="14">
        <v>-19205.39</v>
      </c>
      <c r="H66" s="4"/>
    </row>
    <row r="67" spans="1:8" ht="16.5" x14ac:dyDescent="0.3">
      <c r="A67" s="4" t="s">
        <v>62</v>
      </c>
      <c r="B67" s="244">
        <v>836639.04</v>
      </c>
      <c r="C67" s="15">
        <v>29.39</v>
      </c>
      <c r="D67" s="14">
        <v>0</v>
      </c>
      <c r="E67" s="14">
        <v>646592.30000000005</v>
      </c>
      <c r="F67" s="15">
        <v>6.36</v>
      </c>
      <c r="G67" s="14">
        <v>-19727.95</v>
      </c>
      <c r="H67" s="4"/>
    </row>
    <row r="68" spans="1:8" ht="16.5" x14ac:dyDescent="0.3">
      <c r="A68" s="4" t="s">
        <v>63</v>
      </c>
      <c r="B68" s="244">
        <v>849635.74</v>
      </c>
      <c r="C68" s="15">
        <v>43.32</v>
      </c>
      <c r="D68" s="14">
        <v>0</v>
      </c>
      <c r="E68" s="14">
        <v>592842.15</v>
      </c>
      <c r="F68" s="15">
        <v>-11.86</v>
      </c>
      <c r="G68" s="14">
        <v>-20986.75</v>
      </c>
      <c r="H68" s="4"/>
    </row>
    <row r="69" spans="1:8" ht="16.5" x14ac:dyDescent="0.3">
      <c r="A69" s="4" t="s">
        <v>64</v>
      </c>
      <c r="B69" s="244">
        <v>261653.63</v>
      </c>
      <c r="C69" s="15">
        <v>24.6</v>
      </c>
      <c r="D69" s="14">
        <v>0</v>
      </c>
      <c r="E69" s="14">
        <v>210000.68</v>
      </c>
      <c r="F69" s="15">
        <v>-7.84</v>
      </c>
      <c r="G69" s="14">
        <v>-8136.15</v>
      </c>
      <c r="H69" s="4"/>
    </row>
    <row r="70" spans="1:8" ht="16.5" x14ac:dyDescent="0.3">
      <c r="A70" s="4" t="s">
        <v>65</v>
      </c>
      <c r="B70" s="244">
        <v>727757.81</v>
      </c>
      <c r="C70" s="15">
        <v>37.57</v>
      </c>
      <c r="D70" s="14">
        <v>0</v>
      </c>
      <c r="E70" s="14">
        <v>529008.04</v>
      </c>
      <c r="F70" s="15">
        <v>-4.8600000000000003</v>
      </c>
      <c r="G70" s="14">
        <v>-15430.97</v>
      </c>
      <c r="H70" s="4"/>
    </row>
    <row r="71" spans="1:8" ht="16.5" x14ac:dyDescent="0.3">
      <c r="A71" s="4" t="s">
        <v>66</v>
      </c>
      <c r="B71" s="244">
        <v>107022.89</v>
      </c>
      <c r="C71" s="15">
        <v>55.66</v>
      </c>
      <c r="D71" s="14">
        <v>0</v>
      </c>
      <c r="E71" s="14">
        <v>68755.41</v>
      </c>
      <c r="F71" s="15">
        <v>-24.39</v>
      </c>
      <c r="G71" s="14">
        <v>-5337.05</v>
      </c>
      <c r="H71" s="4"/>
    </row>
    <row r="72" spans="1:8" ht="16.5" x14ac:dyDescent="0.3">
      <c r="A72" s="4" t="s">
        <v>67</v>
      </c>
      <c r="B72" s="244">
        <v>242758.64</v>
      </c>
      <c r="C72" s="15">
        <v>28.25</v>
      </c>
      <c r="D72" s="14">
        <v>0</v>
      </c>
      <c r="E72" s="14">
        <v>189290.22</v>
      </c>
      <c r="F72" s="15">
        <v>-21.51</v>
      </c>
      <c r="G72" s="14">
        <v>-7423.56</v>
      </c>
      <c r="H72" s="4"/>
    </row>
    <row r="73" spans="1:8" ht="16.5" x14ac:dyDescent="0.3">
      <c r="A73" s="4" t="s">
        <v>68</v>
      </c>
      <c r="B73" s="244">
        <v>119626.88</v>
      </c>
      <c r="C73" s="15">
        <v>96.39</v>
      </c>
      <c r="D73" s="14">
        <v>0</v>
      </c>
      <c r="E73" s="14">
        <v>60912.37</v>
      </c>
      <c r="F73" s="15">
        <v>-48.69</v>
      </c>
      <c r="G73" s="14">
        <v>-3430.05</v>
      </c>
      <c r="H73" s="4"/>
    </row>
    <row r="74" spans="1:8" ht="16.5" x14ac:dyDescent="0.3">
      <c r="A74" s="4" t="s">
        <v>69</v>
      </c>
      <c r="B74" s="244">
        <v>36060.660000000003</v>
      </c>
      <c r="C74" s="15">
        <v>79.69</v>
      </c>
      <c r="D74" s="14">
        <v>0</v>
      </c>
      <c r="E74" s="14">
        <v>20068.12</v>
      </c>
      <c r="F74" s="15">
        <v>15.48</v>
      </c>
      <c r="G74" s="14">
        <v>-906.85</v>
      </c>
      <c r="H74" s="4"/>
    </row>
    <row r="75" spans="1:8" ht="16.5" x14ac:dyDescent="0.3">
      <c r="A75" s="4" t="s">
        <v>70</v>
      </c>
      <c r="B75" s="244">
        <v>155080.16</v>
      </c>
      <c r="C75" s="15">
        <v>36.909999999999997</v>
      </c>
      <c r="D75" s="14">
        <v>0</v>
      </c>
      <c r="E75" s="14">
        <v>113270.16</v>
      </c>
      <c r="F75" s="15">
        <v>-17.899999999999999</v>
      </c>
      <c r="G75" s="14">
        <v>-4807.53</v>
      </c>
      <c r="H75" s="4"/>
    </row>
    <row r="76" spans="1:8" ht="16.5" x14ac:dyDescent="0.3">
      <c r="A76" s="4" t="s">
        <v>71</v>
      </c>
      <c r="B76" s="244">
        <v>86573.64</v>
      </c>
      <c r="C76" s="15">
        <v>88.04</v>
      </c>
      <c r="D76" s="14">
        <v>0</v>
      </c>
      <c r="E76" s="14">
        <v>46039.54</v>
      </c>
      <c r="F76" s="15">
        <v>-42.45</v>
      </c>
      <c r="G76" s="14">
        <v>-3052.59</v>
      </c>
      <c r="H76" s="4"/>
    </row>
    <row r="77" spans="1:8" ht="16.5" x14ac:dyDescent="0.3">
      <c r="A77" s="4" t="s">
        <v>72</v>
      </c>
      <c r="B77" s="244">
        <v>59184.58</v>
      </c>
      <c r="C77" s="15">
        <v>75.2</v>
      </c>
      <c r="D77" s="14">
        <v>0</v>
      </c>
      <c r="E77" s="14">
        <v>33780.94</v>
      </c>
      <c r="F77" s="15">
        <v>-39.119999999999997</v>
      </c>
      <c r="G77" s="14">
        <v>-1669.76</v>
      </c>
      <c r="H77" s="4"/>
    </row>
    <row r="78" spans="1:8" ht="16.5" x14ac:dyDescent="0.3">
      <c r="A78" s="4" t="s">
        <v>73</v>
      </c>
      <c r="B78" s="244">
        <v>26380.59</v>
      </c>
      <c r="C78" s="15">
        <v>0.7</v>
      </c>
      <c r="D78" s="14">
        <v>0</v>
      </c>
      <c r="E78" s="14">
        <v>26198.07</v>
      </c>
      <c r="F78" s="15">
        <v>71.14</v>
      </c>
      <c r="G78" s="14">
        <v>-1520.22</v>
      </c>
      <c r="H78" s="4"/>
    </row>
    <row r="79" spans="1:8" ht="16.5" x14ac:dyDescent="0.3">
      <c r="A79" s="4" t="s">
        <v>74</v>
      </c>
      <c r="B79" s="244">
        <v>329476.03999999998</v>
      </c>
      <c r="C79" s="15">
        <v>34.159999999999997</v>
      </c>
      <c r="D79" s="14">
        <v>0</v>
      </c>
      <c r="E79" s="14">
        <v>245583.12</v>
      </c>
      <c r="F79" s="15">
        <v>-15.65</v>
      </c>
      <c r="G79" s="14">
        <v>-9838.33</v>
      </c>
      <c r="H79" s="4"/>
    </row>
    <row r="80" spans="1:8" ht="16.5" x14ac:dyDescent="0.3">
      <c r="A80" s="4" t="s">
        <v>75</v>
      </c>
      <c r="B80" s="244">
        <v>371861.45</v>
      </c>
      <c r="C80" s="15">
        <v>43.68</v>
      </c>
      <c r="D80" s="14">
        <v>0</v>
      </c>
      <c r="E80" s="14">
        <v>258810.51</v>
      </c>
      <c r="F80" s="15">
        <v>-15.4</v>
      </c>
      <c r="G80" s="14">
        <v>-11023.35</v>
      </c>
      <c r="H80" s="4"/>
    </row>
    <row r="81" spans="1:8" ht="16.5" x14ac:dyDescent="0.3">
      <c r="A81" s="4" t="s">
        <v>76</v>
      </c>
      <c r="B81" s="244">
        <v>341860.45</v>
      </c>
      <c r="C81" s="15">
        <v>45.1</v>
      </c>
      <c r="D81" s="14">
        <v>0</v>
      </c>
      <c r="E81" s="14">
        <v>235596.28</v>
      </c>
      <c r="F81" s="15">
        <v>8.39</v>
      </c>
      <c r="G81" s="14">
        <v>-4864.07</v>
      </c>
      <c r="H81" s="4"/>
    </row>
    <row r="82" spans="1:8" ht="16.5" x14ac:dyDescent="0.3">
      <c r="A82" s="4" t="s">
        <v>77</v>
      </c>
      <c r="B82" s="244">
        <v>52077.7</v>
      </c>
      <c r="C82" s="15">
        <v>59.45</v>
      </c>
      <c r="D82" s="14">
        <v>0</v>
      </c>
      <c r="E82" s="14">
        <v>32661.38</v>
      </c>
      <c r="F82" s="15">
        <v>-20.84</v>
      </c>
      <c r="G82" s="14">
        <v>-2097.87</v>
      </c>
      <c r="H82" s="4"/>
    </row>
    <row r="83" spans="1:8" ht="16.5" x14ac:dyDescent="0.3">
      <c r="A83" s="4" t="s">
        <v>78</v>
      </c>
      <c r="B83" s="244">
        <v>177691.47</v>
      </c>
      <c r="C83" s="15">
        <v>40.78</v>
      </c>
      <c r="D83" s="14">
        <v>0</v>
      </c>
      <c r="E83" s="14">
        <v>126220.44</v>
      </c>
      <c r="F83" s="15">
        <v>-5.84</v>
      </c>
      <c r="G83" s="14">
        <v>-4404.54</v>
      </c>
      <c r="H83" s="4"/>
    </row>
    <row r="84" spans="1:8" ht="16.5" x14ac:dyDescent="0.3">
      <c r="A84" s="4" t="s">
        <v>79</v>
      </c>
      <c r="B84" s="244">
        <v>357833.47</v>
      </c>
      <c r="C84" s="15">
        <v>40.32</v>
      </c>
      <c r="D84" s="14">
        <v>0</v>
      </c>
      <c r="E84" s="14">
        <v>255011.62</v>
      </c>
      <c r="F84" s="15">
        <v>-17.53</v>
      </c>
      <c r="G84" s="14">
        <v>-15228.75</v>
      </c>
      <c r="H84" s="4"/>
    </row>
    <row r="85" spans="1:8" ht="16.5" x14ac:dyDescent="0.3">
      <c r="A85" s="4" t="s">
        <v>80</v>
      </c>
      <c r="B85" s="244">
        <v>174267.76</v>
      </c>
      <c r="C85" s="15">
        <v>23.14</v>
      </c>
      <c r="D85" s="14">
        <v>0</v>
      </c>
      <c r="E85" s="14">
        <v>141515.74</v>
      </c>
      <c r="F85" s="15">
        <v>-4.53</v>
      </c>
      <c r="G85" s="14">
        <v>-4335.01</v>
      </c>
      <c r="H85" s="4"/>
    </row>
    <row r="86" spans="1:8" ht="16.5" x14ac:dyDescent="0.3">
      <c r="A86" s="4" t="s">
        <v>81</v>
      </c>
      <c r="B86" s="244">
        <v>197796.58</v>
      </c>
      <c r="C86" s="15">
        <v>50.18</v>
      </c>
      <c r="D86" s="14">
        <v>0</v>
      </c>
      <c r="E86" s="14">
        <v>131704.82</v>
      </c>
      <c r="F86" s="15">
        <v>-15.64</v>
      </c>
      <c r="G86" s="14">
        <v>-3539.47</v>
      </c>
      <c r="H86" s="4"/>
    </row>
    <row r="87" spans="1:8" ht="16.5" x14ac:dyDescent="0.3">
      <c r="A87" s="4" t="s">
        <v>82</v>
      </c>
      <c r="B87" s="244">
        <v>416876.43</v>
      </c>
      <c r="C87" s="15">
        <v>21.59</v>
      </c>
      <c r="D87" s="14">
        <v>0</v>
      </c>
      <c r="E87" s="14">
        <v>342845.87</v>
      </c>
      <c r="F87" s="15">
        <v>-1.78</v>
      </c>
      <c r="G87" s="14">
        <v>-8666.1200000000008</v>
      </c>
      <c r="H87" s="4"/>
    </row>
    <row r="88" spans="1:8" ht="16.5" x14ac:dyDescent="0.3">
      <c r="A88" s="4" t="s">
        <v>83</v>
      </c>
      <c r="B88" s="244">
        <v>622261.97</v>
      </c>
      <c r="C88" s="15">
        <v>23.55</v>
      </c>
      <c r="D88" s="14">
        <v>0</v>
      </c>
      <c r="E88" s="14">
        <v>503672.11</v>
      </c>
      <c r="F88" s="15">
        <v>-4.79</v>
      </c>
      <c r="G88" s="14">
        <v>-24851.7</v>
      </c>
      <c r="H88" s="4"/>
    </row>
    <row r="89" spans="1:8" ht="16.5" x14ac:dyDescent="0.3">
      <c r="A89" s="4" t="s">
        <v>84</v>
      </c>
      <c r="B89" s="244">
        <v>207299.42</v>
      </c>
      <c r="C89" s="15">
        <v>45.7</v>
      </c>
      <c r="D89" s="14">
        <v>0</v>
      </c>
      <c r="E89" s="14">
        <v>142279.45000000001</v>
      </c>
      <c r="F89" s="15">
        <v>-8.1199999999999992</v>
      </c>
      <c r="G89" s="14">
        <v>-6835.66</v>
      </c>
      <c r="H89" s="4"/>
    </row>
    <row r="90" spans="1:8" ht="16.5" x14ac:dyDescent="0.3">
      <c r="A90" s="4" t="s">
        <v>85</v>
      </c>
      <c r="B90" s="244">
        <v>31515.81</v>
      </c>
      <c r="C90" s="15">
        <v>8.11</v>
      </c>
      <c r="D90" s="14">
        <v>0</v>
      </c>
      <c r="E90" s="14">
        <v>29152.18</v>
      </c>
      <c r="F90" s="15">
        <v>-11.2</v>
      </c>
      <c r="G90" s="14">
        <v>-1469.78</v>
      </c>
      <c r="H90" s="4"/>
    </row>
    <row r="91" spans="1:8" ht="16.5" x14ac:dyDescent="0.3">
      <c r="A91" s="4" t="s">
        <v>86</v>
      </c>
      <c r="B91" s="244">
        <v>41559.129999999997</v>
      </c>
      <c r="C91" s="15">
        <v>22.27</v>
      </c>
      <c r="D91" s="14">
        <v>0</v>
      </c>
      <c r="E91" s="14">
        <v>33989.120000000003</v>
      </c>
      <c r="F91" s="15">
        <v>-1.1299999999999999</v>
      </c>
      <c r="G91" s="14">
        <v>-1301.0899999999999</v>
      </c>
      <c r="H91" s="4"/>
    </row>
    <row r="92" spans="1:8" ht="16.5" x14ac:dyDescent="0.3">
      <c r="A92" s="4" t="s">
        <v>87</v>
      </c>
      <c r="B92" s="244">
        <v>941929.98</v>
      </c>
      <c r="C92" s="15">
        <v>27.47</v>
      </c>
      <c r="D92" s="14">
        <v>0</v>
      </c>
      <c r="E92" s="14">
        <v>738965.44</v>
      </c>
      <c r="F92" s="15">
        <v>7.35</v>
      </c>
      <c r="G92" s="14">
        <v>-23384.33</v>
      </c>
      <c r="H92" s="4"/>
    </row>
    <row r="93" spans="1:8" ht="16.5" x14ac:dyDescent="0.3">
      <c r="A93" s="237" t="s">
        <v>88</v>
      </c>
      <c r="B93" s="244">
        <v>233278.33</v>
      </c>
      <c r="C93" s="15">
        <v>71.63</v>
      </c>
      <c r="D93" s="4">
        <v>0</v>
      </c>
      <c r="E93" s="14">
        <v>135920.57</v>
      </c>
      <c r="F93" s="320" t="s">
        <v>333</v>
      </c>
      <c r="G93" s="14">
        <v>-8483.4</v>
      </c>
      <c r="H93" s="295" t="s">
        <v>350</v>
      </c>
    </row>
    <row r="94" spans="1:8" ht="16.5" x14ac:dyDescent="0.3">
      <c r="A94" s="4" t="s">
        <v>89</v>
      </c>
      <c r="B94" s="244">
        <v>134721.72</v>
      </c>
      <c r="C94" s="15">
        <v>34.229999999999997</v>
      </c>
      <c r="D94" s="14">
        <v>0</v>
      </c>
      <c r="E94" s="14">
        <v>100367.39</v>
      </c>
      <c r="F94" s="15">
        <v>-16.350000000000001</v>
      </c>
      <c r="G94" s="14">
        <v>-7779.32</v>
      </c>
      <c r="H94" s="4"/>
    </row>
    <row r="95" spans="1:8" ht="16.5" x14ac:dyDescent="0.3">
      <c r="A95" s="4" t="s">
        <v>90</v>
      </c>
      <c r="B95" s="244">
        <v>158882.82</v>
      </c>
      <c r="C95" s="15">
        <v>95.98</v>
      </c>
      <c r="D95" s="14">
        <v>0</v>
      </c>
      <c r="E95" s="14">
        <v>81071.23</v>
      </c>
      <c r="F95" s="15">
        <v>-38.29</v>
      </c>
      <c r="G95" s="14">
        <v>-5604.24</v>
      </c>
      <c r="H95" s="4"/>
    </row>
    <row r="96" spans="1:8" ht="16.5" x14ac:dyDescent="0.3">
      <c r="A96" s="4" t="s">
        <v>91</v>
      </c>
      <c r="B96" s="244">
        <v>157416.62</v>
      </c>
      <c r="C96" s="15">
        <v>39.74</v>
      </c>
      <c r="D96" s="14">
        <v>0</v>
      </c>
      <c r="E96" s="14">
        <v>112650.36</v>
      </c>
      <c r="F96" s="15">
        <v>-10.06</v>
      </c>
      <c r="G96" s="14">
        <v>-4792.37</v>
      </c>
      <c r="H96" s="4"/>
    </row>
    <row r="97" spans="1:8" ht="16.5" x14ac:dyDescent="0.3">
      <c r="A97" s="4" t="s">
        <v>92</v>
      </c>
      <c r="B97" s="244">
        <v>1259652.56</v>
      </c>
      <c r="C97" s="15">
        <v>33.770000000000003</v>
      </c>
      <c r="D97" s="14">
        <v>0</v>
      </c>
      <c r="E97" s="14">
        <v>941621.93</v>
      </c>
      <c r="F97" s="15">
        <v>-8.8699999999999992</v>
      </c>
      <c r="G97" s="14">
        <v>-37777.17</v>
      </c>
      <c r="H97" s="4"/>
    </row>
    <row r="98" spans="1:8" ht="16.5" x14ac:dyDescent="0.3">
      <c r="A98" s="4" t="s">
        <v>93</v>
      </c>
      <c r="B98" s="244">
        <v>71606.91</v>
      </c>
      <c r="C98" s="15">
        <v>43.04</v>
      </c>
      <c r="D98" s="14">
        <v>0</v>
      </c>
      <c r="E98" s="14">
        <v>50061.81</v>
      </c>
      <c r="F98" s="15">
        <v>-22.89</v>
      </c>
      <c r="G98" s="14">
        <v>-2216.3200000000002</v>
      </c>
      <c r="H98" s="4"/>
    </row>
    <row r="99" spans="1:8" ht="16.5" x14ac:dyDescent="0.3">
      <c r="A99" s="4" t="s">
        <v>94</v>
      </c>
      <c r="B99" s="244">
        <v>55093.8</v>
      </c>
      <c r="C99" s="15">
        <v>16.52</v>
      </c>
      <c r="D99" s="14">
        <v>0</v>
      </c>
      <c r="E99" s="14">
        <v>47280.79</v>
      </c>
      <c r="F99" s="15">
        <v>-6.24</v>
      </c>
      <c r="G99" s="14">
        <v>-1898.38</v>
      </c>
      <c r="H99" s="4"/>
    </row>
    <row r="100" spans="1:8" ht="16.5" x14ac:dyDescent="0.3">
      <c r="A100" s="4" t="s">
        <v>95</v>
      </c>
      <c r="B100" s="244">
        <v>309609.69</v>
      </c>
      <c r="C100" s="15">
        <v>17.21</v>
      </c>
      <c r="D100" s="14">
        <v>0</v>
      </c>
      <c r="E100" s="14">
        <v>264150.94</v>
      </c>
      <c r="F100" s="15">
        <v>-5.17</v>
      </c>
      <c r="G100" s="14">
        <v>-7682.06</v>
      </c>
      <c r="H100" s="4"/>
    </row>
    <row r="101" spans="1:8" ht="16.5" x14ac:dyDescent="0.3">
      <c r="A101" s="4" t="s">
        <v>96</v>
      </c>
      <c r="B101" s="244">
        <v>51857.81</v>
      </c>
      <c r="C101" s="15">
        <v>32.68</v>
      </c>
      <c r="D101" s="14">
        <v>0</v>
      </c>
      <c r="E101" s="14">
        <v>39085.15</v>
      </c>
      <c r="F101" s="15"/>
      <c r="G101" s="14">
        <v>-1977.9</v>
      </c>
      <c r="H101" s="4"/>
    </row>
    <row r="102" spans="1:8" ht="16.5" x14ac:dyDescent="0.3">
      <c r="A102" s="4" t="s">
        <v>97</v>
      </c>
      <c r="B102" s="244">
        <v>65133.67</v>
      </c>
      <c r="C102" s="15">
        <v>49.88</v>
      </c>
      <c r="D102" s="14">
        <v>0</v>
      </c>
      <c r="E102" s="14">
        <v>43457.29</v>
      </c>
      <c r="F102" s="15">
        <v>-7.47</v>
      </c>
      <c r="G102" s="14">
        <v>-1327.76</v>
      </c>
      <c r="H102" s="4"/>
    </row>
    <row r="103" spans="1:8" ht="16.5" x14ac:dyDescent="0.3">
      <c r="A103" s="4" t="s">
        <v>98</v>
      </c>
      <c r="B103" s="244">
        <v>947447.96</v>
      </c>
      <c r="C103" s="15">
        <v>27.32</v>
      </c>
      <c r="D103" s="14">
        <v>0</v>
      </c>
      <c r="E103" s="14">
        <v>744145.81</v>
      </c>
      <c r="F103" s="15">
        <v>-1.01</v>
      </c>
      <c r="G103" s="14">
        <v>-31996.44</v>
      </c>
      <c r="H103" s="320"/>
    </row>
    <row r="104" spans="1:8" ht="16.5" x14ac:dyDescent="0.3">
      <c r="A104" s="4" t="s">
        <v>99</v>
      </c>
      <c r="B104" s="244">
        <v>1807068.95</v>
      </c>
      <c r="C104" s="15">
        <v>24.9</v>
      </c>
      <c r="D104" s="14">
        <v>0</v>
      </c>
      <c r="E104" s="14">
        <v>1446815.97</v>
      </c>
      <c r="F104" s="15">
        <v>-2.75</v>
      </c>
      <c r="G104" s="14">
        <v>-54647.18</v>
      </c>
      <c r="H104" s="4"/>
    </row>
    <row r="105" spans="1:8" ht="16.5" x14ac:dyDescent="0.3">
      <c r="A105" s="4" t="s">
        <v>100</v>
      </c>
      <c r="B105" s="244">
        <v>188305.31</v>
      </c>
      <c r="C105" s="15">
        <v>60.6</v>
      </c>
      <c r="D105" s="14">
        <v>0</v>
      </c>
      <c r="E105" s="14">
        <v>117251.6</v>
      </c>
      <c r="F105" s="15">
        <v>-19.91</v>
      </c>
      <c r="G105" s="14">
        <v>-3998.74</v>
      </c>
      <c r="H105" s="4"/>
    </row>
    <row r="106" spans="1:8" ht="16.5" x14ac:dyDescent="0.3">
      <c r="A106" s="4" t="s">
        <v>101</v>
      </c>
      <c r="B106" s="244">
        <v>180739.53</v>
      </c>
      <c r="C106" s="15">
        <v>28.59</v>
      </c>
      <c r="D106" s="14">
        <v>0</v>
      </c>
      <c r="E106" s="14">
        <v>140551.94</v>
      </c>
      <c r="F106" s="15">
        <v>-22.62</v>
      </c>
      <c r="G106" s="14">
        <v>-5092.95</v>
      </c>
      <c r="H106" s="4"/>
    </row>
    <row r="107" spans="1:8" ht="16.5" x14ac:dyDescent="0.3">
      <c r="A107" s="4" t="s">
        <v>102</v>
      </c>
      <c r="B107" s="244">
        <v>177913.74</v>
      </c>
      <c r="C107" s="15">
        <v>45.27</v>
      </c>
      <c r="D107" s="14">
        <v>0</v>
      </c>
      <c r="E107" s="14">
        <v>122468.59</v>
      </c>
      <c r="F107" s="15">
        <v>-20.65</v>
      </c>
      <c r="G107" s="14">
        <v>-6876.48</v>
      </c>
      <c r="H107" s="4"/>
    </row>
    <row r="108" spans="1:8" ht="16.5" x14ac:dyDescent="0.3">
      <c r="A108" s="4" t="s">
        <v>103</v>
      </c>
      <c r="B108" s="244">
        <v>2519927.7999999998</v>
      </c>
      <c r="C108" s="15">
        <v>32.99</v>
      </c>
      <c r="D108" s="14">
        <v>0</v>
      </c>
      <c r="E108" s="389">
        <v>1894785</v>
      </c>
      <c r="F108" s="15">
        <v>-8.59</v>
      </c>
      <c r="G108" s="14">
        <v>-72398.240000000005</v>
      </c>
      <c r="H108" s="4"/>
    </row>
    <row r="109" spans="1:8" ht="16.5" x14ac:dyDescent="0.3">
      <c r="A109" s="4" t="s">
        <v>104</v>
      </c>
      <c r="B109" s="244">
        <v>92784.34</v>
      </c>
      <c r="C109" s="15">
        <v>72.27</v>
      </c>
      <c r="D109" s="14">
        <v>0</v>
      </c>
      <c r="E109" s="14">
        <v>53858.69</v>
      </c>
      <c r="F109" s="15">
        <v>-13.65</v>
      </c>
      <c r="G109" s="14">
        <v>-2138.67</v>
      </c>
      <c r="H109" s="4"/>
    </row>
    <row r="110" spans="1:8" ht="16.5" x14ac:dyDescent="0.3">
      <c r="A110" s="238" t="s">
        <v>105</v>
      </c>
      <c r="B110" s="316">
        <v>463189.87</v>
      </c>
      <c r="C110" s="317">
        <v>33.68</v>
      </c>
      <c r="D110" s="318">
        <v>0</v>
      </c>
      <c r="E110" s="14">
        <v>346489.36</v>
      </c>
      <c r="F110" s="15">
        <v>-26.79</v>
      </c>
      <c r="G110" s="14">
        <v>-12622.68</v>
      </c>
      <c r="H110" s="4"/>
    </row>
    <row r="111" spans="1:8" ht="16.5" x14ac:dyDescent="0.3">
      <c r="A111" s="4" t="s">
        <v>106</v>
      </c>
      <c r="B111" s="244">
        <v>19132.57</v>
      </c>
      <c r="C111" s="15">
        <v>-37.92</v>
      </c>
      <c r="D111" s="14">
        <v>0</v>
      </c>
      <c r="E111" s="14">
        <v>30817.119999999999</v>
      </c>
      <c r="F111" s="15">
        <v>68.650000000000006</v>
      </c>
      <c r="G111" s="14">
        <v>-522</v>
      </c>
      <c r="H111" s="4"/>
    </row>
    <row r="112" spans="1:8" ht="16.5" x14ac:dyDescent="0.3">
      <c r="A112" s="4" t="s">
        <v>107</v>
      </c>
      <c r="B112" s="244">
        <v>331467.86</v>
      </c>
      <c r="C112" s="15">
        <v>42.89</v>
      </c>
      <c r="D112" s="14">
        <v>0</v>
      </c>
      <c r="E112" s="14">
        <v>231967.18</v>
      </c>
      <c r="F112" s="15">
        <v>-10.95</v>
      </c>
      <c r="G112" s="14">
        <v>-10228.5</v>
      </c>
      <c r="H112" s="4"/>
    </row>
    <row r="113" spans="1:8" ht="16.5" x14ac:dyDescent="0.3">
      <c r="A113" s="4" t="s">
        <v>108</v>
      </c>
      <c r="B113" s="244">
        <v>37987.82</v>
      </c>
      <c r="C113" s="15">
        <v>302.55</v>
      </c>
      <c r="D113" s="14">
        <v>0</v>
      </c>
      <c r="E113" s="14">
        <v>9436.68</v>
      </c>
      <c r="F113" s="15">
        <v>-73.45</v>
      </c>
      <c r="G113" s="14">
        <v>-1381.77</v>
      </c>
      <c r="H113" s="4"/>
    </row>
    <row r="114" spans="1:8" ht="16.5" x14ac:dyDescent="0.3">
      <c r="A114" s="4" t="s">
        <v>109</v>
      </c>
      <c r="B114" s="244">
        <v>38885.839999999997</v>
      </c>
      <c r="C114" s="15">
        <v>19.86</v>
      </c>
      <c r="D114" s="14">
        <v>0</v>
      </c>
      <c r="E114" s="14">
        <v>32443.11</v>
      </c>
      <c r="F114" s="15">
        <v>-29.73</v>
      </c>
      <c r="G114" s="14">
        <v>-1587.09</v>
      </c>
      <c r="H114" s="4"/>
    </row>
    <row r="115" spans="1:8" ht="16.5" x14ac:dyDescent="0.3">
      <c r="A115" s="238" t="s">
        <v>110</v>
      </c>
      <c r="B115" s="316">
        <v>2251361.4700000002</v>
      </c>
      <c r="C115" s="317">
        <v>31.06</v>
      </c>
      <c r="D115" s="318">
        <v>0</v>
      </c>
      <c r="E115" s="14">
        <v>1717838.14</v>
      </c>
      <c r="F115" s="15">
        <v>1.69</v>
      </c>
      <c r="G115" s="14">
        <v>-73017.11</v>
      </c>
      <c r="H115" s="4"/>
    </row>
    <row r="116" spans="1:8" ht="16.5" x14ac:dyDescent="0.3">
      <c r="A116" s="4" t="s">
        <v>111</v>
      </c>
      <c r="B116" s="244">
        <v>183747.16</v>
      </c>
      <c r="C116" s="15">
        <v>32.56</v>
      </c>
      <c r="D116" s="14">
        <v>0</v>
      </c>
      <c r="E116" s="14">
        <v>138616.01</v>
      </c>
      <c r="F116" s="15">
        <v>-10.039999999999999</v>
      </c>
      <c r="G116" s="14">
        <v>-4159.75</v>
      </c>
      <c r="H116" s="4"/>
    </row>
    <row r="117" spans="1:8" ht="16.5" x14ac:dyDescent="0.3">
      <c r="A117" s="4" t="s">
        <v>112</v>
      </c>
      <c r="B117" s="244">
        <v>190065.84</v>
      </c>
      <c r="C117" s="15">
        <v>31.59</v>
      </c>
      <c r="D117" s="14">
        <v>0</v>
      </c>
      <c r="E117" s="14">
        <v>144438.47</v>
      </c>
      <c r="F117" s="15">
        <v>-16.579999999999998</v>
      </c>
      <c r="G117" s="14">
        <v>-5614.15</v>
      </c>
      <c r="H117" s="4"/>
    </row>
    <row r="118" spans="1:8" ht="16.5" x14ac:dyDescent="0.3">
      <c r="A118" s="4" t="s">
        <v>113</v>
      </c>
      <c r="B118" s="244">
        <v>52373.15</v>
      </c>
      <c r="C118" s="15">
        <v>-16.98</v>
      </c>
      <c r="D118" s="14">
        <v>0</v>
      </c>
      <c r="E118" s="14">
        <v>63085.38</v>
      </c>
      <c r="F118" s="15">
        <v>44.88</v>
      </c>
      <c r="G118" s="14">
        <v>-2582.17</v>
      </c>
      <c r="H118" s="4"/>
    </row>
    <row r="119" spans="1:8" ht="16.5" x14ac:dyDescent="0.3">
      <c r="A119" s="4" t="s">
        <v>114</v>
      </c>
      <c r="B119" s="244">
        <v>1282485.6100000001</v>
      </c>
      <c r="C119" s="15">
        <v>27.31</v>
      </c>
      <c r="D119" s="14">
        <v>0</v>
      </c>
      <c r="E119" s="14">
        <v>1007399.9</v>
      </c>
      <c r="F119" s="15">
        <v>-8.36</v>
      </c>
      <c r="G119" s="14">
        <v>-53814.44</v>
      </c>
      <c r="H119" s="4"/>
    </row>
    <row r="120" spans="1:8" ht="16.5" x14ac:dyDescent="0.3">
      <c r="A120" s="4" t="s">
        <v>115</v>
      </c>
      <c r="B120" s="244">
        <v>354306.25</v>
      </c>
      <c r="C120" s="15">
        <v>14.7</v>
      </c>
      <c r="D120" s="14">
        <v>0</v>
      </c>
      <c r="E120" s="14">
        <v>308898.92</v>
      </c>
      <c r="F120" s="15">
        <v>-3.19</v>
      </c>
      <c r="G120" s="14">
        <v>-8291.2199999999993</v>
      </c>
      <c r="H120" s="4"/>
    </row>
    <row r="121" spans="1:8" ht="16.5" x14ac:dyDescent="0.3">
      <c r="A121" s="4" t="s">
        <v>116</v>
      </c>
      <c r="B121" s="244">
        <v>440412.96</v>
      </c>
      <c r="C121" s="15">
        <v>40.25</v>
      </c>
      <c r="D121" s="14">
        <v>0</v>
      </c>
      <c r="E121" s="14">
        <v>314011.25</v>
      </c>
      <c r="F121" s="15">
        <v>-4.55</v>
      </c>
      <c r="G121" s="14">
        <v>-9290.9500000000007</v>
      </c>
      <c r="H121" s="4"/>
    </row>
    <row r="122" spans="1:8" ht="16.5" x14ac:dyDescent="0.3">
      <c r="A122" s="4" t="s">
        <v>117</v>
      </c>
      <c r="B122" s="244">
        <v>69426.240000000005</v>
      </c>
      <c r="C122" s="15">
        <v>14.38</v>
      </c>
      <c r="D122" s="14">
        <v>0</v>
      </c>
      <c r="E122" s="14">
        <v>60695.32</v>
      </c>
      <c r="F122" s="15">
        <v>-14.93</v>
      </c>
      <c r="G122" s="14">
        <v>-1731.44</v>
      </c>
      <c r="H122" s="4"/>
    </row>
    <row r="123" spans="1:8" ht="16.5" x14ac:dyDescent="0.3">
      <c r="A123" s="4" t="s">
        <v>118</v>
      </c>
      <c r="B123" s="244">
        <v>76848.759999999995</v>
      </c>
      <c r="C123" s="15">
        <v>20.3</v>
      </c>
      <c r="D123" s="14">
        <v>0</v>
      </c>
      <c r="E123" s="14">
        <v>63882.57</v>
      </c>
      <c r="F123" s="15">
        <v>-2.2799999999999998</v>
      </c>
      <c r="G123" s="14">
        <v>-1036.02</v>
      </c>
      <c r="H123" s="4"/>
    </row>
    <row r="124" spans="1:8" ht="16.5" x14ac:dyDescent="0.3">
      <c r="A124" s="4" t="s">
        <v>119</v>
      </c>
      <c r="B124" s="244">
        <v>535265.85</v>
      </c>
      <c r="C124" s="15">
        <v>17.05</v>
      </c>
      <c r="D124" s="14">
        <v>0</v>
      </c>
      <c r="E124" s="14">
        <v>457287.15</v>
      </c>
      <c r="F124" s="15">
        <v>6.16</v>
      </c>
      <c r="G124" s="14">
        <v>-12247.62</v>
      </c>
      <c r="H124" s="4"/>
    </row>
    <row r="125" spans="1:8" ht="16.5" x14ac:dyDescent="0.3">
      <c r="A125" s="4" t="s">
        <v>120</v>
      </c>
      <c r="B125" s="244">
        <v>206212.6</v>
      </c>
      <c r="C125" s="15">
        <v>40.11</v>
      </c>
      <c r="D125" s="14">
        <v>0</v>
      </c>
      <c r="E125" s="14">
        <v>147177.73000000001</v>
      </c>
      <c r="F125" s="15">
        <v>-11.91</v>
      </c>
      <c r="G125" s="14">
        <v>-6622.88</v>
      </c>
      <c r="H125" s="4"/>
    </row>
    <row r="126" spans="1:8" ht="16.5" x14ac:dyDescent="0.3">
      <c r="A126" s="4" t="s">
        <v>121</v>
      </c>
      <c r="B126" s="244">
        <v>430268.27</v>
      </c>
      <c r="C126" s="15">
        <v>2.96</v>
      </c>
      <c r="D126" s="14">
        <v>0</v>
      </c>
      <c r="E126" s="389">
        <v>417909.64</v>
      </c>
      <c r="F126" s="15">
        <v>26.28</v>
      </c>
      <c r="G126" s="14">
        <v>-10494.58</v>
      </c>
      <c r="H126" s="4"/>
    </row>
    <row r="127" spans="1:8" ht="16.5" x14ac:dyDescent="0.3">
      <c r="A127" s="4" t="s">
        <v>122</v>
      </c>
      <c r="B127" s="244">
        <v>183392.43</v>
      </c>
      <c r="C127" s="15">
        <v>46.05</v>
      </c>
      <c r="D127" s="14">
        <v>0</v>
      </c>
      <c r="E127" s="14">
        <v>125566.44</v>
      </c>
      <c r="F127" s="15">
        <v>-24.02</v>
      </c>
      <c r="G127" s="14">
        <v>-9828.39</v>
      </c>
      <c r="H127" s="4"/>
    </row>
    <row r="128" spans="1:8" ht="16.5" x14ac:dyDescent="0.3">
      <c r="A128" s="4" t="s">
        <v>123</v>
      </c>
      <c r="B128" s="244">
        <v>260561.7</v>
      </c>
      <c r="C128" s="15">
        <v>30.71</v>
      </c>
      <c r="D128" s="14">
        <v>0</v>
      </c>
      <c r="E128" s="14">
        <v>199338.66</v>
      </c>
      <c r="F128" s="15">
        <v>-3.73</v>
      </c>
      <c r="G128" s="14">
        <v>-4119.3900000000003</v>
      </c>
      <c r="H128" s="4"/>
    </row>
    <row r="129" spans="1:8" ht="16.5" x14ac:dyDescent="0.3">
      <c r="A129" s="4" t="s">
        <v>124</v>
      </c>
      <c r="B129" s="244">
        <v>222729</v>
      </c>
      <c r="C129" s="15">
        <v>37.42</v>
      </c>
      <c r="D129" s="14">
        <v>0</v>
      </c>
      <c r="E129" s="14">
        <v>162074.04999999999</v>
      </c>
      <c r="F129" s="15">
        <v>-23.5</v>
      </c>
      <c r="G129" s="14">
        <v>-6113.59</v>
      </c>
      <c r="H129" s="4"/>
    </row>
    <row r="130" spans="1:8" ht="16.5" x14ac:dyDescent="0.3">
      <c r="A130" s="4" t="s">
        <v>125</v>
      </c>
      <c r="B130" s="244">
        <v>988571.6</v>
      </c>
      <c r="C130" s="15">
        <v>35.4</v>
      </c>
      <c r="D130" s="14">
        <v>0</v>
      </c>
      <c r="E130" s="14">
        <v>730085.1</v>
      </c>
      <c r="F130" s="15">
        <v>-8.19</v>
      </c>
      <c r="G130" s="14">
        <v>-25125.06</v>
      </c>
      <c r="H130" s="4"/>
    </row>
    <row r="131" spans="1:8" ht="16.5" x14ac:dyDescent="0.3">
      <c r="A131" s="4" t="s">
        <v>126</v>
      </c>
      <c r="B131" s="244">
        <v>359365.05</v>
      </c>
      <c r="C131" s="15">
        <v>34.51</v>
      </c>
      <c r="D131" s="14">
        <v>0</v>
      </c>
      <c r="E131" s="14">
        <v>267174.87</v>
      </c>
      <c r="F131" s="15">
        <v>-7.74</v>
      </c>
      <c r="G131" s="14">
        <v>-9797.14</v>
      </c>
      <c r="H131" s="4"/>
    </row>
    <row r="132" spans="1:8" ht="16.5" x14ac:dyDescent="0.3">
      <c r="A132" s="4" t="s">
        <v>127</v>
      </c>
      <c r="B132" s="244">
        <v>170277.57</v>
      </c>
      <c r="C132" s="15">
        <v>46.5</v>
      </c>
      <c r="D132" s="14">
        <v>0</v>
      </c>
      <c r="E132" s="14">
        <v>116229.75</v>
      </c>
      <c r="F132" s="15">
        <v>-13.85</v>
      </c>
      <c r="G132" s="14">
        <v>-4809.8999999999996</v>
      </c>
      <c r="H132" s="4"/>
    </row>
    <row r="133" spans="1:8" ht="16.5" x14ac:dyDescent="0.3">
      <c r="A133" s="4" t="s">
        <v>128</v>
      </c>
      <c r="B133" s="244">
        <v>355473.08</v>
      </c>
      <c r="C133" s="15">
        <v>25.32</v>
      </c>
      <c r="D133" s="14">
        <v>0</v>
      </c>
      <c r="E133" s="389">
        <v>283655.74</v>
      </c>
      <c r="F133" s="15">
        <v>-14.65</v>
      </c>
      <c r="G133" s="14">
        <v>-18129.29</v>
      </c>
      <c r="H133" s="4"/>
    </row>
    <row r="134" spans="1:8" ht="16.5" x14ac:dyDescent="0.3">
      <c r="A134" s="4" t="s">
        <v>129</v>
      </c>
      <c r="B134" s="244">
        <v>60023.01</v>
      </c>
      <c r="C134" s="15">
        <v>61.96</v>
      </c>
      <c r="D134" s="14">
        <v>0</v>
      </c>
      <c r="E134" s="14">
        <v>37061.120000000003</v>
      </c>
      <c r="F134" s="15">
        <v>-20.72</v>
      </c>
      <c r="G134" s="14">
        <v>-912.34</v>
      </c>
      <c r="H134" s="4"/>
    </row>
    <row r="135" spans="1:8" ht="16.5" x14ac:dyDescent="0.3">
      <c r="A135" s="4" t="s">
        <v>130</v>
      </c>
      <c r="B135" s="244">
        <v>156816.71</v>
      </c>
      <c r="C135" s="15">
        <v>12.11</v>
      </c>
      <c r="D135" s="14">
        <v>0</v>
      </c>
      <c r="E135" s="14">
        <v>139873.14000000001</v>
      </c>
      <c r="F135" s="15">
        <v>-2.31</v>
      </c>
      <c r="G135" s="14">
        <v>-2160.46</v>
      </c>
      <c r="H135" s="4"/>
    </row>
    <row r="136" spans="1:8" ht="16.5" x14ac:dyDescent="0.3">
      <c r="A136" s="4" t="s">
        <v>131</v>
      </c>
      <c r="B136" s="244">
        <v>115871.65</v>
      </c>
      <c r="C136" s="15">
        <v>95.54</v>
      </c>
      <c r="D136" s="14">
        <v>0</v>
      </c>
      <c r="E136" s="14">
        <v>59257.97</v>
      </c>
      <c r="F136" s="15">
        <v>-39.31</v>
      </c>
      <c r="G136" s="14">
        <v>-4172.66</v>
      </c>
      <c r="H136" s="4"/>
    </row>
    <row r="137" spans="1:8" ht="16.5" x14ac:dyDescent="0.3">
      <c r="A137" s="4" t="s">
        <v>132</v>
      </c>
      <c r="B137" s="244">
        <v>160661.03</v>
      </c>
      <c r="C137" s="15">
        <v>21.88</v>
      </c>
      <c r="D137" s="14">
        <v>0</v>
      </c>
      <c r="E137" s="14">
        <v>131815.13</v>
      </c>
      <c r="F137" s="15">
        <v>7</v>
      </c>
      <c r="G137" s="14">
        <v>-3326.89</v>
      </c>
      <c r="H137" s="4"/>
    </row>
    <row r="138" spans="1:8" ht="16.5" x14ac:dyDescent="0.3">
      <c r="A138" s="4" t="s">
        <v>133</v>
      </c>
      <c r="B138" s="244">
        <v>316406.59999999998</v>
      </c>
      <c r="C138" s="15">
        <v>16.68</v>
      </c>
      <c r="D138" s="14">
        <v>0</v>
      </c>
      <c r="E138" s="14">
        <v>271183.95</v>
      </c>
      <c r="F138" s="15">
        <v>12.1</v>
      </c>
      <c r="G138" s="14">
        <v>-8090.3</v>
      </c>
      <c r="H138" s="4"/>
    </row>
    <row r="139" spans="1:8" ht="16.5" x14ac:dyDescent="0.3">
      <c r="A139" s="4" t="s">
        <v>134</v>
      </c>
      <c r="B139" s="244">
        <v>61575.38</v>
      </c>
      <c r="C139" s="15">
        <v>53.65</v>
      </c>
      <c r="D139" s="14">
        <v>0</v>
      </c>
      <c r="E139" s="14">
        <v>40074.69</v>
      </c>
      <c r="F139" s="15">
        <v>-20.63</v>
      </c>
      <c r="G139" s="14">
        <v>-1035.74</v>
      </c>
      <c r="H139" s="4"/>
    </row>
    <row r="140" spans="1:8" ht="16.5" x14ac:dyDescent="0.3">
      <c r="A140" s="4" t="s">
        <v>135</v>
      </c>
      <c r="B140" s="244">
        <v>269126.43</v>
      </c>
      <c r="C140" s="15">
        <v>100.58</v>
      </c>
      <c r="D140" s="14">
        <v>0</v>
      </c>
      <c r="E140" s="14">
        <v>134171.99</v>
      </c>
      <c r="F140" s="15">
        <v>-40.69</v>
      </c>
      <c r="G140" s="14">
        <v>-5458.89</v>
      </c>
      <c r="H140" s="4"/>
    </row>
    <row r="141" spans="1:8" ht="16.5" x14ac:dyDescent="0.3">
      <c r="A141" s="4" t="s">
        <v>136</v>
      </c>
      <c r="B141" s="244">
        <v>72540.149999999994</v>
      </c>
      <c r="C141" s="15">
        <v>158.18</v>
      </c>
      <c r="D141" s="14">
        <v>0</v>
      </c>
      <c r="E141" s="14">
        <v>28097.02</v>
      </c>
      <c r="F141" s="15">
        <v>-62.46</v>
      </c>
      <c r="G141" s="14">
        <v>-2063.35</v>
      </c>
      <c r="H141" s="4"/>
    </row>
    <row r="142" spans="1:8" ht="16.5" x14ac:dyDescent="0.3">
      <c r="A142" s="4" t="s">
        <v>137</v>
      </c>
      <c r="B142" s="244">
        <v>1094194.55</v>
      </c>
      <c r="C142" s="15">
        <v>22.88</v>
      </c>
      <c r="D142" s="14">
        <v>0</v>
      </c>
      <c r="E142" s="14">
        <v>890441.83</v>
      </c>
      <c r="F142" s="15">
        <v>-12.41</v>
      </c>
      <c r="G142" s="14">
        <v>-34561.58</v>
      </c>
      <c r="H142" s="4"/>
    </row>
    <row r="143" spans="1:8" ht="16.5" x14ac:dyDescent="0.3">
      <c r="A143" s="4" t="s">
        <v>138</v>
      </c>
      <c r="B143" s="244">
        <v>206469.13</v>
      </c>
      <c r="C143" s="15">
        <v>54.88</v>
      </c>
      <c r="D143" s="14">
        <v>0</v>
      </c>
      <c r="E143" s="14">
        <v>133310.54</v>
      </c>
      <c r="F143" s="15">
        <v>-10.96</v>
      </c>
      <c r="G143" s="14">
        <v>-4715.8100000000004</v>
      </c>
      <c r="H143" s="4"/>
    </row>
    <row r="144" spans="1:8" ht="16.5" x14ac:dyDescent="0.3">
      <c r="A144" s="4" t="s">
        <v>139</v>
      </c>
      <c r="B144" s="244">
        <v>28040.14</v>
      </c>
      <c r="C144" s="15">
        <v>-24.89</v>
      </c>
      <c r="D144" s="14">
        <v>0</v>
      </c>
      <c r="E144" s="14">
        <v>37330.050000000003</v>
      </c>
      <c r="F144" s="15">
        <v>38.229999999999997</v>
      </c>
      <c r="G144" s="14">
        <v>-1885.83</v>
      </c>
      <c r="H144" s="4"/>
    </row>
    <row r="145" spans="1:8" ht="16.5" x14ac:dyDescent="0.3">
      <c r="A145" s="4" t="s">
        <v>140</v>
      </c>
      <c r="B145" s="244">
        <v>48605.51</v>
      </c>
      <c r="C145" s="15">
        <v>37.17</v>
      </c>
      <c r="D145" s="14">
        <v>0</v>
      </c>
      <c r="E145" s="14">
        <v>35434.29</v>
      </c>
      <c r="F145" s="15">
        <v>-22.98</v>
      </c>
      <c r="G145" s="14">
        <v>-1627.56</v>
      </c>
      <c r="H145" s="4"/>
    </row>
    <row r="146" spans="1:8" ht="16.5" x14ac:dyDescent="0.3">
      <c r="A146" s="4" t="s">
        <v>141</v>
      </c>
      <c r="B146" s="244">
        <v>598758.30000000005</v>
      </c>
      <c r="C146" s="15">
        <v>17.510000000000002</v>
      </c>
      <c r="D146" s="14">
        <v>0</v>
      </c>
      <c r="E146" s="14">
        <v>509537.76</v>
      </c>
      <c r="F146" s="15">
        <v>8.6300000000000008</v>
      </c>
      <c r="G146" s="14">
        <v>-9808.8799999999992</v>
      </c>
      <c r="H146" s="4"/>
    </row>
    <row r="147" spans="1:8" ht="16.5" x14ac:dyDescent="0.3">
      <c r="A147" s="4" t="s">
        <v>142</v>
      </c>
      <c r="B147" s="244">
        <v>255865.44</v>
      </c>
      <c r="C147" s="15">
        <v>37.97</v>
      </c>
      <c r="D147" s="14">
        <v>0</v>
      </c>
      <c r="E147" s="14">
        <v>185445.85</v>
      </c>
      <c r="F147" s="15">
        <v>17.149999999999999</v>
      </c>
      <c r="G147" s="14">
        <v>-5956.95</v>
      </c>
      <c r="H147" s="4"/>
    </row>
    <row r="148" spans="1:8" ht="16.5" x14ac:dyDescent="0.3">
      <c r="A148" s="4" t="s">
        <v>143</v>
      </c>
      <c r="B148" s="244">
        <v>211383.85</v>
      </c>
      <c r="C148" s="15">
        <v>39.29</v>
      </c>
      <c r="D148" s="14">
        <v>0</v>
      </c>
      <c r="E148" s="14">
        <v>151759.15</v>
      </c>
      <c r="F148" s="15">
        <v>1.47</v>
      </c>
      <c r="G148" s="14">
        <v>-3979.24</v>
      </c>
      <c r="H148" s="4"/>
    </row>
    <row r="149" spans="1:8" ht="16.5" x14ac:dyDescent="0.3">
      <c r="A149" s="4" t="s">
        <v>144</v>
      </c>
      <c r="B149" s="244">
        <v>31128.11</v>
      </c>
      <c r="C149" s="15">
        <v>-28.94</v>
      </c>
      <c r="D149" s="14">
        <v>0</v>
      </c>
      <c r="E149" s="14">
        <v>43803.55</v>
      </c>
      <c r="F149" s="15">
        <v>47.21</v>
      </c>
      <c r="G149" s="14">
        <v>-1237.8399999999999</v>
      </c>
      <c r="H149" s="4"/>
    </row>
    <row r="150" spans="1:8" ht="16.5" x14ac:dyDescent="0.3">
      <c r="A150" s="4" t="s">
        <v>145</v>
      </c>
      <c r="B150" s="244">
        <v>400965.02</v>
      </c>
      <c r="C150" s="15">
        <v>43.91</v>
      </c>
      <c r="D150" s="14">
        <v>0</v>
      </c>
      <c r="E150" s="14">
        <v>278628.21000000002</v>
      </c>
      <c r="F150" s="15">
        <v>-8.44</v>
      </c>
      <c r="G150" s="14">
        <v>-10411.11</v>
      </c>
      <c r="H150" s="4"/>
    </row>
    <row r="151" spans="1:8" ht="16.5" x14ac:dyDescent="0.3">
      <c r="A151" s="4" t="s">
        <v>146</v>
      </c>
      <c r="B151" s="244">
        <v>242383.57</v>
      </c>
      <c r="C151" s="15">
        <v>61.41</v>
      </c>
      <c r="D151" s="14">
        <v>0</v>
      </c>
      <c r="E151" s="14">
        <v>150162.65</v>
      </c>
      <c r="F151" s="15">
        <v>-25.27</v>
      </c>
      <c r="G151" s="14">
        <v>-5844.3</v>
      </c>
      <c r="H151" s="4"/>
    </row>
    <row r="152" spans="1:8" ht="16.5" x14ac:dyDescent="0.3">
      <c r="A152" s="238" t="s">
        <v>147</v>
      </c>
      <c r="B152" s="316">
        <v>163487.4</v>
      </c>
      <c r="C152" s="317">
        <v>45.68</v>
      </c>
      <c r="D152" s="318">
        <v>0</v>
      </c>
      <c r="E152" s="14">
        <v>112220.39</v>
      </c>
      <c r="F152" s="15">
        <v>-24.91</v>
      </c>
      <c r="G152" s="14">
        <v>-6687.12</v>
      </c>
      <c r="H152" s="4"/>
    </row>
    <row r="153" spans="1:8" ht="16.5" x14ac:dyDescent="0.3">
      <c r="A153" s="4" t="s">
        <v>148</v>
      </c>
      <c r="B153" s="244">
        <v>476672.66</v>
      </c>
      <c r="C153" s="15">
        <v>25.55</v>
      </c>
      <c r="D153" s="14">
        <v>0</v>
      </c>
      <c r="E153" s="14">
        <v>379652.94</v>
      </c>
      <c r="F153" s="15">
        <v>4.07</v>
      </c>
      <c r="G153" s="14">
        <v>-15780.43</v>
      </c>
      <c r="H153" s="4"/>
    </row>
    <row r="154" spans="1:8" ht="16.5" x14ac:dyDescent="0.3">
      <c r="A154" s="4" t="s">
        <v>149</v>
      </c>
      <c r="B154" s="244">
        <v>117742.18</v>
      </c>
      <c r="C154" s="15">
        <v>12.51</v>
      </c>
      <c r="D154" s="14">
        <v>0</v>
      </c>
      <c r="E154" s="14">
        <v>104651.56</v>
      </c>
      <c r="F154" s="15">
        <v>-0.6</v>
      </c>
      <c r="G154" s="14">
        <v>-2910.72</v>
      </c>
      <c r="H154" s="4"/>
    </row>
    <row r="155" spans="1:8" ht="16.5" x14ac:dyDescent="0.3">
      <c r="A155" s="4" t="s">
        <v>150</v>
      </c>
      <c r="B155" s="244">
        <v>236287.77</v>
      </c>
      <c r="C155" s="15">
        <v>58.78</v>
      </c>
      <c r="D155" s="14">
        <v>0</v>
      </c>
      <c r="E155" s="14">
        <v>148809.91</v>
      </c>
      <c r="F155" s="15">
        <v>-29.89</v>
      </c>
      <c r="G155" s="14">
        <v>-5503.91</v>
      </c>
      <c r="H155" s="4"/>
    </row>
    <row r="156" spans="1:8" ht="16.5" x14ac:dyDescent="0.3">
      <c r="A156" s="4" t="s">
        <v>151</v>
      </c>
      <c r="B156" s="244">
        <v>674270.76</v>
      </c>
      <c r="C156" s="15">
        <v>26.88</v>
      </c>
      <c r="D156" s="14">
        <v>0</v>
      </c>
      <c r="E156" s="14">
        <v>531425.01</v>
      </c>
      <c r="F156" s="15">
        <v>7.24</v>
      </c>
      <c r="G156" s="14">
        <v>-19518.53</v>
      </c>
      <c r="H156" s="4"/>
    </row>
    <row r="157" spans="1:8" ht="16.5" x14ac:dyDescent="0.3">
      <c r="A157" s="4" t="s">
        <v>152</v>
      </c>
      <c r="B157" s="244">
        <v>111382.04</v>
      </c>
      <c r="C157" s="15">
        <v>29.65</v>
      </c>
      <c r="D157" s="14">
        <v>0</v>
      </c>
      <c r="E157" s="14">
        <v>85911.57</v>
      </c>
      <c r="F157" s="15">
        <v>-16.05</v>
      </c>
      <c r="G157" s="14">
        <v>-2130.98</v>
      </c>
      <c r="H157" s="4"/>
    </row>
    <row r="158" spans="1:8" ht="16.5" x14ac:dyDescent="0.3">
      <c r="A158" s="4" t="s">
        <v>153</v>
      </c>
      <c r="B158" s="244">
        <v>131845.82</v>
      </c>
      <c r="C158" s="15">
        <v>57.42</v>
      </c>
      <c r="D158" s="14">
        <v>0</v>
      </c>
      <c r="E158" s="14">
        <v>83755.61</v>
      </c>
      <c r="F158" s="15">
        <v>-43.87</v>
      </c>
      <c r="G158" s="14">
        <v>-5712.9</v>
      </c>
      <c r="H158" s="4"/>
    </row>
    <row r="159" spans="1:8" ht="16.5" x14ac:dyDescent="0.3">
      <c r="A159" s="4" t="s">
        <v>154</v>
      </c>
      <c r="B159" s="244">
        <v>1029643.74</v>
      </c>
      <c r="C159" s="15">
        <v>33.119999999999997</v>
      </c>
      <c r="D159" s="14">
        <v>0</v>
      </c>
      <c r="E159" s="14">
        <v>773464.88</v>
      </c>
      <c r="F159" s="15">
        <v>-12.65</v>
      </c>
      <c r="G159" s="14">
        <v>-23053.72</v>
      </c>
      <c r="H159" s="4"/>
    </row>
    <row r="160" spans="1:8" ht="16.5" x14ac:dyDescent="0.3">
      <c r="A160" s="4" t="s">
        <v>155</v>
      </c>
      <c r="B160" s="244">
        <v>189746.37</v>
      </c>
      <c r="C160" s="15">
        <v>37.590000000000003</v>
      </c>
      <c r="D160" s="14">
        <v>0</v>
      </c>
      <c r="E160" s="14">
        <v>137909.04</v>
      </c>
      <c r="F160" s="15">
        <v>2.75</v>
      </c>
      <c r="G160" s="14">
        <v>-6218.24</v>
      </c>
      <c r="H160" s="4"/>
    </row>
    <row r="161" spans="1:8" ht="16.5" x14ac:dyDescent="0.3">
      <c r="A161" s="4" t="s">
        <v>156</v>
      </c>
      <c r="B161" s="244">
        <v>20685</v>
      </c>
      <c r="C161" s="15">
        <v>-3.15</v>
      </c>
      <c r="D161" s="14">
        <v>0</v>
      </c>
      <c r="E161" s="14">
        <v>21357.73</v>
      </c>
      <c r="F161" s="15">
        <v>-18.89</v>
      </c>
      <c r="G161" s="14">
        <v>0</v>
      </c>
      <c r="H161" s="4"/>
    </row>
    <row r="162" spans="1:8" ht="16.5" x14ac:dyDescent="0.3">
      <c r="A162" s="4" t="s">
        <v>157</v>
      </c>
      <c r="B162" s="244">
        <v>379633.43</v>
      </c>
      <c r="C162" s="15">
        <v>44.99</v>
      </c>
      <c r="D162" s="14">
        <v>0</v>
      </c>
      <c r="E162" s="14">
        <v>261837.19</v>
      </c>
      <c r="F162" s="15">
        <v>2.37</v>
      </c>
      <c r="G162" s="14">
        <v>-9167.0400000000009</v>
      </c>
      <c r="H162" s="4"/>
    </row>
    <row r="163" spans="1:8" ht="16.5" x14ac:dyDescent="0.3">
      <c r="A163" s="4" t="s">
        <v>158</v>
      </c>
      <c r="B163" s="244">
        <v>230909.64</v>
      </c>
      <c r="C163" s="15">
        <v>38.770000000000003</v>
      </c>
      <c r="D163" s="14">
        <v>0</v>
      </c>
      <c r="E163" s="389">
        <v>166393.34</v>
      </c>
      <c r="F163" s="15">
        <v>-22.65</v>
      </c>
      <c r="G163" s="14">
        <v>-7193.85</v>
      </c>
      <c r="H163" s="4"/>
    </row>
    <row r="164" spans="1:8" ht="16.5" x14ac:dyDescent="0.3">
      <c r="A164" s="4" t="s">
        <v>159</v>
      </c>
      <c r="B164" s="244">
        <v>174865.25</v>
      </c>
      <c r="C164" s="15">
        <v>30.7</v>
      </c>
      <c r="D164" s="14">
        <v>0</v>
      </c>
      <c r="E164" s="14">
        <v>133794.12</v>
      </c>
      <c r="F164" s="15">
        <v>-21.59</v>
      </c>
      <c r="G164" s="14">
        <v>-4224.8900000000003</v>
      </c>
      <c r="H164" s="4"/>
    </row>
    <row r="165" spans="1:8" ht="16.5" x14ac:dyDescent="0.3">
      <c r="A165" s="4" t="s">
        <v>160</v>
      </c>
      <c r="B165" s="244">
        <v>3805820.84</v>
      </c>
      <c r="C165" s="15">
        <v>32.64</v>
      </c>
      <c r="D165" s="14">
        <v>0</v>
      </c>
      <c r="E165" s="14">
        <v>2869380.56</v>
      </c>
      <c r="F165" s="15">
        <v>-6.21</v>
      </c>
      <c r="G165" s="14">
        <v>-112725.1</v>
      </c>
      <c r="H165" s="4"/>
    </row>
    <row r="166" spans="1:8" ht="16.5" x14ac:dyDescent="0.3">
      <c r="A166" s="4" t="s">
        <v>161</v>
      </c>
      <c r="B166" s="244">
        <v>103622.63</v>
      </c>
      <c r="C166" s="15">
        <v>53.8</v>
      </c>
      <c r="D166" s="14">
        <v>0</v>
      </c>
      <c r="E166" s="14">
        <v>67375.87</v>
      </c>
      <c r="F166" s="15">
        <v>-17.77</v>
      </c>
      <c r="G166" s="14">
        <v>-4509.62</v>
      </c>
      <c r="H166" s="4"/>
    </row>
    <row r="167" spans="1:8" ht="16.5" x14ac:dyDescent="0.3">
      <c r="A167" s="4" t="s">
        <v>162</v>
      </c>
      <c r="B167" s="244">
        <v>258033.97</v>
      </c>
      <c r="C167" s="15">
        <v>12.19</v>
      </c>
      <c r="D167" s="14">
        <v>0</v>
      </c>
      <c r="E167" s="14">
        <v>229988.88</v>
      </c>
      <c r="F167" s="15">
        <v>6.71</v>
      </c>
      <c r="G167" s="14">
        <v>-5448.68</v>
      </c>
      <c r="H167" s="4"/>
    </row>
    <row r="168" spans="1:8" ht="16.5" x14ac:dyDescent="0.3">
      <c r="A168" s="4" t="s">
        <v>163</v>
      </c>
      <c r="B168" s="244">
        <v>68064.44</v>
      </c>
      <c r="C168" s="15">
        <v>61.81</v>
      </c>
      <c r="D168" s="14">
        <v>0</v>
      </c>
      <c r="E168" s="14">
        <v>42063.76</v>
      </c>
      <c r="F168" s="15">
        <v>-18.07</v>
      </c>
      <c r="G168" s="14">
        <v>-2197.06</v>
      </c>
      <c r="H168" s="4"/>
    </row>
    <row r="169" spans="1:8" ht="16.5" x14ac:dyDescent="0.3">
      <c r="A169" s="4" t="s">
        <v>164</v>
      </c>
      <c r="B169" s="244">
        <v>412786.31</v>
      </c>
      <c r="C169" s="15">
        <v>24.61</v>
      </c>
      <c r="D169" s="14">
        <v>0</v>
      </c>
      <c r="E169" s="14">
        <v>331262.34999999998</v>
      </c>
      <c r="F169" s="15">
        <v>5.99</v>
      </c>
      <c r="G169" s="14">
        <v>-8462.84</v>
      </c>
      <c r="H169" s="4"/>
    </row>
    <row r="170" spans="1:8" ht="16.5" x14ac:dyDescent="0.3">
      <c r="A170" s="4" t="s">
        <v>165</v>
      </c>
      <c r="B170" s="244">
        <v>103568.35</v>
      </c>
      <c r="C170" s="15">
        <v>45.34</v>
      </c>
      <c r="D170" s="14">
        <v>0</v>
      </c>
      <c r="E170" s="14">
        <v>71259.73</v>
      </c>
      <c r="F170" s="15">
        <v>-33.03</v>
      </c>
      <c r="G170" s="14">
        <v>-3538.68</v>
      </c>
      <c r="H170" s="4"/>
    </row>
    <row r="171" spans="1:8" ht="16.5" x14ac:dyDescent="0.3">
      <c r="A171" s="4" t="s">
        <v>166</v>
      </c>
      <c r="B171" s="244">
        <v>146229.28</v>
      </c>
      <c r="C171" s="15">
        <v>30.48</v>
      </c>
      <c r="D171" s="14">
        <v>0</v>
      </c>
      <c r="E171" s="14">
        <v>112068.07</v>
      </c>
      <c r="F171" s="15">
        <v>-19.89</v>
      </c>
      <c r="G171" s="14">
        <v>-4741.7299999999996</v>
      </c>
      <c r="H171" s="4"/>
    </row>
    <row r="172" spans="1:8" ht="16.5" x14ac:dyDescent="0.3">
      <c r="A172" s="4" t="s">
        <v>167</v>
      </c>
      <c r="B172" s="244">
        <v>47604.01</v>
      </c>
      <c r="C172" s="15">
        <v>45.14</v>
      </c>
      <c r="D172" s="14">
        <v>0</v>
      </c>
      <c r="E172" s="14">
        <v>32799.550000000003</v>
      </c>
      <c r="F172" s="15">
        <v>-19.440000000000001</v>
      </c>
      <c r="G172" s="14">
        <v>-2330.23</v>
      </c>
      <c r="H172" s="4"/>
    </row>
    <row r="173" spans="1:8" ht="16.5" x14ac:dyDescent="0.3">
      <c r="A173" s="226" t="s">
        <v>168</v>
      </c>
      <c r="B173" s="244">
        <v>62875.72</v>
      </c>
      <c r="C173" s="15">
        <v>-2.83</v>
      </c>
      <c r="D173" s="14">
        <v>0</v>
      </c>
      <c r="E173" s="243">
        <v>64708.11</v>
      </c>
      <c r="F173" s="15">
        <v>15.85</v>
      </c>
      <c r="G173" s="14">
        <v>-2327.7600000000002</v>
      </c>
      <c r="H173" s="4"/>
    </row>
    <row r="174" spans="1:8" ht="16.5" x14ac:dyDescent="0.3">
      <c r="A174" s="4" t="s">
        <v>169</v>
      </c>
      <c r="B174" s="244">
        <v>80182.41</v>
      </c>
      <c r="C174" s="15">
        <v>129.5</v>
      </c>
      <c r="D174" s="14">
        <v>0</v>
      </c>
      <c r="E174" s="14">
        <v>34938.01</v>
      </c>
      <c r="F174" s="15">
        <v>-43.25</v>
      </c>
      <c r="G174" s="14">
        <v>-1728.8</v>
      </c>
      <c r="H174" s="4"/>
    </row>
    <row r="175" spans="1:8" ht="16.5" x14ac:dyDescent="0.3">
      <c r="A175" s="4" t="s">
        <v>170</v>
      </c>
      <c r="B175" s="244">
        <v>80432.95</v>
      </c>
      <c r="C175" s="15">
        <v>32.6</v>
      </c>
      <c r="D175" s="14">
        <v>0</v>
      </c>
      <c r="E175" s="14">
        <v>60658.31</v>
      </c>
      <c r="F175" s="15">
        <v>-35.96</v>
      </c>
      <c r="G175" s="14">
        <v>-2564.08</v>
      </c>
      <c r="H175" s="4"/>
    </row>
    <row r="176" spans="1:8" ht="16.5" x14ac:dyDescent="0.3">
      <c r="A176" s="4" t="s">
        <v>171</v>
      </c>
      <c r="B176" s="244">
        <v>352361.18</v>
      </c>
      <c r="C176" s="15">
        <v>34.340000000000003</v>
      </c>
      <c r="D176" s="14">
        <v>0</v>
      </c>
      <c r="E176" s="14">
        <v>262285.76</v>
      </c>
      <c r="F176" s="225">
        <v>-18.23</v>
      </c>
      <c r="G176" s="243">
        <v>-12669.33</v>
      </c>
      <c r="H176" s="226"/>
    </row>
    <row r="177" spans="1:8" ht="16.5" x14ac:dyDescent="0.3">
      <c r="A177" s="4" t="s">
        <v>172</v>
      </c>
      <c r="B177" s="244">
        <v>728754.95</v>
      </c>
      <c r="C177" s="15">
        <v>24.42</v>
      </c>
      <c r="D177" s="14">
        <v>0</v>
      </c>
      <c r="E177" s="14">
        <v>585734.05000000005</v>
      </c>
      <c r="F177" s="15">
        <v>-13.11</v>
      </c>
      <c r="G177" s="14">
        <v>-22327.74</v>
      </c>
      <c r="H177" s="4"/>
    </row>
    <row r="178" spans="1:8" ht="16.5" x14ac:dyDescent="0.3">
      <c r="A178" s="4" t="s">
        <v>173</v>
      </c>
      <c r="B178" s="244">
        <v>93510.56</v>
      </c>
      <c r="C178" s="15">
        <v>133.33000000000001</v>
      </c>
      <c r="D178" s="14">
        <v>0</v>
      </c>
      <c r="E178" s="14">
        <v>40075.83</v>
      </c>
      <c r="F178" s="15">
        <v>-52</v>
      </c>
      <c r="G178" s="14">
        <v>-3392.06</v>
      </c>
      <c r="H178" s="4"/>
    </row>
    <row r="179" spans="1:8" ht="16.5" x14ac:dyDescent="0.3">
      <c r="A179" s="4" t="s">
        <v>174</v>
      </c>
      <c r="B179" s="244">
        <v>491775.24</v>
      </c>
      <c r="C179" s="15">
        <v>21.27</v>
      </c>
      <c r="D179" s="14">
        <v>0</v>
      </c>
      <c r="E179" s="14">
        <v>405531.68</v>
      </c>
      <c r="F179" s="15">
        <v>3.3</v>
      </c>
      <c r="G179" s="14">
        <v>-10416.73</v>
      </c>
      <c r="H179" s="4"/>
    </row>
    <row r="180" spans="1:8" ht="16.5" x14ac:dyDescent="0.3">
      <c r="A180" s="4" t="s">
        <v>175</v>
      </c>
      <c r="B180" s="244">
        <v>75739.27</v>
      </c>
      <c r="C180" s="15">
        <v>100.34</v>
      </c>
      <c r="D180" s="14">
        <v>0</v>
      </c>
      <c r="E180" s="14">
        <v>37805.07</v>
      </c>
      <c r="F180" s="15">
        <v>-51.63</v>
      </c>
      <c r="G180" s="14">
        <v>-3032.38</v>
      </c>
      <c r="H180" s="4"/>
    </row>
    <row r="181" spans="1:8" ht="16.5" x14ac:dyDescent="0.3">
      <c r="A181" s="4" t="s">
        <v>176</v>
      </c>
      <c r="B181" s="244">
        <v>50042.94</v>
      </c>
      <c r="C181" s="15">
        <v>77.459999999999994</v>
      </c>
      <c r="D181" s="14">
        <v>0</v>
      </c>
      <c r="E181" s="14">
        <v>28199.02</v>
      </c>
      <c r="F181" s="15">
        <v>-33.549999999999997</v>
      </c>
      <c r="G181" s="14">
        <v>-1421.67</v>
      </c>
      <c r="H181" s="4"/>
    </row>
    <row r="182" spans="1:8" ht="16.5" x14ac:dyDescent="0.3">
      <c r="A182" s="4" t="s">
        <v>177</v>
      </c>
      <c r="B182" s="244">
        <v>1538921.12</v>
      </c>
      <c r="C182" s="15">
        <v>16.27</v>
      </c>
      <c r="D182" s="14">
        <v>0</v>
      </c>
      <c r="E182" s="389">
        <v>1323568.05</v>
      </c>
      <c r="F182" s="15">
        <v>-8.49</v>
      </c>
      <c r="G182" s="14">
        <v>-51813.81</v>
      </c>
      <c r="H182" s="4"/>
    </row>
    <row r="183" spans="1:8" ht="16.5" x14ac:dyDescent="0.3">
      <c r="A183" s="4" t="s">
        <v>178</v>
      </c>
      <c r="B183" s="244">
        <v>134323.32999999999</v>
      </c>
      <c r="C183" s="15">
        <v>24.44</v>
      </c>
      <c r="D183" s="14">
        <v>0</v>
      </c>
      <c r="E183" s="14">
        <v>107943.91</v>
      </c>
      <c r="F183" s="15">
        <v>8.27</v>
      </c>
      <c r="G183" s="14">
        <v>-2320.8200000000002</v>
      </c>
      <c r="H183" s="4"/>
    </row>
    <row r="184" spans="1:8" ht="16.5" x14ac:dyDescent="0.3">
      <c r="A184" s="4" t="s">
        <v>179</v>
      </c>
      <c r="B184" s="244">
        <v>1144297.4099999999</v>
      </c>
      <c r="C184" s="15">
        <v>9.92</v>
      </c>
      <c r="D184" s="14">
        <v>0</v>
      </c>
      <c r="E184" s="14">
        <v>1041044.1</v>
      </c>
      <c r="F184" s="15">
        <v>9.86</v>
      </c>
      <c r="G184" s="14">
        <v>-39007.199999999997</v>
      </c>
      <c r="H184" s="4"/>
    </row>
    <row r="185" spans="1:8" ht="16.5" x14ac:dyDescent="0.3">
      <c r="A185" s="4" t="s">
        <v>180</v>
      </c>
      <c r="B185" s="244">
        <v>59824.18</v>
      </c>
      <c r="C185" s="15">
        <v>62.63</v>
      </c>
      <c r="D185" s="14">
        <v>0</v>
      </c>
      <c r="E185" s="14">
        <v>36785.449999999997</v>
      </c>
      <c r="F185" s="15">
        <v>-40.590000000000003</v>
      </c>
      <c r="G185" s="14">
        <v>-2209.87</v>
      </c>
      <c r="H185" s="4"/>
    </row>
    <row r="186" spans="1:8" ht="16.5" x14ac:dyDescent="0.3">
      <c r="A186" s="4" t="s">
        <v>181</v>
      </c>
      <c r="B186" s="244">
        <v>146633.38</v>
      </c>
      <c r="C186" s="15">
        <v>59.28</v>
      </c>
      <c r="D186" s="14">
        <v>0</v>
      </c>
      <c r="E186" s="14">
        <v>92060.06</v>
      </c>
      <c r="F186" s="15">
        <v>-29.48</v>
      </c>
      <c r="G186" s="14">
        <v>-6182.7</v>
      </c>
      <c r="H186" s="4"/>
    </row>
    <row r="187" spans="1:8" ht="16.5" x14ac:dyDescent="0.3">
      <c r="A187" s="4" t="s">
        <v>182</v>
      </c>
      <c r="B187" s="244">
        <v>36500.35</v>
      </c>
      <c r="C187" s="15">
        <v>28.88</v>
      </c>
      <c r="D187" s="14">
        <v>0</v>
      </c>
      <c r="E187" s="14">
        <v>28320.87</v>
      </c>
      <c r="F187" s="15">
        <v>-21.15</v>
      </c>
      <c r="G187" s="14">
        <v>-1138.21</v>
      </c>
      <c r="H187" s="4"/>
    </row>
    <row r="188" spans="1:8" ht="16.5" x14ac:dyDescent="0.3">
      <c r="A188" s="4" t="s">
        <v>183</v>
      </c>
      <c r="B188" s="244">
        <v>60499.76</v>
      </c>
      <c r="C188" s="15">
        <v>69.23</v>
      </c>
      <c r="D188" s="14">
        <v>0</v>
      </c>
      <c r="E188" s="14">
        <v>35749.22</v>
      </c>
      <c r="F188" s="15">
        <v>-20.02</v>
      </c>
      <c r="G188" s="14">
        <v>-1771.95</v>
      </c>
      <c r="H188" s="4"/>
    </row>
    <row r="189" spans="1:8" ht="16.5" x14ac:dyDescent="0.3">
      <c r="A189" s="4" t="s">
        <v>184</v>
      </c>
      <c r="B189" s="244">
        <v>44903.97</v>
      </c>
      <c r="C189" s="15">
        <v>13.21</v>
      </c>
      <c r="D189" s="14">
        <v>0</v>
      </c>
      <c r="E189" s="14">
        <v>39664.89</v>
      </c>
      <c r="F189" s="15">
        <v>-32.119999999999997</v>
      </c>
      <c r="G189" s="14">
        <v>-2648.24</v>
      </c>
      <c r="H189" s="4"/>
    </row>
    <row r="190" spans="1:8" ht="16.5" x14ac:dyDescent="0.3">
      <c r="A190" s="4" t="s">
        <v>185</v>
      </c>
      <c r="B190" s="244">
        <v>46833.15</v>
      </c>
      <c r="C190" s="15">
        <v>56.04</v>
      </c>
      <c r="D190" s="14">
        <v>0</v>
      </c>
      <c r="E190" s="14">
        <v>30012.959999999999</v>
      </c>
      <c r="F190" s="15">
        <v>-48</v>
      </c>
      <c r="G190" s="14">
        <v>-2558.2800000000002</v>
      </c>
      <c r="H190" s="4"/>
    </row>
    <row r="191" spans="1:8" ht="16.5" x14ac:dyDescent="0.3">
      <c r="A191" s="4" t="s">
        <v>186</v>
      </c>
      <c r="B191" s="244">
        <v>123213.11</v>
      </c>
      <c r="C191" s="15">
        <v>26.59</v>
      </c>
      <c r="D191" s="14">
        <v>0</v>
      </c>
      <c r="E191" s="14">
        <v>97332.800000000003</v>
      </c>
      <c r="F191" s="15">
        <v>-5.07</v>
      </c>
      <c r="G191" s="14">
        <v>-2741.32</v>
      </c>
      <c r="H191" s="4"/>
    </row>
    <row r="192" spans="1:8" ht="16.5" x14ac:dyDescent="0.3">
      <c r="A192" s="4" t="s">
        <v>187</v>
      </c>
      <c r="B192" s="244">
        <v>76641.740000000005</v>
      </c>
      <c r="C192" s="15">
        <v>56.06</v>
      </c>
      <c r="D192" s="14">
        <v>0</v>
      </c>
      <c r="E192" s="14">
        <v>49109.87</v>
      </c>
      <c r="F192" s="15">
        <v>-33.19</v>
      </c>
      <c r="G192" s="14">
        <v>-1892.74</v>
      </c>
      <c r="H192" s="4"/>
    </row>
    <row r="193" spans="1:8" ht="16.5" x14ac:dyDescent="0.3">
      <c r="A193" s="4" t="s">
        <v>188</v>
      </c>
      <c r="B193" s="244">
        <v>97469.35</v>
      </c>
      <c r="C193" s="15">
        <v>12.72</v>
      </c>
      <c r="D193" s="14">
        <v>0</v>
      </c>
      <c r="E193" s="14">
        <v>86471.09</v>
      </c>
      <c r="F193" s="15">
        <v>-15.86</v>
      </c>
      <c r="G193" s="14">
        <v>-9510.93</v>
      </c>
      <c r="H193" s="4"/>
    </row>
    <row r="194" spans="1:8" ht="16.5" x14ac:dyDescent="0.3">
      <c r="A194" s="4" t="s">
        <v>189</v>
      </c>
      <c r="B194" s="244">
        <v>46018.86</v>
      </c>
      <c r="C194" s="15">
        <v>83.56</v>
      </c>
      <c r="D194" s="14">
        <v>0</v>
      </c>
      <c r="E194" s="14">
        <v>25070.720000000001</v>
      </c>
      <c r="F194" s="15">
        <v>-47.17</v>
      </c>
      <c r="G194" s="14">
        <v>-1091.55</v>
      </c>
      <c r="H194" s="4"/>
    </row>
    <row r="195" spans="1:8" ht="16.5" x14ac:dyDescent="0.3">
      <c r="A195" s="4" t="s">
        <v>190</v>
      </c>
      <c r="B195" s="244">
        <v>156108.68</v>
      </c>
      <c r="C195" s="15">
        <v>31.33</v>
      </c>
      <c r="D195" s="14">
        <v>0</v>
      </c>
      <c r="E195" s="14">
        <v>118871.78</v>
      </c>
      <c r="F195" s="15">
        <v>-2.93</v>
      </c>
      <c r="G195" s="14">
        <v>-3926.87</v>
      </c>
      <c r="H195" s="4"/>
    </row>
    <row r="196" spans="1:8" ht="16.5" x14ac:dyDescent="0.3">
      <c r="A196" s="237" t="s">
        <v>191</v>
      </c>
      <c r="B196" s="244">
        <v>216931.3</v>
      </c>
      <c r="C196" s="15">
        <v>37.54</v>
      </c>
      <c r="D196" s="4">
        <v>0</v>
      </c>
      <c r="E196" s="14">
        <v>157717.19</v>
      </c>
      <c r="F196" s="320" t="s">
        <v>333</v>
      </c>
      <c r="G196" s="14">
        <v>-5844.6</v>
      </c>
      <c r="H196" s="295" t="s">
        <v>351</v>
      </c>
    </row>
    <row r="197" spans="1:8" ht="16.5" x14ac:dyDescent="0.3">
      <c r="A197" s="4" t="s">
        <v>192</v>
      </c>
      <c r="B197" s="244">
        <v>717997.36</v>
      </c>
      <c r="C197" s="15">
        <v>61.34</v>
      </c>
      <c r="D197" s="14">
        <v>0</v>
      </c>
      <c r="E197" s="14">
        <v>445012.38</v>
      </c>
      <c r="F197" s="15">
        <v>-31.09</v>
      </c>
      <c r="G197" s="14">
        <v>-16236.93</v>
      </c>
      <c r="H197" s="4"/>
    </row>
    <row r="198" spans="1:8" ht="16.5" x14ac:dyDescent="0.3">
      <c r="A198" s="4" t="s">
        <v>193</v>
      </c>
      <c r="B198" s="244">
        <v>636317.6</v>
      </c>
      <c r="C198" s="15">
        <v>33.42</v>
      </c>
      <c r="D198" s="14">
        <v>0</v>
      </c>
      <c r="E198" s="14">
        <v>476938.79</v>
      </c>
      <c r="F198" s="15">
        <v>-3.29</v>
      </c>
      <c r="G198" s="14">
        <v>-15018.27</v>
      </c>
      <c r="H198" s="4"/>
    </row>
    <row r="199" spans="1:8" ht="16.5" x14ac:dyDescent="0.3">
      <c r="A199" s="4" t="s">
        <v>194</v>
      </c>
      <c r="B199" s="244">
        <v>427665.8</v>
      </c>
      <c r="C199" s="15">
        <v>54.64</v>
      </c>
      <c r="D199" s="14">
        <v>0</v>
      </c>
      <c r="E199" s="14">
        <v>276550.21999999997</v>
      </c>
      <c r="F199" s="15">
        <v>-12.12</v>
      </c>
      <c r="G199" s="14">
        <v>-15978.13</v>
      </c>
      <c r="H199" s="4"/>
    </row>
    <row r="200" spans="1:8" ht="16.5" x14ac:dyDescent="0.3">
      <c r="A200" s="4" t="s">
        <v>195</v>
      </c>
      <c r="B200" s="244">
        <v>63590.38</v>
      </c>
      <c r="C200" s="15">
        <v>58.06</v>
      </c>
      <c r="D200" s="14">
        <v>0</v>
      </c>
      <c r="E200" s="14">
        <v>40232.800000000003</v>
      </c>
      <c r="F200" s="15">
        <v>-33.56</v>
      </c>
      <c r="G200" s="14">
        <v>-2265.15</v>
      </c>
      <c r="H200" s="4"/>
    </row>
    <row r="201" spans="1:8" ht="16.5" x14ac:dyDescent="0.3">
      <c r="A201" s="4" t="s">
        <v>196</v>
      </c>
      <c r="B201" s="244">
        <v>676159.68</v>
      </c>
      <c r="C201" s="15">
        <v>24.34</v>
      </c>
      <c r="D201" s="14">
        <v>0</v>
      </c>
      <c r="E201" s="14">
        <v>543783.82999999996</v>
      </c>
      <c r="F201" s="15">
        <v>-19.21</v>
      </c>
      <c r="G201" s="14">
        <v>-39724.69</v>
      </c>
      <c r="H201" s="4"/>
    </row>
    <row r="202" spans="1:8" ht="16.5" x14ac:dyDescent="0.3">
      <c r="A202" s="4" t="s">
        <v>197</v>
      </c>
      <c r="B202" s="244">
        <v>54594.58</v>
      </c>
      <c r="C202" s="15">
        <v>57.71</v>
      </c>
      <c r="D202" s="14">
        <v>0</v>
      </c>
      <c r="E202" s="14">
        <v>34618.07</v>
      </c>
      <c r="F202" s="15">
        <v>-48.77</v>
      </c>
      <c r="G202" s="14">
        <v>-2086.9</v>
      </c>
      <c r="H202" s="4"/>
    </row>
    <row r="203" spans="1:8" ht="16.5" x14ac:dyDescent="0.3">
      <c r="A203" s="4" t="s">
        <v>198</v>
      </c>
      <c r="B203" s="244">
        <v>26162.93</v>
      </c>
      <c r="C203" s="15">
        <v>15.52</v>
      </c>
      <c r="D203" s="14">
        <v>0</v>
      </c>
      <c r="E203" s="14">
        <v>22647.06</v>
      </c>
      <c r="F203" s="15">
        <v>-2.78</v>
      </c>
      <c r="G203" s="14">
        <v>-2226.34</v>
      </c>
      <c r="H203" s="4"/>
    </row>
    <row r="204" spans="1:8" ht="16.5" x14ac:dyDescent="0.3">
      <c r="A204" s="4" t="s">
        <v>199</v>
      </c>
      <c r="B204" s="244">
        <v>85829.54</v>
      </c>
      <c r="C204" s="15">
        <v>66.56</v>
      </c>
      <c r="D204" s="14">
        <v>0</v>
      </c>
      <c r="E204" s="14">
        <v>51529.56</v>
      </c>
      <c r="F204" s="15">
        <v>-6.81</v>
      </c>
      <c r="G204" s="14">
        <v>-2268.31</v>
      </c>
      <c r="H204" s="4"/>
    </row>
    <row r="205" spans="1:8" ht="16.5" x14ac:dyDescent="0.3">
      <c r="A205" s="4" t="s">
        <v>200</v>
      </c>
      <c r="B205" s="244">
        <v>64911.87</v>
      </c>
      <c r="C205" s="15">
        <v>213.02</v>
      </c>
      <c r="D205" s="14">
        <v>0</v>
      </c>
      <c r="E205" s="14">
        <v>20737.43</v>
      </c>
      <c r="F205" s="15">
        <v>-64.11</v>
      </c>
      <c r="G205" s="14">
        <v>-1505.96</v>
      </c>
      <c r="H205" s="4"/>
    </row>
    <row r="206" spans="1:8" ht="16.5" x14ac:dyDescent="0.3">
      <c r="A206" s="4" t="s">
        <v>201</v>
      </c>
      <c r="B206" s="244">
        <v>524959.03</v>
      </c>
      <c r="C206" s="15">
        <v>34.880000000000003</v>
      </c>
      <c r="D206" s="14">
        <v>0</v>
      </c>
      <c r="E206" s="14">
        <v>389204.64</v>
      </c>
      <c r="F206" s="15">
        <v>-14</v>
      </c>
      <c r="G206" s="14">
        <v>-19299.98</v>
      </c>
      <c r="H206" s="4"/>
    </row>
    <row r="207" spans="1:8" ht="16.5" x14ac:dyDescent="0.3">
      <c r="A207" s="4" t="s">
        <v>202</v>
      </c>
      <c r="B207" s="244">
        <v>31616.05</v>
      </c>
      <c r="C207" s="15">
        <v>85.83</v>
      </c>
      <c r="D207" s="14">
        <v>0</v>
      </c>
      <c r="E207" s="14">
        <v>17013.55</v>
      </c>
      <c r="F207" s="15">
        <v>-38.39</v>
      </c>
      <c r="G207" s="14">
        <v>-1091.06</v>
      </c>
      <c r="H207" s="4"/>
    </row>
    <row r="208" spans="1:8" ht="16.5" x14ac:dyDescent="0.3">
      <c r="A208" s="4" t="s">
        <v>203</v>
      </c>
      <c r="B208" s="244">
        <v>1098120.5</v>
      </c>
      <c r="C208" s="15">
        <v>24.55</v>
      </c>
      <c r="D208" s="14">
        <v>0</v>
      </c>
      <c r="E208" s="14">
        <v>881698.25</v>
      </c>
      <c r="F208" s="15">
        <v>-7.68</v>
      </c>
      <c r="G208" s="14">
        <v>-34854.410000000003</v>
      </c>
      <c r="H208" s="4"/>
    </row>
    <row r="209" spans="1:8" ht="16.5" x14ac:dyDescent="0.3">
      <c r="A209" s="4" t="s">
        <v>204</v>
      </c>
      <c r="B209" s="244">
        <v>112095.62</v>
      </c>
      <c r="C209" s="15">
        <v>36.31</v>
      </c>
      <c r="D209" s="14">
        <v>0</v>
      </c>
      <c r="E209" s="14">
        <v>82233.279999999999</v>
      </c>
      <c r="F209" s="15">
        <v>-26.59</v>
      </c>
      <c r="G209" s="14">
        <v>-4187.87</v>
      </c>
      <c r="H209" s="4"/>
    </row>
    <row r="210" spans="1:8" ht="16.5" x14ac:dyDescent="0.3">
      <c r="A210" s="4" t="s">
        <v>205</v>
      </c>
      <c r="B210" s="244">
        <v>87044.31</v>
      </c>
      <c r="C210" s="15">
        <v>96.71</v>
      </c>
      <c r="D210" s="14">
        <v>0</v>
      </c>
      <c r="E210" s="14">
        <v>44250.58</v>
      </c>
      <c r="F210" s="15">
        <v>-46.63</v>
      </c>
      <c r="G210" s="14">
        <v>-3454.15</v>
      </c>
      <c r="H210" s="4"/>
    </row>
    <row r="211" spans="1:8" ht="16.5" x14ac:dyDescent="0.3">
      <c r="A211" s="4" t="s">
        <v>206</v>
      </c>
      <c r="B211" s="244">
        <v>182256.84</v>
      </c>
      <c r="C211" s="15">
        <v>35.14</v>
      </c>
      <c r="D211" s="14">
        <v>0</v>
      </c>
      <c r="E211" s="14">
        <v>134870.16</v>
      </c>
      <c r="F211" s="15">
        <v>-1.84</v>
      </c>
      <c r="G211" s="14">
        <v>-3185.18</v>
      </c>
      <c r="H211" s="4"/>
    </row>
    <row r="212" spans="1:8" ht="16.5" x14ac:dyDescent="0.3">
      <c r="A212" s="4" t="s">
        <v>207</v>
      </c>
      <c r="B212" s="244">
        <v>240356.46</v>
      </c>
      <c r="C212" s="15">
        <v>52.97</v>
      </c>
      <c r="D212" s="14">
        <v>0</v>
      </c>
      <c r="E212" s="14">
        <v>157129.41</v>
      </c>
      <c r="F212" s="15">
        <v>-26.36</v>
      </c>
      <c r="G212" s="14">
        <v>-8736.68</v>
      </c>
      <c r="H212" s="4"/>
    </row>
    <row r="213" spans="1:8" ht="16.5" x14ac:dyDescent="0.3">
      <c r="A213" s="4" t="s">
        <v>208</v>
      </c>
      <c r="B213" s="244">
        <v>60952.84</v>
      </c>
      <c r="C213" s="15">
        <v>56.62</v>
      </c>
      <c r="D213" s="14">
        <v>0</v>
      </c>
      <c r="E213" s="14">
        <v>38917.370000000003</v>
      </c>
      <c r="F213" s="15">
        <v>-42.16</v>
      </c>
      <c r="G213" s="14">
        <v>-2868.75</v>
      </c>
      <c r="H213" s="4"/>
    </row>
    <row r="214" spans="1:8" ht="16.5" x14ac:dyDescent="0.3">
      <c r="A214" s="4" t="s">
        <v>209</v>
      </c>
      <c r="B214" s="244">
        <v>982618.43</v>
      </c>
      <c r="C214" s="15">
        <v>17.09</v>
      </c>
      <c r="D214" s="14">
        <v>0</v>
      </c>
      <c r="E214" s="14">
        <v>839190.37</v>
      </c>
      <c r="F214" s="15">
        <v>13.91</v>
      </c>
      <c r="G214" s="14">
        <v>-31902.66</v>
      </c>
      <c r="H214" s="4"/>
    </row>
    <row r="215" spans="1:8" ht="16.5" x14ac:dyDescent="0.3">
      <c r="A215" s="4" t="s">
        <v>210</v>
      </c>
      <c r="B215" s="244">
        <v>54545.09</v>
      </c>
      <c r="C215" s="15">
        <v>12.04</v>
      </c>
      <c r="D215" s="14">
        <v>0</v>
      </c>
      <c r="E215" s="14">
        <v>48684.93</v>
      </c>
      <c r="F215" s="15">
        <v>8.48</v>
      </c>
      <c r="G215" s="14">
        <v>-1437.54</v>
      </c>
      <c r="H215" s="4"/>
    </row>
    <row r="216" spans="1:8" ht="16.5" x14ac:dyDescent="0.3">
      <c r="A216" s="4" t="s">
        <v>211</v>
      </c>
      <c r="B216" s="244">
        <v>558327.31000000006</v>
      </c>
      <c r="C216" s="15">
        <v>77.58</v>
      </c>
      <c r="D216" s="14">
        <v>0</v>
      </c>
      <c r="E216" s="14">
        <v>314406.73</v>
      </c>
      <c r="F216" s="15">
        <v>-30.45</v>
      </c>
      <c r="G216" s="14">
        <v>-14824.14</v>
      </c>
      <c r="H216" s="4"/>
    </row>
    <row r="217" spans="1:8" ht="16.5" x14ac:dyDescent="0.3">
      <c r="A217" s="4" t="s">
        <v>212</v>
      </c>
      <c r="B217" s="244">
        <v>77521.710000000006</v>
      </c>
      <c r="C217" s="15">
        <v>55.28</v>
      </c>
      <c r="D217" s="14">
        <v>0</v>
      </c>
      <c r="E217" s="14">
        <v>49922.76</v>
      </c>
      <c r="F217" s="15">
        <v>-0.61</v>
      </c>
      <c r="G217" s="14">
        <v>-1563.57</v>
      </c>
      <c r="H217" s="4"/>
    </row>
    <row r="218" spans="1:8" ht="16.5" x14ac:dyDescent="0.3">
      <c r="A218" s="4" t="s">
        <v>213</v>
      </c>
      <c r="B218" s="244">
        <v>70191.320000000007</v>
      </c>
      <c r="C218" s="15">
        <v>40.380000000000003</v>
      </c>
      <c r="D218" s="14">
        <v>0</v>
      </c>
      <c r="E218" s="14">
        <v>49999.85</v>
      </c>
      <c r="F218" s="15">
        <v>-30.47</v>
      </c>
      <c r="G218" s="14">
        <v>-2682.68</v>
      </c>
      <c r="H218" s="4"/>
    </row>
    <row r="219" spans="1:8" ht="16.5" x14ac:dyDescent="0.3">
      <c r="A219" s="238" t="s">
        <v>326</v>
      </c>
      <c r="B219" s="316">
        <v>734340.43</v>
      </c>
      <c r="C219" s="317">
        <v>42.84</v>
      </c>
      <c r="D219" s="318">
        <v>0</v>
      </c>
      <c r="E219" s="14">
        <v>514094.41</v>
      </c>
      <c r="F219" s="15">
        <v>-18.11</v>
      </c>
      <c r="G219" s="14">
        <v>-28249.599999999999</v>
      </c>
      <c r="H219" s="4"/>
    </row>
    <row r="220" spans="1:8" ht="16.5" x14ac:dyDescent="0.3">
      <c r="A220" s="4" t="s">
        <v>214</v>
      </c>
      <c r="B220" s="244">
        <v>1619997.64</v>
      </c>
      <c r="C220" s="15">
        <v>29.2</v>
      </c>
      <c r="D220" s="14">
        <v>0</v>
      </c>
      <c r="E220" s="14">
        <v>1253906.04</v>
      </c>
      <c r="F220" s="15">
        <v>-11.12</v>
      </c>
      <c r="G220" s="14">
        <v>-39426.21</v>
      </c>
      <c r="H220" s="4"/>
    </row>
    <row r="221" spans="1:8" ht="16.5" x14ac:dyDescent="0.3">
      <c r="A221" s="4" t="s">
        <v>215</v>
      </c>
      <c r="B221" s="244">
        <v>100091.53</v>
      </c>
      <c r="C221" s="15">
        <v>65.72</v>
      </c>
      <c r="D221" s="14">
        <v>0</v>
      </c>
      <c r="E221" s="14">
        <v>60396.45</v>
      </c>
      <c r="F221" s="15">
        <v>-36.119999999999997</v>
      </c>
      <c r="G221" s="14">
        <v>-4129.53</v>
      </c>
      <c r="H221" s="4"/>
    </row>
    <row r="222" spans="1:8" ht="16.5" x14ac:dyDescent="0.3">
      <c r="A222" s="4" t="s">
        <v>216</v>
      </c>
      <c r="B222" s="244">
        <v>26703.66</v>
      </c>
      <c r="C222" s="15">
        <v>86.46</v>
      </c>
      <c r="D222" s="14">
        <v>0</v>
      </c>
      <c r="E222" s="14">
        <v>14321.36</v>
      </c>
      <c r="F222" s="15">
        <v>-52.05</v>
      </c>
      <c r="G222" s="14">
        <v>-1298.23</v>
      </c>
      <c r="H222" s="4"/>
    </row>
    <row r="223" spans="1:8" ht="16.5" x14ac:dyDescent="0.3">
      <c r="A223" s="4" t="s">
        <v>217</v>
      </c>
      <c r="B223" s="244">
        <v>144419.59</v>
      </c>
      <c r="C223" s="15">
        <v>90.55</v>
      </c>
      <c r="D223" s="14">
        <v>0</v>
      </c>
      <c r="E223" s="14">
        <v>75790.850000000006</v>
      </c>
      <c r="F223" s="15">
        <v>-44.09</v>
      </c>
      <c r="G223" s="14">
        <v>-4701.75</v>
      </c>
      <c r="H223" s="4"/>
    </row>
    <row r="224" spans="1:8" ht="16.5" x14ac:dyDescent="0.3">
      <c r="A224" s="4" t="s">
        <v>218</v>
      </c>
      <c r="B224" s="244">
        <v>409014.22</v>
      </c>
      <c r="C224" s="15">
        <v>40.14</v>
      </c>
      <c r="D224" s="14">
        <v>0</v>
      </c>
      <c r="E224" s="14">
        <v>291860.13</v>
      </c>
      <c r="F224" s="15">
        <v>-7.47</v>
      </c>
      <c r="G224" s="14">
        <v>-14024.77</v>
      </c>
      <c r="H224" s="4"/>
    </row>
    <row r="225" spans="1:8" ht="16.5" x14ac:dyDescent="0.3">
      <c r="A225" s="4" t="s">
        <v>219</v>
      </c>
      <c r="B225" s="244">
        <v>64490.17</v>
      </c>
      <c r="C225" s="15">
        <v>54.98</v>
      </c>
      <c r="D225" s="14">
        <v>0</v>
      </c>
      <c r="E225" s="14">
        <v>41610.83</v>
      </c>
      <c r="F225" s="15">
        <v>-32.659999999999997</v>
      </c>
      <c r="G225" s="14">
        <v>-1620.79</v>
      </c>
      <c r="H225" s="4"/>
    </row>
    <row r="226" spans="1:8" ht="16.5" x14ac:dyDescent="0.3">
      <c r="A226" s="4" t="s">
        <v>220</v>
      </c>
      <c r="B226" s="244">
        <v>562028.59</v>
      </c>
      <c r="C226" s="15">
        <v>36.270000000000003</v>
      </c>
      <c r="D226" s="14">
        <v>0</v>
      </c>
      <c r="E226" s="14">
        <v>412434.16</v>
      </c>
      <c r="F226" s="15">
        <v>18.489999999999998</v>
      </c>
      <c r="G226" s="14">
        <v>-11762.67</v>
      </c>
      <c r="H226" s="4"/>
    </row>
    <row r="227" spans="1:8" ht="16.5" x14ac:dyDescent="0.3">
      <c r="A227" s="4" t="s">
        <v>221</v>
      </c>
      <c r="B227" s="244">
        <v>145139.98000000001</v>
      </c>
      <c r="C227" s="15">
        <v>12.4</v>
      </c>
      <c r="D227" s="14">
        <v>0</v>
      </c>
      <c r="E227" s="14">
        <v>129131</v>
      </c>
      <c r="F227" s="15">
        <v>43.97</v>
      </c>
      <c r="G227" s="14">
        <v>-2886.68</v>
      </c>
      <c r="H227" s="4"/>
    </row>
    <row r="228" spans="1:8" ht="16.5" x14ac:dyDescent="0.3">
      <c r="A228" s="4" t="s">
        <v>222</v>
      </c>
      <c r="B228" s="244">
        <v>169937.64</v>
      </c>
      <c r="C228" s="15">
        <v>24.38</v>
      </c>
      <c r="D228" s="14">
        <v>0</v>
      </c>
      <c r="E228" s="14">
        <v>136631.14000000001</v>
      </c>
      <c r="F228" s="15">
        <v>-12.7</v>
      </c>
      <c r="G228" s="14">
        <v>-5987.16</v>
      </c>
      <c r="H228" s="4"/>
    </row>
    <row r="229" spans="1:8" ht="16.5" x14ac:dyDescent="0.3">
      <c r="A229" s="4" t="s">
        <v>223</v>
      </c>
      <c r="B229" s="244">
        <v>47014.68</v>
      </c>
      <c r="C229" s="15">
        <v>57.47</v>
      </c>
      <c r="D229" s="14">
        <v>0</v>
      </c>
      <c r="E229" s="14">
        <v>29857.08</v>
      </c>
      <c r="F229" s="15">
        <v>-24.91</v>
      </c>
      <c r="G229" s="14">
        <v>-1466.22</v>
      </c>
      <c r="H229" s="4"/>
    </row>
    <row r="230" spans="1:8" ht="16.5" x14ac:dyDescent="0.3">
      <c r="A230" s="4" t="s">
        <v>224</v>
      </c>
      <c r="B230" s="244">
        <v>211448.65</v>
      </c>
      <c r="C230" s="15">
        <v>41.27</v>
      </c>
      <c r="D230" s="14">
        <v>0</v>
      </c>
      <c r="E230" s="14">
        <v>149673.04</v>
      </c>
      <c r="F230" s="15">
        <v>-9.2899999999999991</v>
      </c>
      <c r="G230" s="14">
        <v>-4852.93</v>
      </c>
      <c r="H230" s="4"/>
    </row>
    <row r="231" spans="1:8" ht="16.5" x14ac:dyDescent="0.3">
      <c r="A231" s="4" t="s">
        <v>225</v>
      </c>
      <c r="B231" s="244">
        <v>259443.98</v>
      </c>
      <c r="C231" s="15">
        <v>44.66</v>
      </c>
      <c r="D231" s="14">
        <v>0</v>
      </c>
      <c r="E231" s="14">
        <v>179349.68</v>
      </c>
      <c r="F231" s="15">
        <v>-8.2200000000000006</v>
      </c>
      <c r="G231" s="14">
        <v>-7022.71</v>
      </c>
      <c r="H231" s="4"/>
    </row>
    <row r="232" spans="1:8" ht="16.5" x14ac:dyDescent="0.3">
      <c r="A232" s="4" t="s">
        <v>226</v>
      </c>
      <c r="B232" s="244">
        <v>63545.87</v>
      </c>
      <c r="C232" s="15">
        <v>66.94</v>
      </c>
      <c r="D232" s="14">
        <v>0</v>
      </c>
      <c r="E232" s="14">
        <v>38065.620000000003</v>
      </c>
      <c r="F232" s="15">
        <v>-3.01</v>
      </c>
      <c r="G232" s="14">
        <v>-2443.5</v>
      </c>
      <c r="H232" s="4"/>
    </row>
    <row r="233" spans="1:8" ht="16.5" x14ac:dyDescent="0.3">
      <c r="A233" s="4" t="s">
        <v>227</v>
      </c>
      <c r="B233" s="244">
        <v>51265.68</v>
      </c>
      <c r="C233" s="15">
        <v>8.7799999999999994</v>
      </c>
      <c r="D233" s="14">
        <v>0</v>
      </c>
      <c r="E233" s="14">
        <v>47129.37</v>
      </c>
      <c r="F233" s="15">
        <v>101.83</v>
      </c>
      <c r="G233" s="14">
        <v>-640.64</v>
      </c>
      <c r="H233" s="4"/>
    </row>
    <row r="234" spans="1:8" ht="16.5" x14ac:dyDescent="0.3">
      <c r="A234" s="4" t="s">
        <v>228</v>
      </c>
      <c r="B234" s="244">
        <v>134970.64000000001</v>
      </c>
      <c r="C234" s="15">
        <v>26.44</v>
      </c>
      <c r="D234" s="14">
        <v>0</v>
      </c>
      <c r="E234" s="14">
        <v>106743.49</v>
      </c>
      <c r="F234" s="15">
        <v>-10.83</v>
      </c>
      <c r="G234" s="14">
        <v>-6715.87</v>
      </c>
      <c r="H234" s="4"/>
    </row>
    <row r="235" spans="1:8" ht="16.5" x14ac:dyDescent="0.3">
      <c r="A235" s="4" t="s">
        <v>229</v>
      </c>
      <c r="B235" s="244">
        <v>132405.01</v>
      </c>
      <c r="C235" s="15">
        <v>40.24</v>
      </c>
      <c r="D235" s="14">
        <v>0</v>
      </c>
      <c r="E235" s="14">
        <v>94416.09</v>
      </c>
      <c r="F235" s="15">
        <v>-14.32</v>
      </c>
      <c r="G235" s="14">
        <v>-4696.08</v>
      </c>
      <c r="H235" s="4"/>
    </row>
    <row r="236" spans="1:8" ht="16.5" x14ac:dyDescent="0.3">
      <c r="A236" s="4" t="s">
        <v>230</v>
      </c>
      <c r="B236" s="244">
        <v>82547.899999999994</v>
      </c>
      <c r="C236" s="15">
        <v>68.760000000000005</v>
      </c>
      <c r="D236" s="14">
        <v>0</v>
      </c>
      <c r="E236" s="14">
        <v>48914.77</v>
      </c>
      <c r="F236" s="15">
        <v>-30.19</v>
      </c>
      <c r="G236" s="14">
        <v>-3058.36</v>
      </c>
      <c r="H236" s="4"/>
    </row>
    <row r="237" spans="1:8" ht="16.5" x14ac:dyDescent="0.3">
      <c r="A237" s="238" t="s">
        <v>341</v>
      </c>
      <c r="B237" s="316">
        <v>181655.07</v>
      </c>
      <c r="C237" s="317">
        <v>23.39</v>
      </c>
      <c r="D237" s="318">
        <v>0</v>
      </c>
      <c r="E237" s="14">
        <v>147219.42000000001</v>
      </c>
      <c r="F237" s="15">
        <v>-12.73</v>
      </c>
      <c r="G237" s="14">
        <v>-4716.63</v>
      </c>
      <c r="H237" s="4"/>
    </row>
    <row r="238" spans="1:8" ht="16.5" x14ac:dyDescent="0.3">
      <c r="A238" s="4" t="s">
        <v>231</v>
      </c>
      <c r="B238" s="244">
        <v>499637.05</v>
      </c>
      <c r="C238" s="15">
        <v>38.19</v>
      </c>
      <c r="D238" s="14">
        <v>0</v>
      </c>
      <c r="E238" s="14">
        <v>361549.65</v>
      </c>
      <c r="F238" s="15">
        <v>-6.26</v>
      </c>
      <c r="G238" s="14">
        <v>-12268.46</v>
      </c>
      <c r="H238" s="4"/>
    </row>
    <row r="239" spans="1:8" ht="16.5" x14ac:dyDescent="0.3">
      <c r="A239" s="4" t="s">
        <v>232</v>
      </c>
      <c r="B239" s="244">
        <v>124942.9</v>
      </c>
      <c r="C239" s="15">
        <v>69.540000000000006</v>
      </c>
      <c r="D239" s="14">
        <v>0</v>
      </c>
      <c r="E239" s="14">
        <v>73693.64</v>
      </c>
      <c r="F239" s="15">
        <v>-15.07</v>
      </c>
      <c r="G239" s="14">
        <v>-2610.9299999999998</v>
      </c>
      <c r="H239" s="4"/>
    </row>
    <row r="240" spans="1:8" ht="16.5" x14ac:dyDescent="0.3">
      <c r="A240" s="4" t="s">
        <v>233</v>
      </c>
      <c r="B240" s="244">
        <v>77682.210000000006</v>
      </c>
      <c r="C240" s="15">
        <v>7.76</v>
      </c>
      <c r="D240" s="14">
        <v>0</v>
      </c>
      <c r="E240" s="14">
        <v>72085.16</v>
      </c>
      <c r="F240" s="15">
        <v>-0.01</v>
      </c>
      <c r="G240" s="14">
        <v>-2980.7</v>
      </c>
      <c r="H240" s="4"/>
    </row>
    <row r="241" spans="1:8" ht="16.5" x14ac:dyDescent="0.3">
      <c r="A241" s="4" t="s">
        <v>234</v>
      </c>
      <c r="B241" s="244">
        <v>42144.27</v>
      </c>
      <c r="C241" s="15">
        <v>96.59</v>
      </c>
      <c r="D241" s="14">
        <v>0</v>
      </c>
      <c r="E241" s="14">
        <v>21437.3</v>
      </c>
      <c r="F241" s="15">
        <v>-35.72</v>
      </c>
      <c r="G241" s="14">
        <v>-932.12</v>
      </c>
      <c r="H241" s="4"/>
    </row>
    <row r="242" spans="1:8" ht="16.5" x14ac:dyDescent="0.3">
      <c r="A242" s="4" t="s">
        <v>235</v>
      </c>
      <c r="B242" s="244">
        <v>170805.69</v>
      </c>
      <c r="C242" s="15">
        <v>40.729999999999997</v>
      </c>
      <c r="D242" s="14">
        <v>0</v>
      </c>
      <c r="E242" s="14">
        <v>121367.19</v>
      </c>
      <c r="F242" s="15">
        <v>-4.4000000000000004</v>
      </c>
      <c r="G242" s="14">
        <v>-3912.62</v>
      </c>
      <c r="H242" s="4"/>
    </row>
    <row r="243" spans="1:8" ht="16.5" x14ac:dyDescent="0.3">
      <c r="A243" s="4" t="s">
        <v>236</v>
      </c>
      <c r="B243" s="244">
        <v>3897388.46</v>
      </c>
      <c r="C243" s="15">
        <v>28.46</v>
      </c>
      <c r="D243" s="14">
        <v>0</v>
      </c>
      <c r="E243" s="14">
        <v>3033838.43</v>
      </c>
      <c r="F243" s="15">
        <v>0.8</v>
      </c>
      <c r="G243" s="14">
        <v>-157656.54999999999</v>
      </c>
      <c r="H243" s="4"/>
    </row>
    <row r="244" spans="1:8" ht="16.5" x14ac:dyDescent="0.3">
      <c r="A244" s="4" t="s">
        <v>237</v>
      </c>
      <c r="B244" s="244">
        <v>65558.62</v>
      </c>
      <c r="C244" s="15">
        <v>29.69</v>
      </c>
      <c r="D244" s="14">
        <v>0</v>
      </c>
      <c r="E244" s="14">
        <v>50550</v>
      </c>
      <c r="F244" s="15">
        <v>-18.13</v>
      </c>
      <c r="G244" s="14">
        <v>-1864.43</v>
      </c>
      <c r="H244" s="4"/>
    </row>
    <row r="245" spans="1:8" ht="16.5" x14ac:dyDescent="0.3">
      <c r="A245" s="4" t="s">
        <v>238</v>
      </c>
      <c r="B245" s="244">
        <v>30702.33</v>
      </c>
      <c r="C245" s="15">
        <v>47.43</v>
      </c>
      <c r="D245" s="14">
        <v>0</v>
      </c>
      <c r="E245" s="14">
        <v>20824.52</v>
      </c>
      <c r="F245" s="15">
        <v>-13.9</v>
      </c>
      <c r="G245" s="14">
        <v>-1110.99</v>
      </c>
      <c r="H245" s="4"/>
    </row>
    <row r="246" spans="1:8" ht="16.5" x14ac:dyDescent="0.3">
      <c r="A246" s="4" t="s">
        <v>239</v>
      </c>
      <c r="B246" s="244">
        <v>135693.29</v>
      </c>
      <c r="C246" s="15">
        <v>95.96</v>
      </c>
      <c r="D246" s="14">
        <v>0</v>
      </c>
      <c r="E246" s="14">
        <v>69243.8</v>
      </c>
      <c r="F246" s="15">
        <v>-14.23</v>
      </c>
      <c r="G246" s="14">
        <v>-3113.25</v>
      </c>
      <c r="H246" s="4"/>
    </row>
    <row r="247" spans="1:8" ht="16.5" x14ac:dyDescent="0.3">
      <c r="A247" s="4" t="s">
        <v>240</v>
      </c>
      <c r="B247" s="244">
        <v>80006.03</v>
      </c>
      <c r="C247" s="15">
        <v>84.02</v>
      </c>
      <c r="D247" s="14">
        <v>0</v>
      </c>
      <c r="E247" s="14">
        <v>43476.23</v>
      </c>
      <c r="F247" s="15">
        <v>-45.17</v>
      </c>
      <c r="G247" s="14">
        <v>-2973.03</v>
      </c>
      <c r="H247" s="4"/>
    </row>
    <row r="248" spans="1:8" ht="16.5" x14ac:dyDescent="0.3">
      <c r="A248" s="4" t="s">
        <v>241</v>
      </c>
      <c r="B248" s="244">
        <v>78673.919999999998</v>
      </c>
      <c r="C248" s="15">
        <v>71.87</v>
      </c>
      <c r="D248" s="14">
        <v>0</v>
      </c>
      <c r="E248" s="14">
        <v>45774.38</v>
      </c>
      <c r="F248" s="15">
        <v>-52.48</v>
      </c>
      <c r="G248" s="14">
        <v>-2645.12</v>
      </c>
      <c r="H248" s="4"/>
    </row>
    <row r="249" spans="1:8" ht="16.5" x14ac:dyDescent="0.3">
      <c r="A249" s="4" t="s">
        <v>242</v>
      </c>
      <c r="B249" s="244">
        <v>47707.519999999997</v>
      </c>
      <c r="C249" s="15">
        <v>28.43</v>
      </c>
      <c r="D249" s="14">
        <v>0</v>
      </c>
      <c r="E249" s="14">
        <v>37146.800000000003</v>
      </c>
      <c r="F249" s="15">
        <v>-21.54</v>
      </c>
      <c r="G249" s="14">
        <v>-1433.45</v>
      </c>
      <c r="H249" s="4"/>
    </row>
    <row r="250" spans="1:8" ht="16.5" x14ac:dyDescent="0.3">
      <c r="A250" s="4" t="s">
        <v>243</v>
      </c>
      <c r="B250" s="244">
        <v>443983.65</v>
      </c>
      <c r="C250" s="15">
        <v>16.04</v>
      </c>
      <c r="D250" s="14">
        <v>0</v>
      </c>
      <c r="E250" s="14">
        <v>382607.01</v>
      </c>
      <c r="F250" s="15">
        <v>-4.59</v>
      </c>
      <c r="G250" s="14">
        <v>-11651.5</v>
      </c>
      <c r="H250" s="4"/>
    </row>
    <row r="251" spans="1:8" ht="16.5" x14ac:dyDescent="0.3">
      <c r="A251" s="4" t="s">
        <v>244</v>
      </c>
      <c r="B251" s="244">
        <v>3164364.55</v>
      </c>
      <c r="C251" s="15">
        <v>20.260000000000002</v>
      </c>
      <c r="D251" s="14">
        <v>0</v>
      </c>
      <c r="E251" s="14">
        <v>2631243.17</v>
      </c>
      <c r="F251" s="15">
        <v>5.71</v>
      </c>
      <c r="G251" s="14">
        <v>-184840.68</v>
      </c>
      <c r="H251" s="4"/>
    </row>
    <row r="252" spans="1:8" ht="16.5" x14ac:dyDescent="0.3">
      <c r="A252" s="4" t="s">
        <v>245</v>
      </c>
      <c r="B252" s="244">
        <v>923159.79</v>
      </c>
      <c r="C252" s="15">
        <v>29.84</v>
      </c>
      <c r="D252" s="14">
        <v>0</v>
      </c>
      <c r="E252" s="14">
        <v>710977.86</v>
      </c>
      <c r="F252" s="15">
        <v>3.92</v>
      </c>
      <c r="G252" s="14">
        <v>-22425.13</v>
      </c>
      <c r="H252" s="4"/>
    </row>
    <row r="253" spans="1:8" ht="16.5" x14ac:dyDescent="0.3">
      <c r="A253" s="4" t="s">
        <v>246</v>
      </c>
      <c r="B253" s="244">
        <v>171068.37</v>
      </c>
      <c r="C253" s="15">
        <v>48.35</v>
      </c>
      <c r="D253" s="14">
        <v>0</v>
      </c>
      <c r="E253" s="14">
        <v>115311.13</v>
      </c>
      <c r="F253" s="15">
        <v>-6.67</v>
      </c>
      <c r="G253" s="14">
        <v>-3048.47</v>
      </c>
      <c r="H253" s="4"/>
    </row>
    <row r="254" spans="1:8" ht="16.5" x14ac:dyDescent="0.3">
      <c r="A254" s="4" t="s">
        <v>247</v>
      </c>
      <c r="B254" s="244">
        <v>82537.7</v>
      </c>
      <c r="C254" s="15">
        <v>-3.42</v>
      </c>
      <c r="D254" s="14">
        <v>0</v>
      </c>
      <c r="E254" s="14">
        <v>85461.49</v>
      </c>
      <c r="F254" s="15">
        <v>35.46</v>
      </c>
      <c r="G254" s="14">
        <v>0</v>
      </c>
      <c r="H254" s="4"/>
    </row>
    <row r="255" spans="1:8" ht="16.5" x14ac:dyDescent="0.3">
      <c r="A255" s="4" t="s">
        <v>248</v>
      </c>
      <c r="B255" s="244">
        <v>301651.90999999997</v>
      </c>
      <c r="C255" s="15">
        <v>36.770000000000003</v>
      </c>
      <c r="D255" s="14">
        <v>0</v>
      </c>
      <c r="E255" s="14">
        <v>220551.9</v>
      </c>
      <c r="F255" s="15">
        <v>-6.15</v>
      </c>
      <c r="G255" s="14">
        <v>-6739.26</v>
      </c>
      <c r="H255" s="4"/>
    </row>
    <row r="256" spans="1:8" ht="16.5" x14ac:dyDescent="0.3">
      <c r="A256" s="4" t="s">
        <v>249</v>
      </c>
      <c r="B256" s="244">
        <v>101816.47</v>
      </c>
      <c r="C256" s="15">
        <v>187.18</v>
      </c>
      <c r="D256" s="14">
        <v>0</v>
      </c>
      <c r="E256" s="14">
        <v>35453.480000000003</v>
      </c>
      <c r="F256" s="15">
        <v>-53.75</v>
      </c>
      <c r="G256" s="14">
        <v>-3071.31</v>
      </c>
      <c r="H256" s="4"/>
    </row>
    <row r="257" spans="1:8" ht="16.5" x14ac:dyDescent="0.3">
      <c r="A257" s="4" t="s">
        <v>250</v>
      </c>
      <c r="B257" s="244">
        <v>65907.100000000006</v>
      </c>
      <c r="C257" s="15">
        <v>45.71</v>
      </c>
      <c r="D257" s="14">
        <v>0</v>
      </c>
      <c r="E257" s="14">
        <v>45232.82</v>
      </c>
      <c r="F257" s="15">
        <v>-24.24</v>
      </c>
      <c r="G257" s="14">
        <v>-2148.6799999999998</v>
      </c>
      <c r="H257" s="4"/>
    </row>
    <row r="258" spans="1:8" ht="16.5" x14ac:dyDescent="0.3">
      <c r="A258" s="4" t="s">
        <v>251</v>
      </c>
      <c r="B258" s="244">
        <v>34041.83</v>
      </c>
      <c r="C258" s="15">
        <v>63.5</v>
      </c>
      <c r="D258" s="14">
        <v>0</v>
      </c>
      <c r="E258" s="14">
        <v>20820.150000000001</v>
      </c>
      <c r="F258" s="15">
        <v>11.64</v>
      </c>
      <c r="G258" s="14">
        <v>-628.4</v>
      </c>
      <c r="H258" s="4"/>
    </row>
    <row r="259" spans="1:8" ht="16.5" x14ac:dyDescent="0.3">
      <c r="A259" s="4" t="s">
        <v>252</v>
      </c>
      <c r="B259" s="244">
        <v>190293.34</v>
      </c>
      <c r="C259" s="15">
        <v>18.18</v>
      </c>
      <c r="D259" s="14">
        <v>0</v>
      </c>
      <c r="E259" s="14">
        <v>161019.20000000001</v>
      </c>
      <c r="F259" s="15">
        <v>34.24</v>
      </c>
      <c r="G259" s="14">
        <v>-8477.64</v>
      </c>
      <c r="H259" s="4"/>
    </row>
    <row r="260" spans="1:8" ht="16.5" x14ac:dyDescent="0.3">
      <c r="A260" s="4" t="s">
        <v>253</v>
      </c>
      <c r="B260" s="244">
        <v>332217.3</v>
      </c>
      <c r="C260" s="15">
        <v>19.66</v>
      </c>
      <c r="D260" s="14">
        <v>0</v>
      </c>
      <c r="E260" s="14">
        <v>277636.06</v>
      </c>
      <c r="F260" s="15">
        <v>-15.54</v>
      </c>
      <c r="G260" s="14">
        <v>-10213.08</v>
      </c>
      <c r="H260" s="4"/>
    </row>
    <row r="261" spans="1:8" ht="16.5" x14ac:dyDescent="0.3">
      <c r="A261" s="4" t="s">
        <v>254</v>
      </c>
      <c r="B261" s="244">
        <v>78441.64</v>
      </c>
      <c r="C261" s="15">
        <v>50.92</v>
      </c>
      <c r="D261" s="14">
        <v>0</v>
      </c>
      <c r="E261" s="14">
        <v>51975.22</v>
      </c>
      <c r="F261" s="15">
        <v>-23.55</v>
      </c>
      <c r="G261" s="14">
        <v>-1936.75</v>
      </c>
      <c r="H261" s="4"/>
    </row>
    <row r="262" spans="1:8" ht="16.5" x14ac:dyDescent="0.3">
      <c r="A262" s="4" t="s">
        <v>255</v>
      </c>
      <c r="B262" s="244">
        <v>55125.05</v>
      </c>
      <c r="C262" s="15">
        <v>28.82</v>
      </c>
      <c r="D262" s="14">
        <v>0</v>
      </c>
      <c r="E262" s="14">
        <v>42793.35</v>
      </c>
      <c r="F262" s="15">
        <v>-14.51</v>
      </c>
      <c r="G262" s="14">
        <v>-1981.88</v>
      </c>
      <c r="H262" s="4"/>
    </row>
    <row r="263" spans="1:8" ht="16.5" x14ac:dyDescent="0.3">
      <c r="A263" s="4" t="s">
        <v>256</v>
      </c>
      <c r="B263" s="244">
        <v>1376859.56</v>
      </c>
      <c r="C263" s="15">
        <v>39.57</v>
      </c>
      <c r="D263" s="14">
        <v>0</v>
      </c>
      <c r="E263" s="14">
        <v>986529.76</v>
      </c>
      <c r="F263" s="15">
        <v>-8.57</v>
      </c>
      <c r="G263" s="14">
        <v>-63602.74</v>
      </c>
      <c r="H263" s="4"/>
    </row>
    <row r="264" spans="1:8" ht="16.5" x14ac:dyDescent="0.3">
      <c r="A264" s="4" t="s">
        <v>257</v>
      </c>
      <c r="B264" s="244">
        <v>42523.62</v>
      </c>
      <c r="C264" s="15">
        <v>208.73</v>
      </c>
      <c r="D264" s="14">
        <v>0</v>
      </c>
      <c r="E264" s="14">
        <v>13773.69</v>
      </c>
      <c r="F264" s="15">
        <v>-59.45</v>
      </c>
      <c r="G264" s="14">
        <v>-2183.1999999999998</v>
      </c>
      <c r="H264" s="4"/>
    </row>
    <row r="265" spans="1:8" ht="16.5" x14ac:dyDescent="0.3">
      <c r="A265" s="4" t="s">
        <v>258</v>
      </c>
      <c r="B265" s="244">
        <v>3263493.85</v>
      </c>
      <c r="C265" s="15">
        <v>33.61</v>
      </c>
      <c r="D265" s="14">
        <v>0</v>
      </c>
      <c r="E265" s="14">
        <v>2442538.61</v>
      </c>
      <c r="F265" s="15">
        <v>4.57</v>
      </c>
      <c r="G265" s="14">
        <v>-163911.64000000001</v>
      </c>
      <c r="H265" s="4"/>
    </row>
    <row r="266" spans="1:8" ht="16.5" x14ac:dyDescent="0.3">
      <c r="A266" s="4" t="s">
        <v>259</v>
      </c>
      <c r="B266" s="244">
        <v>394420.57</v>
      </c>
      <c r="C266" s="15">
        <v>23.82</v>
      </c>
      <c r="D266" s="14">
        <v>0</v>
      </c>
      <c r="E266" s="14">
        <v>318553.39</v>
      </c>
      <c r="F266" s="15">
        <v>0.53</v>
      </c>
      <c r="G266" s="14">
        <v>-14493.6</v>
      </c>
      <c r="H266" s="4"/>
    </row>
    <row r="267" spans="1:8" ht="16.5" x14ac:dyDescent="0.3">
      <c r="A267" s="4" t="s">
        <v>260</v>
      </c>
      <c r="B267" s="244">
        <v>47339.93</v>
      </c>
      <c r="C267" s="15">
        <v>21.87</v>
      </c>
      <c r="D267" s="14">
        <v>0</v>
      </c>
      <c r="E267" s="14">
        <v>38843.97</v>
      </c>
      <c r="F267" s="15">
        <v>8.5</v>
      </c>
      <c r="G267" s="14">
        <v>-1285.8</v>
      </c>
      <c r="H267" s="4"/>
    </row>
    <row r="268" spans="1:8" ht="16.5" x14ac:dyDescent="0.3">
      <c r="A268" s="4" t="s">
        <v>261</v>
      </c>
      <c r="B268" s="244">
        <v>41159.42</v>
      </c>
      <c r="C268" s="15">
        <v>99.96</v>
      </c>
      <c r="D268" s="14">
        <v>0</v>
      </c>
      <c r="E268" s="14">
        <v>20583.37</v>
      </c>
      <c r="F268" s="15">
        <v>-38.75</v>
      </c>
      <c r="G268" s="14">
        <v>-1526.93</v>
      </c>
      <c r="H268" s="4"/>
    </row>
    <row r="269" spans="1:8" ht="16.5" x14ac:dyDescent="0.3">
      <c r="A269" s="4" t="s">
        <v>262</v>
      </c>
      <c r="B269" s="244">
        <v>110458.48</v>
      </c>
      <c r="C269" s="15">
        <v>27.52</v>
      </c>
      <c r="D269" s="14">
        <v>0</v>
      </c>
      <c r="E269" s="14">
        <v>86618.95</v>
      </c>
      <c r="F269" s="15">
        <v>-5.0199999999999996</v>
      </c>
      <c r="G269" s="14">
        <v>-2121.7199999999998</v>
      </c>
      <c r="H269" s="4"/>
    </row>
    <row r="270" spans="1:8" ht="16.5" x14ac:dyDescent="0.3">
      <c r="A270" s="4" t="s">
        <v>263</v>
      </c>
      <c r="B270" s="244">
        <v>71504.67</v>
      </c>
      <c r="C270" s="15">
        <v>6.56</v>
      </c>
      <c r="D270" s="14">
        <v>0</v>
      </c>
      <c r="E270" s="14">
        <v>67103.12</v>
      </c>
      <c r="F270" s="15">
        <v>-7.97</v>
      </c>
      <c r="G270" s="14">
        <v>-2212.6799999999998</v>
      </c>
      <c r="H270" s="4"/>
    </row>
    <row r="271" spans="1:8" ht="16.5" x14ac:dyDescent="0.3">
      <c r="A271" s="4" t="s">
        <v>264</v>
      </c>
      <c r="B271" s="244">
        <v>75531.289999999994</v>
      </c>
      <c r="C271" s="15">
        <v>117.48</v>
      </c>
      <c r="D271" s="14">
        <v>0</v>
      </c>
      <c r="E271" s="14">
        <v>34730.61</v>
      </c>
      <c r="F271" s="15">
        <v>-47.93</v>
      </c>
      <c r="G271" s="14">
        <v>-3769.49</v>
      </c>
      <c r="H271" s="4"/>
    </row>
    <row r="272" spans="1:8" ht="16.5" x14ac:dyDescent="0.3">
      <c r="A272" s="4" t="s">
        <v>265</v>
      </c>
      <c r="B272" s="244">
        <v>632588.72</v>
      </c>
      <c r="C272" s="15">
        <v>21.67</v>
      </c>
      <c r="D272" s="14">
        <v>0</v>
      </c>
      <c r="E272" s="14">
        <v>519940.32</v>
      </c>
      <c r="F272" s="15">
        <v>13.9</v>
      </c>
      <c r="G272" s="14">
        <v>-14533.25</v>
      </c>
      <c r="H272" s="4"/>
    </row>
    <row r="273" spans="1:8" ht="16.5" x14ac:dyDescent="0.3">
      <c r="A273" s="4" t="s">
        <v>266</v>
      </c>
      <c r="B273" s="244">
        <v>132971.97</v>
      </c>
      <c r="C273" s="15">
        <v>118.33</v>
      </c>
      <c r="D273" s="14">
        <v>0</v>
      </c>
      <c r="E273" s="14">
        <v>60903.35</v>
      </c>
      <c r="F273" s="15">
        <v>-43.52</v>
      </c>
      <c r="G273" s="14">
        <v>-5033.4799999999996</v>
      </c>
      <c r="H273" s="4"/>
    </row>
    <row r="274" spans="1:8" ht="16.5" x14ac:dyDescent="0.3">
      <c r="A274" s="4" t="s">
        <v>267</v>
      </c>
      <c r="B274" s="244">
        <v>72217.19</v>
      </c>
      <c r="C274" s="15">
        <v>39.43</v>
      </c>
      <c r="D274" s="14">
        <v>0</v>
      </c>
      <c r="E274" s="14">
        <v>51794.62</v>
      </c>
      <c r="F274" s="15">
        <v>-22.05</v>
      </c>
      <c r="G274" s="14">
        <v>-1892.25</v>
      </c>
      <c r="H274" s="4"/>
    </row>
    <row r="275" spans="1:8" ht="16.5" x14ac:dyDescent="0.3">
      <c r="A275" s="4" t="s">
        <v>268</v>
      </c>
      <c r="B275" s="244">
        <v>138120.37</v>
      </c>
      <c r="C275" s="15">
        <v>36.69</v>
      </c>
      <c r="D275" s="14">
        <v>0</v>
      </c>
      <c r="E275" s="14">
        <v>101043.51</v>
      </c>
      <c r="F275" s="15">
        <v>-14.93</v>
      </c>
      <c r="G275" s="14">
        <v>-5288.15</v>
      </c>
      <c r="H275" s="4"/>
    </row>
    <row r="276" spans="1:8" ht="16.5" x14ac:dyDescent="0.3">
      <c r="A276" s="4" t="s">
        <v>269</v>
      </c>
      <c r="B276" s="244">
        <v>183657.06</v>
      </c>
      <c r="C276" s="15">
        <v>43.28</v>
      </c>
      <c r="D276" s="14">
        <v>0</v>
      </c>
      <c r="E276" s="14">
        <v>128177.3</v>
      </c>
      <c r="F276" s="15">
        <v>-13.06</v>
      </c>
      <c r="G276" s="14">
        <v>-5824.09</v>
      </c>
      <c r="H276" s="4"/>
    </row>
    <row r="277" spans="1:8" ht="16.5" x14ac:dyDescent="0.3">
      <c r="A277" s="4" t="s">
        <v>270</v>
      </c>
      <c r="B277" s="244">
        <v>81732</v>
      </c>
      <c r="C277" s="15">
        <v>34.18</v>
      </c>
      <c r="D277" s="14">
        <v>0</v>
      </c>
      <c r="E277" s="14">
        <v>60911.43</v>
      </c>
      <c r="F277" s="15">
        <v>-12.93</v>
      </c>
      <c r="G277" s="14">
        <v>-2672.99</v>
      </c>
      <c r="H277" s="4"/>
    </row>
    <row r="278" spans="1:8" ht="16.5" x14ac:dyDescent="0.3">
      <c r="A278" s="4" t="s">
        <v>271</v>
      </c>
      <c r="B278" s="244">
        <v>412324.48</v>
      </c>
      <c r="C278" s="15">
        <v>19.97</v>
      </c>
      <c r="D278" s="14">
        <v>0</v>
      </c>
      <c r="E278" s="14">
        <v>343691.08</v>
      </c>
      <c r="F278" s="15">
        <v>-11.66</v>
      </c>
      <c r="G278" s="14">
        <v>-9045.66</v>
      </c>
      <c r="H278" s="4"/>
    </row>
    <row r="279" spans="1:8" ht="16.5" x14ac:dyDescent="0.3">
      <c r="A279" s="4" t="s">
        <v>272</v>
      </c>
      <c r="B279" s="244">
        <v>750259.93</v>
      </c>
      <c r="C279" s="15">
        <v>51.22</v>
      </c>
      <c r="D279" s="14">
        <v>0</v>
      </c>
      <c r="E279" s="14">
        <v>496134.38</v>
      </c>
      <c r="F279" s="15">
        <v>-20.63</v>
      </c>
      <c r="G279" s="14">
        <v>-28711.14</v>
      </c>
      <c r="H279" s="4"/>
    </row>
    <row r="280" spans="1:8" ht="16.5" x14ac:dyDescent="0.3">
      <c r="A280" s="4" t="s">
        <v>273</v>
      </c>
      <c r="B280" s="244">
        <v>875415.11</v>
      </c>
      <c r="C280" s="15">
        <v>31.58</v>
      </c>
      <c r="D280" s="14">
        <v>0</v>
      </c>
      <c r="E280" s="14">
        <v>665316.57999999996</v>
      </c>
      <c r="F280" s="15">
        <v>15.63</v>
      </c>
      <c r="G280" s="14">
        <v>-17946.64</v>
      </c>
      <c r="H280" s="4"/>
    </row>
    <row r="281" spans="1:8" ht="16.5" x14ac:dyDescent="0.3">
      <c r="A281" s="4" t="s">
        <v>274</v>
      </c>
      <c r="B281" s="244">
        <v>67767.13</v>
      </c>
      <c r="C281" s="15">
        <v>82.12</v>
      </c>
      <c r="D281" s="14">
        <v>0</v>
      </c>
      <c r="E281" s="14">
        <v>37209.730000000003</v>
      </c>
      <c r="F281" s="15">
        <v>8.7100000000000009</v>
      </c>
      <c r="G281" s="14">
        <v>-1282.1099999999999</v>
      </c>
      <c r="H281" s="4"/>
    </row>
    <row r="282" spans="1:8" ht="16.5" x14ac:dyDescent="0.3">
      <c r="A282" s="4" t="s">
        <v>275</v>
      </c>
      <c r="B282" s="244">
        <v>139250.09</v>
      </c>
      <c r="C282" s="15">
        <v>76.709999999999994</v>
      </c>
      <c r="D282" s="14">
        <v>0</v>
      </c>
      <c r="E282" s="14">
        <v>78802.37</v>
      </c>
      <c r="F282" s="15">
        <v>-32.54</v>
      </c>
      <c r="G282" s="14">
        <v>-3849.86</v>
      </c>
      <c r="H282" s="4"/>
    </row>
    <row r="283" spans="1:8" ht="16.5" x14ac:dyDescent="0.3">
      <c r="A283" s="4" t="s">
        <v>276</v>
      </c>
      <c r="B283" s="244">
        <v>396866.37</v>
      </c>
      <c r="C283" s="15">
        <v>41.27</v>
      </c>
      <c r="D283" s="14">
        <v>0</v>
      </c>
      <c r="E283" s="14">
        <v>280937.24</v>
      </c>
      <c r="F283" s="15">
        <v>-4.5599999999999996</v>
      </c>
      <c r="G283" s="14">
        <v>-15476.54</v>
      </c>
      <c r="H283" s="4"/>
    </row>
  </sheetData>
  <conditionalFormatting sqref="D249:D283 D231:D247 D158:D159 D161:D165 D184:D200 D202:D208 D120:D138 D140:D156 D4:D16 D167:D170 D172:D182 D113:D114 D116:D117 D108:D111 D18:D37 D39:D55 D210:D216 D218:D229 D57:D92 D94:D106">
    <cfRule type="containsText" dxfId="25" priority="12" stopIfTrue="1" operator="containsText" text="ort">
      <formula>NOT(ISERROR(SEARCH("ort",D4)))</formula>
    </cfRule>
  </conditionalFormatting>
  <conditionalFormatting sqref="B4">
    <cfRule type="containsText" dxfId="24" priority="11" stopIfTrue="1" operator="containsText" text="ort">
      <formula>NOT(ISERROR(SEARCH("ort",B4)))</formula>
    </cfRule>
  </conditionalFormatting>
  <conditionalFormatting sqref="E110">
    <cfRule type="containsText" dxfId="23" priority="10" stopIfTrue="1" operator="containsText" text="ort">
      <formula>NOT(ISERROR(SEARCH("ort",E110)))</formula>
    </cfRule>
  </conditionalFormatting>
  <conditionalFormatting sqref="E130">
    <cfRule type="containsText" dxfId="22" priority="9" stopIfTrue="1" operator="containsText" text="ort">
      <formula>NOT(ISERROR(SEARCH("ort",E130)))</formula>
    </cfRule>
  </conditionalFormatting>
  <conditionalFormatting sqref="E137">
    <cfRule type="containsText" dxfId="21" priority="8" stopIfTrue="1" operator="containsText" text="ort">
      <formula>NOT(ISERROR(SEARCH("ort",E137)))</formula>
    </cfRule>
  </conditionalFormatting>
  <conditionalFormatting sqref="E170">
    <cfRule type="containsText" dxfId="20" priority="7" stopIfTrue="1" operator="containsText" text="ort">
      <formula>NOT(ISERROR(SEARCH("ort",E170)))</formula>
    </cfRule>
  </conditionalFormatting>
  <conditionalFormatting sqref="E191">
    <cfRule type="containsText" dxfId="19" priority="6" stopIfTrue="1" operator="containsText" text="ort">
      <formula>NOT(ISERROR(SEARCH("ort",E191)))</formula>
    </cfRule>
  </conditionalFormatting>
  <conditionalFormatting sqref="B2">
    <cfRule type="containsText" dxfId="18" priority="5" stopIfTrue="1" operator="containsText" text="ort">
      <formula>NOT(ISERROR(SEARCH("ort",#REF!)))</formula>
    </cfRule>
  </conditionalFormatting>
  <conditionalFormatting sqref="D2">
    <cfRule type="containsText" dxfId="17" priority="4" stopIfTrue="1" operator="containsText" text="ort">
      <formula>NOT(ISERROR(SEARCH("ort",#REF!)))</formula>
    </cfRule>
  </conditionalFormatting>
  <conditionalFormatting sqref="D1">
    <cfRule type="containsText" dxfId="16" priority="3" stopIfTrue="1" operator="containsText" text="ort">
      <formula>NOT(ISERROR(SEARCH("ort",#REF!)))</formula>
    </cfRule>
  </conditionalFormatting>
  <conditionalFormatting sqref="C4">
    <cfRule type="containsText" dxfId="15" priority="2" stopIfTrue="1" operator="containsText" text="ort">
      <formula>NOT(ISERROR(SEARCH("ort",#REF!)))</formula>
    </cfRule>
  </conditionalFormatting>
  <conditionalFormatting sqref="F103">
    <cfRule type="containsText" dxfId="14" priority="1" stopIfTrue="1" operator="containsText" text="ort">
      <formula>NOT(ISERROR(SEARCH("ort",#REF!)))</formula>
    </cfRule>
  </conditionalFormatting>
  <conditionalFormatting sqref="B5:C16 B18:C37 B39:C55 B57:C92 B94:C101">
    <cfRule type="containsText" dxfId="13" priority="14" stopIfTrue="1" operator="containsText" text="ort">
      <formula>NOT(ISERROR(SEARCH("ort",#REF!)))</formula>
    </cfRule>
  </conditionalFormatting>
  <conditionalFormatting sqref="B1:C1 B3:D3 C2 B249:C283 B231:C247 B158:C159 B161:C165 B184:C200 B202:C208 B120:C138 B140:C156 B167:C170 B172:C182 B113:C114 B116:C117 B102:C106 B108:C111 B210:C216 B218:C229">
    <cfRule type="containsText" dxfId="12" priority="15" stopIfTrue="1" operator="containsText" text="ort">
      <formula>NOT(ISERROR(SEARCH("ort",#REF!)))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6.5" x14ac:dyDescent="0.3"/>
  <cols>
    <col min="1" max="1" width="28.7109375" style="240" customWidth="1"/>
    <col min="2" max="2" width="13.7109375" style="240" bestFit="1" customWidth="1"/>
    <col min="3" max="3" width="19.140625" style="291" customWidth="1"/>
    <col min="4" max="4" width="16.42578125" style="224" customWidth="1"/>
    <col min="5" max="5" width="11.140625" style="223" bestFit="1" customWidth="1"/>
    <col min="6" max="6" width="9.140625" style="225"/>
    <col min="7" max="7" width="13.7109375" style="226" bestFit="1" customWidth="1"/>
    <col min="8" max="16384" width="9.140625" style="226"/>
  </cols>
  <sheetData>
    <row r="1" spans="1:9" x14ac:dyDescent="0.3">
      <c r="A1" s="222" t="s">
        <v>327</v>
      </c>
      <c r="B1" s="401"/>
    </row>
    <row r="2" spans="1:9" x14ac:dyDescent="0.3">
      <c r="A2" s="222"/>
      <c r="B2" s="401"/>
      <c r="D2" s="232" t="s">
        <v>340</v>
      </c>
    </row>
    <row r="3" spans="1:9" ht="66" x14ac:dyDescent="0.3">
      <c r="A3" s="227" t="s">
        <v>277</v>
      </c>
      <c r="B3" s="228" t="s">
        <v>278</v>
      </c>
      <c r="C3" s="292" t="s">
        <v>291</v>
      </c>
      <c r="D3" s="228" t="s">
        <v>280</v>
      </c>
    </row>
    <row r="4" spans="1:9" s="232" customFormat="1" x14ac:dyDescent="0.3">
      <c r="A4" s="229" t="s">
        <v>325</v>
      </c>
      <c r="B4" s="230">
        <f>Tammikuu!B4+Helmikuu!B4+Maaliskuu!B4+Huhtikuu!B4+Toukokuu!B4+Kesäkuu!B4+Heinäkuu!B4+Elokuu!B4+Syyskuu!B4+Lokakuu!B4+Marraskuu!B4+Joulukuu!B4</f>
        <v>886211893.82000005</v>
      </c>
      <c r="C4" s="293">
        <f>((Tammikuu!B4+Helmikuu!B4+Maaliskuu!B4+Huhtikuu!B4+Toukokuu!B4+Kesäkuu!B4+Heinäkuu!B4+Elokuu!B4+Syyskuu!B4+Lokakuu!B4+Marraskuu!B4+Joulukuu!B4)-(Tammikuu!E4+Helmikuu!E4+Maaliskuu!E4+Huhtikuu!E4+Toukokuu!E4+Kesäkuu!E4+Heinäkuu!E4+Elokuu!E4+Syyskuu!E4+Lokakuu!E4+Marraskuu!E4+Joulukuu!E4))/(Tammikuu!E4+Helmikuu!E4+Maaliskuu!E4+Huhtikuu!E4+Toukokuu!E4+Kesäkuu!E4+Heinäkuu!E4+Elokuu!E4+Syyskuu!E4+Lokakuu!E4+Marraskuu!E4+Joulukuu!E4)</f>
        <v>-4.3941606192307615E-3</v>
      </c>
      <c r="D4" s="230">
        <f>Tammikuu!D4+Helmikuu!D4+Maaliskuu!D4+Huhtikuu!D4+Toukokuu!D4+Kesäkuu!D4+Heinäkuu!D4+Elokuu!D4+Syyskuu!D4+Lokakuu!D4+Marraskuu!D4</f>
        <v>-488865.35999999754</v>
      </c>
      <c r="F4" s="233"/>
      <c r="G4" s="234"/>
    </row>
    <row r="5" spans="1:9" x14ac:dyDescent="0.3">
      <c r="A5" s="4" t="s">
        <v>0</v>
      </c>
      <c r="B5" s="251">
        <f>Tammikuu!B5+Helmikuu!B5+Maaliskuu!B5+Huhtikuu!B5+Toukokuu!B5+Kesäkuu!B5+Heinäkuu!B5+Elokuu!B5+Syyskuu!B5+Lokakuu!B5+Marraskuu!B5+Joulukuu!B5</f>
        <v>218717.76</v>
      </c>
      <c r="C5" s="294">
        <f>((Tammikuu!B5+Helmikuu!B5+Maaliskuu!B5+Huhtikuu!B5+Toukokuu!B5+Kesäkuu!B5+Heinäkuu!B5+Elokuu!B5+Syyskuu!B5+Lokakuu!B5+Marraskuu!B5+Joulukuu!B5)-(Tammikuu!E5+Helmikuu!E5+Maaliskuu!E5+Huhtikuu!E5+Toukokuu!E5+Kesäkuu!E5+Heinäkuu!E5+Elokuu!E5+Syyskuu!E5+Lokakuu!E5+Marraskuu!E5+Joulukuu!E5))/(Tammikuu!E5+Helmikuu!E5+Maaliskuu!E5+Huhtikuu!E5+Toukokuu!E5+Kesäkuu!E5+Heinäkuu!E5+Elokuu!E5+Syyskuu!E5+Lokakuu!E5+Marraskuu!E5+Joulukuu!E5)</f>
        <v>5.5181104693109904E-2</v>
      </c>
      <c r="D5" s="251">
        <f>Tammikuu!D5+Helmikuu!D5+Maaliskuu!D5+Huhtikuu!D5+Toukokuu!D5+Kesäkuu!D5+Heinäkuu!D5+Elokuu!D5+Syyskuu!D5+Lokakuu!D5+Marraskuu!D5+Joulukuu!D5</f>
        <v>-119.33999999999992</v>
      </c>
      <c r="E5" s="235"/>
      <c r="G5" s="225"/>
    </row>
    <row r="6" spans="1:9" x14ac:dyDescent="0.3">
      <c r="A6" s="4" t="s">
        <v>1</v>
      </c>
      <c r="B6" s="251">
        <f>Tammikuu!B6+Helmikuu!B6+Maaliskuu!B6+Huhtikuu!B6+Toukokuu!B6+Kesäkuu!B6+Heinäkuu!B6+Elokuu!B6+Syyskuu!B6+Lokakuu!B6+Marraskuu!B6+Joulukuu!B6</f>
        <v>2931926.419999999</v>
      </c>
      <c r="C6" s="294">
        <f>((Tammikuu!B6+Helmikuu!B6+Maaliskuu!B6+Huhtikuu!B6+Toukokuu!B6+Kesäkuu!B6+Heinäkuu!B6+Elokuu!B6+Syyskuu!B6+Lokakuu!B6+Marraskuu!B6+Joulukuu!B6)-(Tammikuu!E6+Helmikuu!E6+Maaliskuu!E6+Huhtikuu!E6+Toukokuu!E6+Kesäkuu!E6+Heinäkuu!E6+Elokuu!E6+Syyskuu!E6+Lokakuu!E6+Marraskuu!E6+Joulukuu!E6))/(Tammikuu!E6+Helmikuu!E6+Maaliskuu!E6+Huhtikuu!E6+Toukokuu!E6+Kesäkuu!E6+Heinäkuu!E6+Elokuu!E6+Syyskuu!E6+Lokakuu!E6+Marraskuu!E6+Joulukuu!E6)</f>
        <v>-8.296159206123371E-3</v>
      </c>
      <c r="D6" s="251">
        <f>Tammikuu!D6+Helmikuu!D6+Maaliskuu!D6+Huhtikuu!D6+Toukokuu!D6+Kesäkuu!D6+Heinäkuu!D6+Elokuu!D6+Syyskuu!D6+Lokakuu!D6+Marraskuu!D6+Joulukuu!D6</f>
        <v>-1051.0600000000004</v>
      </c>
      <c r="E6" s="235"/>
      <c r="G6" s="225"/>
    </row>
    <row r="7" spans="1:9" x14ac:dyDescent="0.3">
      <c r="A7" s="4" t="s">
        <v>2</v>
      </c>
      <c r="B7" s="251">
        <f>Tammikuu!B7+Helmikuu!B7+Maaliskuu!B7+Huhtikuu!B7+Toukokuu!B7+Kesäkuu!B7+Heinäkuu!B7+Elokuu!B7+Syyskuu!B7+Lokakuu!B7+Marraskuu!B7+Joulukuu!B7</f>
        <v>1721180.25</v>
      </c>
      <c r="C7" s="294">
        <f>((Tammikuu!B7+Helmikuu!B7+Maaliskuu!B7+Huhtikuu!B7+Toukokuu!B7+Kesäkuu!B7+Heinäkuu!B7+Elokuu!B7+Syyskuu!B7+Lokakuu!B7+Marraskuu!B7+Joulukuu!B7)-(Tammikuu!E7+Helmikuu!E7+Maaliskuu!E7+Huhtikuu!E7+Toukokuu!E7+Kesäkuu!E7+Heinäkuu!E7+Elokuu!E7+Syyskuu!E7+Lokakuu!E7+Marraskuu!E7+Joulukuu!E7))/(Tammikuu!E7+Helmikuu!E7+Maaliskuu!E7+Huhtikuu!E7+Toukokuu!E7+Kesäkuu!E7+Heinäkuu!E7+Elokuu!E7+Syyskuu!E7+Lokakuu!E7+Marraskuu!E7+Joulukuu!E7)</f>
        <v>7.3611365973320752E-3</v>
      </c>
      <c r="D7" s="251">
        <f>Tammikuu!D7+Helmikuu!D7+Maaliskuu!D7+Huhtikuu!D7+Toukokuu!D7+Kesäkuu!D7+Heinäkuu!D7+Elokuu!D7+Syyskuu!D7+Lokakuu!D7+Marraskuu!D7+Joulukuu!D7</f>
        <v>-829.44000000000051</v>
      </c>
      <c r="E7" s="235"/>
      <c r="G7" s="225"/>
      <c r="I7" s="231"/>
    </row>
    <row r="8" spans="1:9" x14ac:dyDescent="0.3">
      <c r="A8" s="4" t="s">
        <v>3</v>
      </c>
      <c r="B8" s="251">
        <f>Tammikuu!B8+Helmikuu!B8+Maaliskuu!B8+Huhtikuu!B8+Toukokuu!B8+Kesäkuu!B8+Heinäkuu!B8+Elokuu!B8+Syyskuu!B8+Lokakuu!B8+Marraskuu!B8+Joulukuu!B8</f>
        <v>483206.29000000004</v>
      </c>
      <c r="C8" s="294">
        <f>((Tammikuu!B8+Helmikuu!B8+Maaliskuu!B8+Huhtikuu!B8+Toukokuu!B8+Kesäkuu!B8+Heinäkuu!B8+Elokuu!B8+Syyskuu!B8+Lokakuu!B8+Marraskuu!B8+Joulukuu!B8)-(Tammikuu!E8+Helmikuu!E8+Maaliskuu!E8+Huhtikuu!E8+Toukokuu!E8+Kesäkuu!E8+Heinäkuu!E8+Elokuu!E8+Syyskuu!E8+Lokakuu!E8+Marraskuu!E8+Joulukuu!E8))/(Tammikuu!E8+Helmikuu!E8+Maaliskuu!E8+Huhtikuu!E8+Toukokuu!E8+Kesäkuu!E8+Heinäkuu!E8+Elokuu!E8+Syyskuu!E8+Lokakuu!E8+Marraskuu!E8+Joulukuu!E8)</f>
        <v>-5.7189069997805188E-2</v>
      </c>
      <c r="D8" s="251">
        <f>Tammikuu!D8+Helmikuu!D8+Maaliskuu!D8+Huhtikuu!D8+Toukokuu!D8+Kesäkuu!D8+Heinäkuu!D8+Elokuu!D8+Syyskuu!D8+Lokakuu!D8+Marraskuu!D8+Joulukuu!D8</f>
        <v>-151.59000000000003</v>
      </c>
      <c r="E8" s="235"/>
      <c r="G8" s="225"/>
    </row>
    <row r="9" spans="1:9" x14ac:dyDescent="0.3">
      <c r="A9" s="4" t="s">
        <v>4</v>
      </c>
      <c r="B9" s="251">
        <f>Tammikuu!B9+Helmikuu!B9+Maaliskuu!B9+Huhtikuu!B9+Toukokuu!B9+Kesäkuu!B9+Heinäkuu!B9+Elokuu!B9+Syyskuu!B9+Lokakuu!B9+Marraskuu!B9+Joulukuu!B9</f>
        <v>2074410.31</v>
      </c>
      <c r="C9" s="294">
        <f>((Tammikuu!B9+Helmikuu!B9+Maaliskuu!B9+Huhtikuu!B9+Toukokuu!B9+Kesäkuu!B9+Heinäkuu!B9+Elokuu!B9+Syyskuu!B9+Lokakuu!B9+Marraskuu!B9+Joulukuu!B9)-(Tammikuu!E9+Helmikuu!E9+Maaliskuu!E9+Huhtikuu!E9+Toukokuu!E9+Kesäkuu!E9+Heinäkuu!E9+Elokuu!E9+Syyskuu!E9+Lokakuu!E9+Marraskuu!E9+Joulukuu!E9))/(Tammikuu!E9+Helmikuu!E9+Maaliskuu!E9+Huhtikuu!E9+Toukokuu!E9+Kesäkuu!E9+Heinäkuu!E9+Elokuu!E9+Syyskuu!E9+Lokakuu!E9+Marraskuu!E9+Joulukuu!E9)</f>
        <v>5.2370962926324093E-4</v>
      </c>
      <c r="D9" s="251">
        <f>Tammikuu!D9+Helmikuu!D9+Maaliskuu!D9+Huhtikuu!D9+Toukokuu!D9+Kesäkuu!D9+Heinäkuu!D9+Elokuu!D9+Syyskuu!D9+Lokakuu!D9+Marraskuu!D9+Joulukuu!D9</f>
        <v>-914.7599999999984</v>
      </c>
      <c r="E9" s="235"/>
      <c r="G9" s="225"/>
    </row>
    <row r="10" spans="1:9" x14ac:dyDescent="0.3">
      <c r="A10" s="4" t="s">
        <v>5</v>
      </c>
      <c r="B10" s="251">
        <f>Tammikuu!B10+Helmikuu!B10+Maaliskuu!B10+Huhtikuu!B10+Toukokuu!B10+Kesäkuu!B10+Heinäkuu!B10+Elokuu!B10+Syyskuu!B10+Lokakuu!B10+Marraskuu!B10+Joulukuu!B10</f>
        <v>1498458.75</v>
      </c>
      <c r="C10" s="294">
        <f>((Tammikuu!B10+Helmikuu!B10+Maaliskuu!B10+Huhtikuu!B10+Toukokuu!B10+Kesäkuu!B10+Heinäkuu!B10+Elokuu!B10+Syyskuu!B10+Lokakuu!B10+Marraskuu!B10+Joulukuu!B10)-(Tammikuu!E10+Helmikuu!E10+Maaliskuu!E10+Huhtikuu!E10+Toukokuu!E10+Kesäkuu!E10+Heinäkuu!E10+Elokuu!E10+Syyskuu!E10+Lokakuu!E10+Marraskuu!E10+Joulukuu!E10))/(Tammikuu!E10+Helmikuu!E10+Maaliskuu!E10+Huhtikuu!E10+Toukokuu!E10+Kesäkuu!E10+Heinäkuu!E10+Elokuu!E10+Syyskuu!E10+Lokakuu!E10+Marraskuu!E10+Joulukuu!E10)</f>
        <v>-2.5581926007736198E-2</v>
      </c>
      <c r="D10" s="251">
        <f>Tammikuu!D10+Helmikuu!D10+Maaliskuu!D10+Huhtikuu!D10+Toukokuu!D10+Kesäkuu!D10+Heinäkuu!D10+Elokuu!D10+Syyskuu!D10+Lokakuu!D10+Marraskuu!D10+Joulukuu!D10</f>
        <v>-784.77000000000089</v>
      </c>
      <c r="E10" s="235"/>
      <c r="G10" s="225"/>
      <c r="I10" s="231"/>
    </row>
    <row r="11" spans="1:9" x14ac:dyDescent="0.3">
      <c r="A11" s="4" t="s">
        <v>6</v>
      </c>
      <c r="B11" s="251">
        <f>Tammikuu!B11+Helmikuu!B11+Maaliskuu!B11+Huhtikuu!B11+Toukokuu!B11+Kesäkuu!B11+Heinäkuu!B11+Elokuu!B11+Syyskuu!B11+Lokakuu!B11+Marraskuu!B11+Joulukuu!B11</f>
        <v>968881.98</v>
      </c>
      <c r="C11" s="294">
        <f>((Tammikuu!B11+Helmikuu!B11+Maaliskuu!B11+Huhtikuu!B11+Toukokuu!B11+Kesäkuu!B11+Heinäkuu!B11+Elokuu!B11+Syyskuu!B11+Lokakuu!B11+Marraskuu!B11+Joulukuu!B11)-(Tammikuu!E11+Helmikuu!E11+Maaliskuu!E11+Huhtikuu!E11+Toukokuu!E11+Kesäkuu!E11+Heinäkuu!E11+Elokuu!E11+Syyskuu!E11+Lokakuu!E11+Marraskuu!E11+Joulukuu!E11))/(Tammikuu!E11+Helmikuu!E11+Maaliskuu!E11+Huhtikuu!E11+Toukokuu!E11+Kesäkuu!E11+Heinäkuu!E11+Elokuu!E11+Syyskuu!E11+Lokakuu!E11+Marraskuu!E11+Joulukuu!E11)</f>
        <v>-5.6446349592398914E-2</v>
      </c>
      <c r="D11" s="251">
        <f>Tammikuu!D11+Helmikuu!D11+Maaliskuu!D11+Huhtikuu!D11+Toukokuu!D11+Kesäkuu!D11+Heinäkuu!D11+Elokuu!D11+Syyskuu!D11+Lokakuu!D11+Marraskuu!D11+Joulukuu!D11</f>
        <v>-306.69999999999982</v>
      </c>
      <c r="E11" s="235"/>
      <c r="G11" s="236"/>
    </row>
    <row r="12" spans="1:9" x14ac:dyDescent="0.3">
      <c r="A12" s="4" t="s">
        <v>7</v>
      </c>
      <c r="B12" s="251">
        <f>Tammikuu!B12+Helmikuu!B12+Maaliskuu!B12+Huhtikuu!B12+Toukokuu!B12+Kesäkuu!B12+Heinäkuu!B12+Elokuu!B12+Syyskuu!B12+Lokakuu!B12+Marraskuu!B12+Joulukuu!B12</f>
        <v>706776.65999999992</v>
      </c>
      <c r="C12" s="294">
        <f>((Tammikuu!B12+Helmikuu!B12+Maaliskuu!B12+Huhtikuu!B12+Toukokuu!B12+Kesäkuu!B12+Heinäkuu!B12+Elokuu!B12+Syyskuu!B12+Lokakuu!B12+Marraskuu!B12+Joulukuu!B12)-(Tammikuu!E12+Helmikuu!E12+Maaliskuu!E12+Huhtikuu!E12+Toukokuu!E12+Kesäkuu!E12+Heinäkuu!E12+Elokuu!E12+Syyskuu!E12+Lokakuu!E12+Marraskuu!E12+Joulukuu!E12))/(Tammikuu!E12+Helmikuu!E12+Maaliskuu!E12+Huhtikuu!E12+Toukokuu!E12+Kesäkuu!E12+Heinäkuu!E12+Elokuu!E12+Syyskuu!E12+Lokakuu!E12+Marraskuu!E12+Joulukuu!E12)</f>
        <v>8.2026441258506461E-3</v>
      </c>
      <c r="D12" s="251">
        <f>Tammikuu!D12+Helmikuu!D12+Maaliskuu!D12+Huhtikuu!D12+Toukokuu!D12+Kesäkuu!D12+Heinäkuu!D12+Elokuu!D12+Syyskuu!D12+Lokakuu!D12+Marraskuu!D12+Joulukuu!D12</f>
        <v>-176.40000000000009</v>
      </c>
      <c r="E12" s="235"/>
      <c r="G12" s="225"/>
    </row>
    <row r="13" spans="1:9" x14ac:dyDescent="0.3">
      <c r="A13" s="4" t="s">
        <v>8</v>
      </c>
      <c r="B13" s="251">
        <f>Tammikuu!B13+Helmikuu!B13+Maaliskuu!B13+Huhtikuu!B13+Toukokuu!B13+Kesäkuu!B13+Heinäkuu!B13+Elokuu!B13+Syyskuu!B13+Lokakuu!B13+Marraskuu!B13+Joulukuu!B13</f>
        <v>206864.81999999998</v>
      </c>
      <c r="C13" s="294">
        <f>((Tammikuu!B13+Helmikuu!B13+Maaliskuu!B13+Huhtikuu!B13+Toukokuu!B13+Kesäkuu!B13+Heinäkuu!B13+Elokuu!B13+Syyskuu!B13+Lokakuu!B13+Marraskuu!B13+Joulukuu!B13)-(Tammikuu!E13+Helmikuu!E13+Maaliskuu!E13+Huhtikuu!E13+Toukokuu!E13+Kesäkuu!E13+Heinäkuu!E13+Elokuu!E13+Syyskuu!E13+Lokakuu!E13+Marraskuu!E13+Joulukuu!E13))/(Tammikuu!E13+Helmikuu!E13+Maaliskuu!E13+Huhtikuu!E13+Toukokuu!E13+Kesäkuu!E13+Heinäkuu!E13+Elokuu!E13+Syyskuu!E13+Lokakuu!E13+Marraskuu!E13+Joulukuu!E13)</f>
        <v>4.7126560101091019E-3</v>
      </c>
      <c r="D13" s="251">
        <f>Tammikuu!D13+Helmikuu!D13+Maaliskuu!D13+Huhtikuu!D13+Toukokuu!D13+Kesäkuu!D13+Heinäkuu!D13+Elokuu!D13+Syyskuu!D13+Lokakuu!D13+Marraskuu!D13+Joulukuu!D13</f>
        <v>-100.79000000000002</v>
      </c>
      <c r="E13" s="235"/>
      <c r="G13" s="225"/>
    </row>
    <row r="14" spans="1:9" x14ac:dyDescent="0.3">
      <c r="A14" s="4" t="s">
        <v>9</v>
      </c>
      <c r="B14" s="251">
        <f>Tammikuu!B14+Helmikuu!B14+Maaliskuu!B14+Huhtikuu!B14+Toukokuu!B14+Kesäkuu!B14+Heinäkuu!B14+Elokuu!B14+Syyskuu!B14+Lokakuu!B14+Marraskuu!B14+Joulukuu!B14</f>
        <v>213012.23000000007</v>
      </c>
      <c r="C14" s="294">
        <f>((Tammikuu!B14+Helmikuu!B14+Maaliskuu!B14+Huhtikuu!B14+Toukokuu!B14+Kesäkuu!B14+Heinäkuu!B14+Elokuu!B14+Syyskuu!B14+Lokakuu!B14+Marraskuu!B14+Joulukuu!B14)-(Tammikuu!E14+Helmikuu!E14+Maaliskuu!E14+Huhtikuu!E14+Toukokuu!E14+Kesäkuu!E14+Heinäkuu!E14+Elokuu!E14+Syyskuu!E14+Lokakuu!E14+Marraskuu!E14+Joulukuu!E14))/(Tammikuu!E14+Helmikuu!E14+Maaliskuu!E14+Huhtikuu!E14+Toukokuu!E14+Kesäkuu!E14+Heinäkuu!E14+Elokuu!E14+Syyskuu!E14+Lokakuu!E14+Marraskuu!E14+Joulukuu!E14)</f>
        <v>-5.8880063536527992E-2</v>
      </c>
      <c r="D14" s="251">
        <f>Tammikuu!D14+Helmikuu!D14+Maaliskuu!D14+Huhtikuu!D14+Toukokuu!D14+Kesäkuu!D14+Heinäkuu!D14+Elokuu!D14+Syyskuu!D14+Lokakuu!D14+Marraskuu!D14+Joulukuu!D14</f>
        <v>-54.07000000000005</v>
      </c>
      <c r="E14" s="235"/>
      <c r="G14" s="225"/>
    </row>
    <row r="15" spans="1:9" x14ac:dyDescent="0.3">
      <c r="A15" s="4" t="s">
        <v>10</v>
      </c>
      <c r="B15" s="251">
        <f>Tammikuu!B15+Helmikuu!B15+Maaliskuu!B15+Huhtikuu!B15+Toukokuu!B15+Kesäkuu!B15+Heinäkuu!B15+Elokuu!B15+Syyskuu!B15+Lokakuu!B15+Marraskuu!B15+Joulukuu!B15</f>
        <v>314921.01</v>
      </c>
      <c r="C15" s="294">
        <f>((Tammikuu!B15+Helmikuu!B15+Maaliskuu!B15+Huhtikuu!B15+Toukokuu!B15+Kesäkuu!B15+Heinäkuu!B15+Elokuu!B15+Syyskuu!B15+Lokakuu!B15+Marraskuu!B15+Joulukuu!B15)-(Tammikuu!E15+Helmikuu!E15+Maaliskuu!E15+Huhtikuu!E15+Toukokuu!E15+Kesäkuu!E15+Heinäkuu!E15+Elokuu!E15+Syyskuu!E15+Lokakuu!E15+Marraskuu!E15+Joulukuu!E15))/(Tammikuu!E15+Helmikuu!E15+Maaliskuu!E15+Huhtikuu!E15+Toukokuu!E15+Kesäkuu!E15+Heinäkuu!E15+Elokuu!E15+Syyskuu!E15+Lokakuu!E15+Marraskuu!E15+Joulukuu!E15)</f>
        <v>-3.321354787406429E-3</v>
      </c>
      <c r="D15" s="251">
        <f>Tammikuu!D15+Helmikuu!D15+Maaliskuu!D15+Huhtikuu!D15+Toukokuu!D15+Kesäkuu!D15+Heinäkuu!D15+Elokuu!D15+Syyskuu!D15+Lokakuu!D15+Marraskuu!D15+Joulukuu!D15</f>
        <v>-128.85000000000014</v>
      </c>
      <c r="E15" s="235"/>
      <c r="G15" s="225"/>
    </row>
    <row r="16" spans="1:9" x14ac:dyDescent="0.3">
      <c r="A16" s="4" t="s">
        <v>11</v>
      </c>
      <c r="B16" s="251">
        <f>Tammikuu!B16+Helmikuu!B16+Maaliskuu!B16+Huhtikuu!B16+Toukokuu!B16+Kesäkuu!B16+Heinäkuu!B16+Elokuu!B16+Syyskuu!B16+Lokakuu!B16+Marraskuu!B16+Joulukuu!B16</f>
        <v>43032746.530000001</v>
      </c>
      <c r="C16" s="294">
        <f>((Tammikuu!B16+Helmikuu!B16+Maaliskuu!B16+Huhtikuu!B16+Toukokuu!B16+Kesäkuu!B16+Heinäkuu!B16+Elokuu!B16+Syyskuu!B16+Lokakuu!B16+Marraskuu!B16+Joulukuu!B16)-(Tammikuu!E16+Helmikuu!E16+Maaliskuu!E16+Huhtikuu!E16+Toukokuu!E16+Kesäkuu!E16+Heinäkuu!E16+Elokuu!E16+Syyskuu!E16+Lokakuu!E16+Marraskuu!E16+Joulukuu!E16))/(Tammikuu!E16+Helmikuu!E16+Maaliskuu!E16+Huhtikuu!E16+Toukokuu!E16+Kesäkuu!E16+Heinäkuu!E16+Elokuu!E16+Syyskuu!E16+Lokakuu!E16+Marraskuu!E16+Joulukuu!E16)</f>
        <v>-5.6783818369417086E-4</v>
      </c>
      <c r="D16" s="251">
        <f>Tammikuu!D16+Helmikuu!D16+Maaliskuu!D16+Huhtikuu!D16+Toukokuu!D16+Kesäkuu!D16+Heinäkuu!D16+Elokuu!D16+Syyskuu!D16+Lokakuu!D16+Marraskuu!D16+Joulukuu!D16</f>
        <v>-38537.450000000012</v>
      </c>
      <c r="E16" s="235"/>
      <c r="G16" s="225"/>
    </row>
    <row r="17" spans="1:7" x14ac:dyDescent="0.3">
      <c r="A17" s="4" t="s">
        <v>12</v>
      </c>
      <c r="B17" s="251">
        <f>Tammikuu!B17+Helmikuu!B17+Maaliskuu!B17+Huhtikuu!B17+Toukokuu!B17+Kesäkuu!B17+Heinäkuu!B17+Elokuu!B17+Syyskuu!B17+Lokakuu!B17+Marraskuu!B17+Joulukuu!B17</f>
        <v>1858405.57</v>
      </c>
      <c r="C17" s="294">
        <f>((Tammikuu!B17+Helmikuu!B17+Maaliskuu!B17+Huhtikuu!B17+Toukokuu!B17+Kesäkuu!B17+Heinäkuu!B17+Elokuu!B17+Syyskuu!B17+Lokakuu!B17+Marraskuu!B17+Joulukuu!B17)-(Tammikuu!E17+Helmikuu!E17+Maaliskuu!E17+Huhtikuu!E17+Toukokuu!E17+Kesäkuu!E17+Heinäkuu!E17+Elokuu!E17+Syyskuu!E17+Lokakuu!E17+Marraskuu!E17+Joulukuu!E17))/(Tammikuu!E17+Helmikuu!E17+Maaliskuu!E17+Huhtikuu!E17+Toukokuu!E17+Kesäkuu!E17+Heinäkuu!E17+Elokuu!E17+Syyskuu!E17+Lokakuu!E17+Marraskuu!E17+Joulukuu!E17)</f>
        <v>-2.81325650401925E-2</v>
      </c>
      <c r="D17" s="251">
        <f>Tammikuu!D17+Helmikuu!D17+Maaliskuu!D17+Huhtikuu!D17+Toukokuu!D17+Kesäkuu!D17+Heinäkuu!D17+Elokuu!D17+Syyskuu!D17+Lokakuu!D17+Marraskuu!D17+Joulukuu!D17</f>
        <v>-932.39000000000033</v>
      </c>
      <c r="E17" s="235"/>
      <c r="G17" s="225"/>
    </row>
    <row r="18" spans="1:7" x14ac:dyDescent="0.3">
      <c r="A18" s="4" t="s">
        <v>13</v>
      </c>
      <c r="B18" s="251">
        <f>Tammikuu!B18+Helmikuu!B18+Maaliskuu!B18+Huhtikuu!B18+Toukokuu!B18+Kesäkuu!B18+Heinäkuu!B18+Elokuu!B18+Syyskuu!B18+Lokakuu!B18+Marraskuu!B18+Joulukuu!B18</f>
        <v>2237989.0700000003</v>
      </c>
      <c r="C18" s="294">
        <f>((Tammikuu!B18+Helmikuu!B18+Maaliskuu!B18+Huhtikuu!B18+Toukokuu!B18+Kesäkuu!B18+Heinäkuu!B18+Elokuu!B18+Syyskuu!B18+Lokakuu!B18+Marraskuu!B18+Joulukuu!B18)-(Tammikuu!E18+Helmikuu!E18+Maaliskuu!E18+Huhtikuu!E18+Toukokuu!E18+Kesäkuu!E18+Heinäkuu!E18+Elokuu!E18+Syyskuu!E18+Lokakuu!E18+Marraskuu!E18+Joulukuu!E18))/(Tammikuu!E18+Helmikuu!E18+Maaliskuu!E18+Huhtikuu!E18+Toukokuu!E18+Kesäkuu!E18+Heinäkuu!E18+Elokuu!E18+Syyskuu!E18+Lokakuu!E18+Marraskuu!E18+Joulukuu!E18)</f>
        <v>1.5327624913967785E-2</v>
      </c>
      <c r="D18" s="251">
        <f>Tammikuu!D18+Helmikuu!D18+Maaliskuu!D18+Huhtikuu!D18+Toukokuu!D18+Kesäkuu!D18+Heinäkuu!D18+Elokuu!D18+Syyskuu!D18+Lokakuu!D18+Marraskuu!D18+Joulukuu!D18</f>
        <v>-1161.0499999999993</v>
      </c>
      <c r="E18" s="235"/>
      <c r="G18" s="225"/>
    </row>
    <row r="19" spans="1:7" x14ac:dyDescent="0.3">
      <c r="A19" s="4" t="s">
        <v>14</v>
      </c>
      <c r="B19" s="251">
        <f>Tammikuu!B19+Helmikuu!B19+Maaliskuu!B19+Huhtikuu!B19+Toukokuu!B19+Kesäkuu!B19+Heinäkuu!B19+Elokuu!B19+Syyskuu!B19+Lokakuu!B19+Marraskuu!B19+Joulukuu!B19</f>
        <v>465247.50000000006</v>
      </c>
      <c r="C19" s="294">
        <f>((Tammikuu!B19+Helmikuu!B19+Maaliskuu!B19+Huhtikuu!B19+Toukokuu!B19+Kesäkuu!B19+Heinäkuu!B19+Elokuu!B19+Syyskuu!B19+Lokakuu!B19+Marraskuu!B19+Joulukuu!B19)-(Tammikuu!E19+Helmikuu!E19+Maaliskuu!E19+Huhtikuu!E19+Toukokuu!E19+Kesäkuu!E19+Heinäkuu!E19+Elokuu!E19+Syyskuu!E19+Lokakuu!E19+Marraskuu!E19+Joulukuu!E19))/(Tammikuu!E19+Helmikuu!E19+Maaliskuu!E19+Huhtikuu!E19+Toukokuu!E19+Kesäkuu!E19+Heinäkuu!E19+Elokuu!E19+Syyskuu!E19+Lokakuu!E19+Marraskuu!E19+Joulukuu!E19)</f>
        <v>6.1999552057485918E-3</v>
      </c>
      <c r="D19" s="251">
        <f>Tammikuu!D19+Helmikuu!D19+Maaliskuu!D19+Huhtikuu!D19+Toukokuu!D19+Kesäkuu!D19+Heinäkuu!D19+Elokuu!D19+Syyskuu!D19+Lokakuu!D19+Marraskuu!D19+Joulukuu!D19</f>
        <v>-34.960000000000036</v>
      </c>
      <c r="E19" s="235"/>
      <c r="G19" s="225"/>
    </row>
    <row r="20" spans="1:7" x14ac:dyDescent="0.3">
      <c r="A20" s="4" t="s">
        <v>15</v>
      </c>
      <c r="B20" s="251">
        <f>Tammikuu!B20+Helmikuu!B20+Maaliskuu!B20+Huhtikuu!B20+Toukokuu!B20+Kesäkuu!B20+Heinäkuu!B20+Elokuu!B20+Syyskuu!B20+Lokakuu!B20+Marraskuu!B20+Joulukuu!B20</f>
        <v>765673.22</v>
      </c>
      <c r="C20" s="294">
        <f>((Tammikuu!B20+Helmikuu!B20+Maaliskuu!B20+Huhtikuu!B20+Toukokuu!B20+Kesäkuu!B20+Heinäkuu!B20+Elokuu!B20+Syyskuu!B20+Lokakuu!B20+Marraskuu!B20+Joulukuu!B20)-(Tammikuu!E20+Helmikuu!E20+Maaliskuu!E20+Huhtikuu!E20+Toukokuu!E20+Kesäkuu!E20+Heinäkuu!E20+Elokuu!E20+Syyskuu!E20+Lokakuu!E20+Marraskuu!E20+Joulukuu!E20))/(Tammikuu!E20+Helmikuu!E20+Maaliskuu!E20+Huhtikuu!E20+Toukokuu!E20+Kesäkuu!E20+Heinäkuu!E20+Elokuu!E20+Syyskuu!E20+Lokakuu!E20+Marraskuu!E20+Joulukuu!E20)</f>
        <v>4.0934180083669919E-2</v>
      </c>
      <c r="D20" s="251">
        <f>Tammikuu!D20+Helmikuu!D20+Maaliskuu!D20+Huhtikuu!D20+Toukokuu!D20+Kesäkuu!D20+Heinäkuu!D20+Elokuu!D20+Syyskuu!D20+Lokakuu!D20+Marraskuu!D20+Joulukuu!D20</f>
        <v>-183.85000000000014</v>
      </c>
      <c r="E20" s="235"/>
      <c r="G20" s="225"/>
    </row>
    <row r="21" spans="1:7" x14ac:dyDescent="0.3">
      <c r="A21" s="4" t="s">
        <v>16</v>
      </c>
      <c r="B21" s="251">
        <f>Tammikuu!B21+Helmikuu!B21+Maaliskuu!B21+Huhtikuu!B21+Toukokuu!B21+Kesäkuu!B21+Heinäkuu!B21+Elokuu!B21+Syyskuu!B21+Lokakuu!B21+Marraskuu!B21+Joulukuu!B21</f>
        <v>2645053.0300000003</v>
      </c>
      <c r="C21" s="294">
        <f>((Tammikuu!B21+Helmikuu!B21+Maaliskuu!B21+Huhtikuu!B21+Toukokuu!B21+Kesäkuu!B21+Heinäkuu!B21+Elokuu!B21+Syyskuu!B21+Lokakuu!B21+Marraskuu!B21+Joulukuu!B21)-(Tammikuu!E21+Helmikuu!E21+Maaliskuu!E21+Huhtikuu!E21+Toukokuu!E21+Kesäkuu!E21+Heinäkuu!E21+Elokuu!E21+Syyskuu!E21+Lokakuu!E21+Marraskuu!E21+Joulukuu!E21))/(Tammikuu!E21+Helmikuu!E21+Maaliskuu!E21+Huhtikuu!E21+Toukokuu!E21+Kesäkuu!E21+Heinäkuu!E21+Elokuu!E21+Syyskuu!E21+Lokakuu!E21+Marraskuu!E21+Joulukuu!E21)</f>
        <v>-1.1184120771258509E-2</v>
      </c>
      <c r="D21" s="251">
        <f>Tammikuu!D21+Helmikuu!D21+Maaliskuu!D21+Huhtikuu!D21+Toukokuu!D21+Kesäkuu!D21+Heinäkuu!D21+Elokuu!D21+Syyskuu!D21+Lokakuu!D21+Marraskuu!D21+Joulukuu!D21</f>
        <v>-1523.0700000000015</v>
      </c>
      <c r="E21" s="235"/>
      <c r="G21" s="225"/>
    </row>
    <row r="22" spans="1:7" x14ac:dyDescent="0.3">
      <c r="A22" s="4" t="s">
        <v>17</v>
      </c>
      <c r="B22" s="251">
        <f>Tammikuu!B22+Helmikuu!B22+Maaliskuu!B22+Huhtikuu!B22+Toukokuu!B22+Kesäkuu!B22+Heinäkuu!B22+Elokuu!B22+Syyskuu!B22+Lokakuu!B22+Marraskuu!B22+Joulukuu!B22</f>
        <v>1328573.4500000002</v>
      </c>
      <c r="C22" s="294">
        <f>((Tammikuu!B22+Helmikuu!B22+Maaliskuu!B22+Huhtikuu!B22+Toukokuu!B22+Kesäkuu!B22+Heinäkuu!B22+Elokuu!B22+Syyskuu!B22+Lokakuu!B22+Marraskuu!B22+Joulukuu!B22)-(Tammikuu!E22+Helmikuu!E22+Maaliskuu!E22+Huhtikuu!E22+Toukokuu!E22+Kesäkuu!E22+Heinäkuu!E22+Elokuu!E22+Syyskuu!E22+Lokakuu!E22+Marraskuu!E22+Joulukuu!E22))/(Tammikuu!E22+Helmikuu!E22+Maaliskuu!E22+Huhtikuu!E22+Toukokuu!E22+Kesäkuu!E22+Heinäkuu!E22+Elokuu!E22+Syyskuu!E22+Lokakuu!E22+Marraskuu!E22+Joulukuu!E22)</f>
        <v>-2.1380724595210621E-2</v>
      </c>
      <c r="D22" s="251">
        <f>Tammikuu!D22+Helmikuu!D22+Maaliskuu!D22+Huhtikuu!D22+Toukokuu!D22+Kesäkuu!D22+Heinäkuu!D22+Elokuu!D22+Syyskuu!D22+Lokakuu!D22+Marraskuu!D22+Joulukuu!D22</f>
        <v>-597.98000000000047</v>
      </c>
      <c r="E22" s="235"/>
      <c r="G22" s="225"/>
    </row>
    <row r="23" spans="1:7" x14ac:dyDescent="0.3">
      <c r="A23" s="4" t="s">
        <v>18</v>
      </c>
      <c r="B23" s="251">
        <f>Tammikuu!B23+Helmikuu!B23+Maaliskuu!B23+Huhtikuu!B23+Toukokuu!B23+Kesäkuu!B23+Heinäkuu!B23+Elokuu!B23+Syyskuu!B23+Lokakuu!B23+Marraskuu!B23+Joulukuu!B23</f>
        <v>1155836.55</v>
      </c>
      <c r="C23" s="294">
        <f>((Tammikuu!B23+Helmikuu!B23+Maaliskuu!B23+Huhtikuu!B23+Toukokuu!B23+Kesäkuu!B23+Heinäkuu!B23+Elokuu!B23+Syyskuu!B23+Lokakuu!B23+Marraskuu!B23+Joulukuu!B23)-(Tammikuu!E23+Helmikuu!E23+Maaliskuu!E23+Huhtikuu!E23+Toukokuu!E23+Kesäkuu!E23+Heinäkuu!E23+Elokuu!E23+Syyskuu!E23+Lokakuu!E23+Marraskuu!E23+Joulukuu!E23))/(Tammikuu!E23+Helmikuu!E23+Maaliskuu!E23+Huhtikuu!E23+Toukokuu!E23+Kesäkuu!E23+Heinäkuu!E23+Elokuu!E23+Syyskuu!E23+Lokakuu!E23+Marraskuu!E23+Joulukuu!E23)</f>
        <v>-2.3021320655563685E-2</v>
      </c>
      <c r="D23" s="251">
        <f>Tammikuu!D23+Helmikuu!D23+Maaliskuu!D23+Huhtikuu!D23+Toukokuu!D23+Kesäkuu!D23+Heinäkuu!D23+Elokuu!D23+Syyskuu!D23+Lokakuu!D23+Marraskuu!D23+Joulukuu!D23</f>
        <v>-536.36000000000104</v>
      </c>
      <c r="E23" s="235"/>
      <c r="G23" s="225"/>
    </row>
    <row r="24" spans="1:7" x14ac:dyDescent="0.3">
      <c r="A24" s="4" t="s">
        <v>19</v>
      </c>
      <c r="B24" s="251">
        <f>Tammikuu!B24+Helmikuu!B24+Maaliskuu!B24+Huhtikuu!B24+Toukokuu!B24+Kesäkuu!B24+Heinäkuu!B24+Elokuu!B24+Syyskuu!B24+Lokakuu!B24+Marraskuu!B24+Joulukuu!B24</f>
        <v>214810.07</v>
      </c>
      <c r="C24" s="294">
        <f>((Tammikuu!B24+Helmikuu!B24+Maaliskuu!B24+Huhtikuu!B24+Toukokuu!B24+Kesäkuu!B24+Heinäkuu!B24+Elokuu!B24+Syyskuu!B24+Lokakuu!B24+Marraskuu!B24+Joulukuu!B24)-(Tammikuu!E24+Helmikuu!E24+Maaliskuu!E24+Huhtikuu!E24+Toukokuu!E24+Kesäkuu!E24+Heinäkuu!E24+Elokuu!E24+Syyskuu!E24+Lokakuu!E24+Marraskuu!E24+Joulukuu!E24))/(Tammikuu!E24+Helmikuu!E24+Maaliskuu!E24+Huhtikuu!E24+Toukokuu!E24+Kesäkuu!E24+Heinäkuu!E24+Elokuu!E24+Syyskuu!E24+Lokakuu!E24+Marraskuu!E24+Joulukuu!E24)</f>
        <v>0.18017051565704664</v>
      </c>
      <c r="D24" s="251">
        <f>Tammikuu!D24+Helmikuu!D24+Maaliskuu!D24+Huhtikuu!D24+Toukokuu!D24+Kesäkuu!D24+Heinäkuu!D24+Elokuu!D24+Syyskuu!D24+Lokakuu!D24+Marraskuu!D24+Joulukuu!D24</f>
        <v>-58.830000000000041</v>
      </c>
      <c r="E24" s="235"/>
      <c r="G24" s="225"/>
    </row>
    <row r="25" spans="1:7" x14ac:dyDescent="0.3">
      <c r="A25" s="4" t="s">
        <v>20</v>
      </c>
      <c r="B25" s="251">
        <f>Tammikuu!B25+Helmikuu!B25+Maaliskuu!B25+Huhtikuu!B25+Toukokuu!B25+Kesäkuu!B25+Heinäkuu!B25+Elokuu!B25+Syyskuu!B25+Lokakuu!B25+Marraskuu!B25+Joulukuu!B25</f>
        <v>215844.07000000004</v>
      </c>
      <c r="C25" s="294">
        <f>((Tammikuu!B25+Helmikuu!B25+Maaliskuu!B25+Huhtikuu!B25+Toukokuu!B25+Kesäkuu!B25+Heinäkuu!B25+Elokuu!B25+Syyskuu!B25+Lokakuu!B25+Marraskuu!B25+Joulukuu!B25)-(Tammikuu!E25+Helmikuu!E25+Maaliskuu!E25+Huhtikuu!E25+Toukokuu!E25+Kesäkuu!E25+Heinäkuu!E25+Elokuu!E25+Syyskuu!E25+Lokakuu!E25+Marraskuu!E25+Joulukuu!E25))/(Tammikuu!E25+Helmikuu!E25+Maaliskuu!E25+Huhtikuu!E25+Toukokuu!E25+Kesäkuu!E25+Heinäkuu!E25+Elokuu!E25+Syyskuu!E25+Lokakuu!E25+Marraskuu!E25+Joulukuu!E25)</f>
        <v>3.1300261441918359E-2</v>
      </c>
      <c r="D25" s="251">
        <f>Tammikuu!D25+Helmikuu!D25+Maaliskuu!D25+Huhtikuu!D25+Toukokuu!D25+Kesäkuu!D25+Heinäkuu!D25+Elokuu!D25+Syyskuu!D25+Lokakuu!D25+Marraskuu!D25+Joulukuu!D25</f>
        <v>-96.889999999999759</v>
      </c>
      <c r="E25" s="235"/>
      <c r="G25" s="225"/>
    </row>
    <row r="26" spans="1:7" x14ac:dyDescent="0.3">
      <c r="A26" s="4" t="s">
        <v>21</v>
      </c>
      <c r="B26" s="251">
        <f>Tammikuu!B26+Helmikuu!B26+Maaliskuu!B26+Huhtikuu!B26+Toukokuu!B26+Kesäkuu!B26+Heinäkuu!B26+Elokuu!B26+Syyskuu!B26+Lokakuu!B26+Marraskuu!B26+Joulukuu!B26</f>
        <v>4758978.5600000005</v>
      </c>
      <c r="C26" s="294">
        <f>((Tammikuu!B26+Helmikuu!B26+Maaliskuu!B26+Huhtikuu!B26+Toukokuu!B26+Kesäkuu!B26+Heinäkuu!B26+Elokuu!B26+Syyskuu!B26+Lokakuu!B26+Marraskuu!B26+Joulukuu!B26)-(Tammikuu!E26+Helmikuu!E26+Maaliskuu!E26+Huhtikuu!E26+Toukokuu!E26+Kesäkuu!E26+Heinäkuu!E26+Elokuu!E26+Syyskuu!E26+Lokakuu!E26+Marraskuu!E26+Joulukuu!E26))/(Tammikuu!E26+Helmikuu!E26+Maaliskuu!E26+Huhtikuu!E26+Toukokuu!E26+Kesäkuu!E26+Heinäkuu!E26+Elokuu!E26+Syyskuu!E26+Lokakuu!E26+Marraskuu!E26+Joulukuu!E26)</f>
        <v>-8.2132194382129268E-3</v>
      </c>
      <c r="D26" s="251">
        <f>Tammikuu!D26+Helmikuu!D26+Maaliskuu!D26+Huhtikuu!D26+Toukokuu!D26+Kesäkuu!D26+Heinäkuu!D26+Elokuu!D26+Syyskuu!D26+Lokakuu!D26+Marraskuu!D26+Joulukuu!D26</f>
        <v>-1838.9600000000009</v>
      </c>
      <c r="E26" s="235"/>
      <c r="G26" s="225"/>
    </row>
    <row r="27" spans="1:7" x14ac:dyDescent="0.3">
      <c r="A27" s="4" t="s">
        <v>22</v>
      </c>
      <c r="B27" s="251">
        <f>Tammikuu!B27+Helmikuu!B27+Maaliskuu!B27+Huhtikuu!B27+Toukokuu!B27+Kesäkuu!B27+Heinäkuu!B27+Elokuu!B27+Syyskuu!B27+Lokakuu!B27+Marraskuu!B27+Joulukuu!B27</f>
        <v>348274.76</v>
      </c>
      <c r="C27" s="294">
        <f>((Tammikuu!B27+Helmikuu!B27+Maaliskuu!B27+Huhtikuu!B27+Toukokuu!B27+Kesäkuu!B27+Heinäkuu!B27+Elokuu!B27+Syyskuu!B27+Lokakuu!B27+Marraskuu!B27+Joulukuu!B27)-(Tammikuu!E27+Helmikuu!E27+Maaliskuu!E27+Huhtikuu!E27+Toukokuu!E27+Kesäkuu!E27+Heinäkuu!E27+Elokuu!E27+Syyskuu!E27+Lokakuu!E27+Marraskuu!E27+Joulukuu!E27))/(Tammikuu!E27+Helmikuu!E27+Maaliskuu!E27+Huhtikuu!E27+Toukokuu!E27+Kesäkuu!E27+Heinäkuu!E27+Elokuu!E27+Syyskuu!E27+Lokakuu!E27+Marraskuu!E27+Joulukuu!E27)</f>
        <v>-7.0841231621839251E-2</v>
      </c>
      <c r="D27" s="251">
        <f>Tammikuu!D27+Helmikuu!D27+Maaliskuu!D27+Huhtikuu!D27+Toukokuu!D27+Kesäkuu!D27+Heinäkuu!D27+Elokuu!D27+Syyskuu!D27+Lokakuu!D27+Marraskuu!D27+Joulukuu!D27</f>
        <v>-124.87</v>
      </c>
      <c r="E27" s="235"/>
      <c r="G27" s="225"/>
    </row>
    <row r="28" spans="1:7" x14ac:dyDescent="0.3">
      <c r="A28" s="4" t="s">
        <v>23</v>
      </c>
      <c r="B28" s="251">
        <f>Tammikuu!B28+Helmikuu!B28+Maaliskuu!B28+Huhtikuu!B28+Toukokuu!B28+Kesäkuu!B28+Heinäkuu!B28+Elokuu!B28+Syyskuu!B28+Lokakuu!B28+Marraskuu!B28+Joulukuu!B28</f>
        <v>1611194.2200000002</v>
      </c>
      <c r="C28" s="294">
        <f>((Tammikuu!B28+Helmikuu!B28+Maaliskuu!B28+Huhtikuu!B28+Toukokuu!B28+Kesäkuu!B28+Heinäkuu!B28+Elokuu!B28+Syyskuu!B28+Lokakuu!B28+Marraskuu!B28+Joulukuu!B28)-(Tammikuu!E28+Helmikuu!E28+Maaliskuu!E28+Huhtikuu!E28+Toukokuu!E28+Kesäkuu!E28+Heinäkuu!E28+Elokuu!E28+Syyskuu!E28+Lokakuu!E28+Marraskuu!E28+Joulukuu!E28))/(Tammikuu!E28+Helmikuu!E28+Maaliskuu!E28+Huhtikuu!E28+Toukokuu!E28+Kesäkuu!E28+Heinäkuu!E28+Elokuu!E28+Syyskuu!E28+Lokakuu!E28+Marraskuu!E28+Joulukuu!E28)</f>
        <v>-1.6975074658332302E-2</v>
      </c>
      <c r="D28" s="251">
        <f>Tammikuu!D28+Helmikuu!D28+Maaliskuu!D28+Huhtikuu!D28+Toukokuu!D28+Kesäkuu!D28+Heinäkuu!D28+Elokuu!D28+Syyskuu!D28+Lokakuu!D28+Marraskuu!D28+Joulukuu!D28</f>
        <v>-1042.4300000000003</v>
      </c>
      <c r="E28" s="235"/>
      <c r="G28" s="225"/>
    </row>
    <row r="29" spans="1:7" x14ac:dyDescent="0.3">
      <c r="A29" s="4" t="s">
        <v>24</v>
      </c>
      <c r="B29" s="251">
        <f>Tammikuu!B29+Helmikuu!B29+Maaliskuu!B29+Huhtikuu!B29+Toukokuu!B29+Kesäkuu!B29+Heinäkuu!B29+Elokuu!B29+Syyskuu!B29+Lokakuu!B29+Marraskuu!B29+Joulukuu!B29</f>
        <v>876482.06</v>
      </c>
      <c r="C29" s="294">
        <f>((Tammikuu!B29+Helmikuu!B29+Maaliskuu!B29+Huhtikuu!B29+Toukokuu!B29+Kesäkuu!B29+Heinäkuu!B29+Elokuu!B29+Syyskuu!B29+Lokakuu!B29+Marraskuu!B29+Joulukuu!B29)-(Tammikuu!E29+Helmikuu!E29+Maaliskuu!E29+Huhtikuu!E29+Toukokuu!E29+Kesäkuu!E29+Heinäkuu!E29+Elokuu!E29+Syyskuu!E29+Lokakuu!E29+Marraskuu!E29+Joulukuu!E29))/(Tammikuu!E29+Helmikuu!E29+Maaliskuu!E29+Huhtikuu!E29+Toukokuu!E29+Kesäkuu!E29+Heinäkuu!E29+Elokuu!E29+Syyskuu!E29+Lokakuu!E29+Marraskuu!E29+Joulukuu!E29)</f>
        <v>8.280620881200039E-3</v>
      </c>
      <c r="D29" s="251">
        <f>Tammikuu!D29+Helmikuu!D29+Maaliskuu!D29+Huhtikuu!D29+Toukokuu!D29+Kesäkuu!D29+Heinäkuu!D29+Elokuu!D29+Syyskuu!D29+Lokakuu!D29+Marraskuu!D29+Joulukuu!D29</f>
        <v>-408.61000000000013</v>
      </c>
      <c r="E29" s="235"/>
      <c r="G29" s="225"/>
    </row>
    <row r="30" spans="1:7" x14ac:dyDescent="0.3">
      <c r="A30" s="4" t="s">
        <v>25</v>
      </c>
      <c r="B30" s="251">
        <f>Tammikuu!B30+Helmikuu!B30+Maaliskuu!B30+Huhtikuu!B30+Toukokuu!B30+Kesäkuu!B30+Heinäkuu!B30+Elokuu!B30+Syyskuu!B30+Lokakuu!B30+Marraskuu!B30+Joulukuu!B30</f>
        <v>1456628.85</v>
      </c>
      <c r="C30" s="294">
        <f>((Tammikuu!B30+Helmikuu!B30+Maaliskuu!B30+Huhtikuu!B30+Toukokuu!B30+Kesäkuu!B30+Heinäkuu!B30+Elokuu!B30+Syyskuu!B30+Lokakuu!B30+Marraskuu!B30+Joulukuu!B30)-(Tammikuu!E30+Helmikuu!E30+Maaliskuu!E30+Huhtikuu!E30+Toukokuu!E30+Kesäkuu!E30+Heinäkuu!E30+Elokuu!E30+Syyskuu!E30+Lokakuu!E30+Marraskuu!E30+Joulukuu!E30))/(Tammikuu!E30+Helmikuu!E30+Maaliskuu!E30+Huhtikuu!E30+Toukokuu!E30+Kesäkuu!E30+Heinäkuu!E30+Elokuu!E30+Syyskuu!E30+Lokakuu!E30+Marraskuu!E30+Joulukuu!E30)</f>
        <v>-4.3236467377939083E-2</v>
      </c>
      <c r="D30" s="251">
        <f>Tammikuu!D30+Helmikuu!D30+Maaliskuu!D30+Huhtikuu!D30+Toukokuu!D30+Kesäkuu!D30+Heinäkuu!D30+Elokuu!D30+Syyskuu!D30+Lokakuu!D30+Marraskuu!D30+Joulukuu!D30</f>
        <v>-377.58000000000175</v>
      </c>
      <c r="E30" s="235"/>
      <c r="G30" s="225"/>
    </row>
    <row r="31" spans="1:7" x14ac:dyDescent="0.3">
      <c r="A31" s="14" t="s">
        <v>26</v>
      </c>
      <c r="B31" s="251">
        <f>Tammikuu!B31+Helmikuu!B31+Maaliskuu!B31+Huhtikuu!B31+Toukokuu!B31+Kesäkuu!B31+Heinäkuu!B31+Elokuu!B31+Syyskuu!B31+Lokakuu!B31+Marraskuu!B31+Joulukuu!B31</f>
        <v>428824.74000000005</v>
      </c>
      <c r="C31" s="294">
        <f>((Tammikuu!B31+Helmikuu!B31+Maaliskuu!B31+Huhtikuu!B31+Toukokuu!B31+Kesäkuu!B31+Heinäkuu!B31+Elokuu!B31+Syyskuu!B31+Lokakuu!B31+Marraskuu!B31+Joulukuu!B31)-(Tammikuu!E31+Helmikuu!E31+Maaliskuu!E31+Huhtikuu!E31+Toukokuu!E31+Kesäkuu!E31+Heinäkuu!E31+Elokuu!E31+Syyskuu!E31+Lokakuu!E31+Marraskuu!E31+Joulukuu!E31))/(Tammikuu!E31+Helmikuu!E31+Maaliskuu!E31+Huhtikuu!E31+Toukokuu!E31+Kesäkuu!E31+Heinäkuu!E31+Elokuu!E31+Syyskuu!E31+Lokakuu!E31+Marraskuu!E31+Joulukuu!E31)</f>
        <v>3.0851400477952887E-2</v>
      </c>
      <c r="D31" s="251">
        <f>Tammikuu!D31+Helmikuu!D31+Maaliskuu!D31+Huhtikuu!D31+Toukokuu!D31+Kesäkuu!D31+Heinäkuu!D31+Elokuu!D31+Syyskuu!D31+Lokakuu!D31+Marraskuu!D31+Joulukuu!D31</f>
        <v>-256.60000000000036</v>
      </c>
      <c r="E31" s="235"/>
      <c r="G31" s="225"/>
    </row>
    <row r="32" spans="1:7" x14ac:dyDescent="0.3">
      <c r="A32" s="14" t="s">
        <v>27</v>
      </c>
      <c r="B32" s="251">
        <f>Tammikuu!B32+Helmikuu!B32+Maaliskuu!B32+Huhtikuu!B32+Toukokuu!B32+Kesäkuu!B32+Heinäkuu!B32+Elokuu!B32+Syyskuu!B32+Lokakuu!B32+Marraskuu!B32+Joulukuu!B32</f>
        <v>1586195.9099999997</v>
      </c>
      <c r="C32" s="294">
        <f>((Tammikuu!B32+Helmikuu!B32+Maaliskuu!B32+Huhtikuu!B32+Toukokuu!B32+Kesäkuu!B32+Heinäkuu!B32+Elokuu!B32+Syyskuu!B32+Lokakuu!B32+Marraskuu!B32+Joulukuu!B32)-(Tammikuu!E32+Helmikuu!E32+Maaliskuu!E32+Huhtikuu!E32+Toukokuu!E32+Kesäkuu!E32+Heinäkuu!E32+Elokuu!E32+Syyskuu!E32+Lokakuu!E32+Marraskuu!E32+Joulukuu!E32))/(Tammikuu!E32+Helmikuu!E32+Maaliskuu!E32+Huhtikuu!E32+Toukokuu!E32+Kesäkuu!E32+Heinäkuu!E32+Elokuu!E32+Syyskuu!E32+Lokakuu!E32+Marraskuu!E32+Joulukuu!E32)</f>
        <v>-8.8318483956476238E-3</v>
      </c>
      <c r="D32" s="251">
        <f>Tammikuu!D32+Helmikuu!D32+Maaliskuu!D32+Huhtikuu!D32+Toukokuu!D32+Kesäkuu!D32+Heinäkuu!D32+Elokuu!D32+Syyskuu!D32+Lokakuu!D32+Marraskuu!D32+Joulukuu!D32</f>
        <v>-620.07000000000016</v>
      </c>
      <c r="E32" s="235"/>
      <c r="G32" s="225"/>
    </row>
    <row r="33" spans="1:7" x14ac:dyDescent="0.3">
      <c r="A33" s="14" t="s">
        <v>28</v>
      </c>
      <c r="B33" s="251">
        <f>Tammikuu!B33+Helmikuu!B33+Maaliskuu!B33+Huhtikuu!B33+Toukokuu!B33+Kesäkuu!B33+Heinäkuu!B33+Elokuu!B33+Syyskuu!B33+Lokakuu!B33+Marraskuu!B33+Joulukuu!B33</f>
        <v>1607045.23</v>
      </c>
      <c r="C33" s="294">
        <f>((Tammikuu!B33+Helmikuu!B33+Maaliskuu!B33+Huhtikuu!B33+Toukokuu!B33+Kesäkuu!B33+Heinäkuu!B33+Elokuu!B33+Syyskuu!B33+Lokakuu!B33+Marraskuu!B33+Joulukuu!B33)-(Tammikuu!E33+Helmikuu!E33+Maaliskuu!E33+Huhtikuu!E33+Toukokuu!E33+Kesäkuu!E33+Heinäkuu!E33+Elokuu!E33+Syyskuu!E33+Lokakuu!E33+Marraskuu!E33+Joulukuu!E33))/(Tammikuu!E33+Helmikuu!E33+Maaliskuu!E33+Huhtikuu!E33+Toukokuu!E33+Kesäkuu!E33+Heinäkuu!E33+Elokuu!E33+Syyskuu!E33+Lokakuu!E33+Marraskuu!E33+Joulukuu!E33)</f>
        <v>-3.6829202477272347E-4</v>
      </c>
      <c r="D33" s="251">
        <f>Tammikuu!D33+Helmikuu!D33+Maaliskuu!D33+Huhtikuu!D33+Toukokuu!D33+Kesäkuu!D33+Heinäkuu!D33+Elokuu!D33+Syyskuu!D33+Lokakuu!D33+Marraskuu!D33+Joulukuu!D33</f>
        <v>-633.0900000000006</v>
      </c>
      <c r="E33" s="235"/>
      <c r="G33" s="225"/>
    </row>
    <row r="34" spans="1:7" x14ac:dyDescent="0.3">
      <c r="A34" s="14" t="s">
        <v>29</v>
      </c>
      <c r="B34" s="251">
        <f>Tammikuu!B34+Helmikuu!B34+Maaliskuu!B34+Huhtikuu!B34+Toukokuu!B34+Kesäkuu!B34+Heinäkuu!B34+Elokuu!B34+Syyskuu!B34+Lokakuu!B34+Marraskuu!B34+Joulukuu!B34</f>
        <v>3082965.3899999997</v>
      </c>
      <c r="C34" s="294">
        <f>((Tammikuu!B34+Helmikuu!B34+Maaliskuu!B34+Huhtikuu!B34+Toukokuu!B34+Kesäkuu!B34+Heinäkuu!B34+Elokuu!B34+Syyskuu!B34+Lokakuu!B34+Marraskuu!B34+Joulukuu!B34)-(Tammikuu!E34+Helmikuu!E34+Maaliskuu!E34+Huhtikuu!E34+Toukokuu!E34+Kesäkuu!E34+Heinäkuu!E34+Elokuu!E34+Syyskuu!E34+Lokakuu!E34+Marraskuu!E34+Joulukuu!E34))/(Tammikuu!E34+Helmikuu!E34+Maaliskuu!E34+Huhtikuu!E34+Toukokuu!E34+Kesäkuu!E34+Heinäkuu!E34+Elokuu!E34+Syyskuu!E34+Lokakuu!E34+Marraskuu!E34+Joulukuu!E34)</f>
        <v>-2.8607361725195728E-2</v>
      </c>
      <c r="D34" s="251">
        <f>Tammikuu!D34+Helmikuu!D34+Maaliskuu!D34+Huhtikuu!D34+Toukokuu!D34+Kesäkuu!D34+Heinäkuu!D34+Elokuu!D34+Syyskuu!D34+Lokakuu!D34+Marraskuu!D34+Joulukuu!D34</f>
        <v>-1569.5399999999991</v>
      </c>
      <c r="E34" s="235"/>
      <c r="G34" s="225"/>
    </row>
    <row r="35" spans="1:7" x14ac:dyDescent="0.3">
      <c r="A35" s="4" t="s">
        <v>30</v>
      </c>
      <c r="B35" s="251">
        <f>Tammikuu!B35+Helmikuu!B35+Maaliskuu!B35+Huhtikuu!B35+Toukokuu!B35+Kesäkuu!B35+Heinäkuu!B35+Elokuu!B35+Syyskuu!B35+Lokakuu!B35+Marraskuu!B35+Joulukuu!B35</f>
        <v>554980.72</v>
      </c>
      <c r="C35" s="294">
        <f>((Tammikuu!B35+Helmikuu!B35+Maaliskuu!B35+Huhtikuu!B35+Toukokuu!B35+Kesäkuu!B35+Heinäkuu!B35+Elokuu!B35+Syyskuu!B35+Lokakuu!B35+Marraskuu!B35+Joulukuu!B35)-(Tammikuu!E35+Helmikuu!E35+Maaliskuu!E35+Huhtikuu!E35+Toukokuu!E35+Kesäkuu!E35+Heinäkuu!E35+Elokuu!E35+Syyskuu!E35+Lokakuu!E35+Marraskuu!E35+Joulukuu!E35))/(Tammikuu!E35+Helmikuu!E35+Maaliskuu!E35+Huhtikuu!E35+Toukokuu!E35+Kesäkuu!E35+Heinäkuu!E35+Elokuu!E35+Syyskuu!E35+Lokakuu!E35+Marraskuu!E35+Joulukuu!E35)</f>
        <v>-1.8763571921568384E-2</v>
      </c>
      <c r="D35" s="251">
        <f>Tammikuu!D35+Helmikuu!D35+Maaliskuu!D35+Huhtikuu!D35+Toukokuu!D35+Kesäkuu!D35+Heinäkuu!D35+Elokuu!D35+Syyskuu!D35+Lokakuu!D35+Marraskuu!D35+Joulukuu!D35</f>
        <v>-352.42000000000007</v>
      </c>
      <c r="E35" s="235"/>
      <c r="G35" s="225"/>
    </row>
    <row r="36" spans="1:7" x14ac:dyDescent="0.3">
      <c r="A36" s="4" t="s">
        <v>31</v>
      </c>
      <c r="B36" s="251">
        <f>Tammikuu!B36+Helmikuu!B36+Maaliskuu!B36+Huhtikuu!B36+Toukokuu!B36+Kesäkuu!B36+Heinäkuu!B36+Elokuu!B36+Syyskuu!B36+Lokakuu!B36+Marraskuu!B36+Joulukuu!B36</f>
        <v>79905267.559999973</v>
      </c>
      <c r="C36" s="294">
        <f>((Tammikuu!B36+Helmikuu!B36+Maaliskuu!B36+Huhtikuu!B36+Toukokuu!B36+Kesäkuu!B36+Heinäkuu!B36+Elokuu!B36+Syyskuu!B36+Lokakuu!B36+Marraskuu!B36+Joulukuu!B36)-(Tammikuu!E36+Helmikuu!E36+Maaliskuu!E36+Huhtikuu!E36+Toukokuu!E36+Kesäkuu!E36+Heinäkuu!E36+Elokuu!E36+Syyskuu!E36+Lokakuu!E36+Marraskuu!E36+Joulukuu!E36))/(Tammikuu!E36+Helmikuu!E36+Maaliskuu!E36+Huhtikuu!E36+Toukokuu!E36+Kesäkuu!E36+Heinäkuu!E36+Elokuu!E36+Syyskuu!E36+Lokakuu!E36+Marraskuu!E36+Joulukuu!E36)</f>
        <v>-6.4537894783227474E-3</v>
      </c>
      <c r="D36" s="251">
        <f>Tammikuu!D36+Helmikuu!D36+Maaliskuu!D36+Huhtikuu!D36+Toukokuu!D36+Kesäkuu!D36+Heinäkuu!D36+Elokuu!D36+Syyskuu!D36+Lokakuu!D36+Marraskuu!D36+Joulukuu!D36</f>
        <v>-72916.630000000063</v>
      </c>
      <c r="E36" s="235"/>
      <c r="G36" s="225"/>
    </row>
    <row r="37" spans="1:7" x14ac:dyDescent="0.3">
      <c r="A37" s="4" t="s">
        <v>32</v>
      </c>
      <c r="B37" s="251">
        <f>Tammikuu!B37+Helmikuu!B37+Maaliskuu!B37+Huhtikuu!B37+Toukokuu!B37+Kesäkuu!B37+Heinäkuu!B37+Elokuu!B37+Syyskuu!B37+Lokakuu!B37+Marraskuu!B37+Joulukuu!B37</f>
        <v>410197.3</v>
      </c>
      <c r="C37" s="294">
        <f>((Tammikuu!B37+Helmikuu!B37+Maaliskuu!B37+Huhtikuu!B37+Toukokuu!B37+Kesäkuu!B37+Heinäkuu!B37+Elokuu!B37+Syyskuu!B37+Lokakuu!B37+Marraskuu!B37+Joulukuu!B37)-(Tammikuu!E37+Helmikuu!E37+Maaliskuu!E37+Huhtikuu!E37+Toukokuu!E37+Kesäkuu!E37+Heinäkuu!E37+Elokuu!E37+Syyskuu!E37+Lokakuu!E37+Marraskuu!E37+Joulukuu!E37))/(Tammikuu!E37+Helmikuu!E37+Maaliskuu!E37+Huhtikuu!E37+Toukokuu!E37+Kesäkuu!E37+Heinäkuu!E37+Elokuu!E37+Syyskuu!E37+Lokakuu!E37+Marraskuu!E37+Joulukuu!E37)</f>
        <v>9.8634954492992616E-2</v>
      </c>
      <c r="D37" s="251">
        <f>Tammikuu!D37+Helmikuu!D37+Maaliskuu!D37+Huhtikuu!D37+Toukokuu!D37+Kesäkuu!D37+Heinäkuu!D37+Elokuu!D37+Syyskuu!D37+Lokakuu!D37+Marraskuu!D37+Joulukuu!D37</f>
        <v>-169.30999999999972</v>
      </c>
      <c r="E37" s="235"/>
      <c r="G37" s="225"/>
    </row>
    <row r="38" spans="1:7" x14ac:dyDescent="0.3">
      <c r="A38" s="4" t="s">
        <v>33</v>
      </c>
      <c r="B38" s="251">
        <f>Tammikuu!B38+Helmikuu!B38+Maaliskuu!B38+Huhtikuu!B38+Toukokuu!B38+Kesäkuu!B38+Heinäkuu!B38+Elokuu!B38+Syyskuu!B38+Lokakuu!B38+Marraskuu!B38+Joulukuu!B38</f>
        <v>6490168.7800000003</v>
      </c>
      <c r="C38" s="294">
        <f>((Tammikuu!B38+Helmikuu!B38+Maaliskuu!B38+Huhtikuu!B38+Toukokuu!B38+Kesäkuu!B38+Heinäkuu!B38+Elokuu!B38+Syyskuu!B38+Lokakuu!B38+Marraskuu!B38+Joulukuu!B38)-(Tammikuu!E38+Helmikuu!E38+Maaliskuu!E38+Huhtikuu!E38+Toukokuu!E38+Kesäkuu!E38+Heinäkuu!E38+Elokuu!E38+Syyskuu!E38+Lokakuu!E38+Marraskuu!E38+Joulukuu!E38))/(Tammikuu!E38+Helmikuu!E38+Maaliskuu!E38+Huhtikuu!E38+Toukokuu!E38+Kesäkuu!E38+Heinäkuu!E38+Elokuu!E38+Syyskuu!E38+Lokakuu!E38+Marraskuu!E38+Joulukuu!E38)</f>
        <v>-8.0071003690715924E-3</v>
      </c>
      <c r="D38" s="251">
        <f>Tammikuu!D38+Helmikuu!D38+Maaliskuu!D38+Huhtikuu!D38+Toukokuu!D38+Kesäkuu!D38+Heinäkuu!D38+Elokuu!D38+Syyskuu!D38+Lokakuu!D38+Marraskuu!D38+Joulukuu!D38</f>
        <v>-2227.4400000000023</v>
      </c>
      <c r="E38" s="235"/>
      <c r="G38" s="225"/>
    </row>
    <row r="39" spans="1:7" x14ac:dyDescent="0.3">
      <c r="A39" s="4" t="s">
        <v>34</v>
      </c>
      <c r="B39" s="251">
        <f>Tammikuu!B39+Helmikuu!B39+Maaliskuu!B39+Huhtikuu!B39+Toukokuu!B39+Kesäkuu!B39+Heinäkuu!B39+Elokuu!B39+Syyskuu!B39+Lokakuu!B39+Marraskuu!B39+Joulukuu!B39</f>
        <v>329118.13000000006</v>
      </c>
      <c r="C39" s="294">
        <f>((Tammikuu!B39+Helmikuu!B39+Maaliskuu!B39+Huhtikuu!B39+Toukokuu!B39+Kesäkuu!B39+Heinäkuu!B39+Elokuu!B39+Syyskuu!B39+Lokakuu!B39+Marraskuu!B39+Joulukuu!B39)-(Tammikuu!E39+Helmikuu!E39+Maaliskuu!E39+Huhtikuu!E39+Toukokuu!E39+Kesäkuu!E39+Heinäkuu!E39+Elokuu!E39+Syyskuu!E39+Lokakuu!E39+Marraskuu!E39+Joulukuu!E39))/(Tammikuu!E39+Helmikuu!E39+Maaliskuu!E39+Huhtikuu!E39+Toukokuu!E39+Kesäkuu!E39+Heinäkuu!E39+Elokuu!E39+Syyskuu!E39+Lokakuu!E39+Marraskuu!E39+Joulukuu!E39)</f>
        <v>-7.6619601643487315E-2</v>
      </c>
      <c r="D39" s="251">
        <f>Tammikuu!D39+Helmikuu!D39+Maaliskuu!D39+Huhtikuu!D39+Toukokuu!D39+Kesäkuu!D39+Heinäkuu!D39+Elokuu!D39+Syyskuu!D39+Lokakuu!D39+Marraskuu!D39+Joulukuu!D39</f>
        <v>-138.6400000000001</v>
      </c>
      <c r="E39" s="235"/>
      <c r="G39" s="225"/>
    </row>
    <row r="40" spans="1:7" x14ac:dyDescent="0.3">
      <c r="A40" s="4" t="s">
        <v>35</v>
      </c>
      <c r="B40" s="251">
        <f>Tammikuu!B40+Helmikuu!B40+Maaliskuu!B40+Huhtikuu!B40+Toukokuu!B40+Kesäkuu!B40+Heinäkuu!B40+Elokuu!B40+Syyskuu!B40+Lokakuu!B40+Marraskuu!B40+Joulukuu!B40</f>
        <v>1783098.1</v>
      </c>
      <c r="C40" s="294">
        <f>((Tammikuu!B40+Helmikuu!B40+Maaliskuu!B40+Huhtikuu!B40+Toukokuu!B40+Kesäkuu!B40+Heinäkuu!B40+Elokuu!B40+Syyskuu!B40+Lokakuu!B40+Marraskuu!B40+Joulukuu!B40)-(Tammikuu!E40+Helmikuu!E40+Maaliskuu!E40+Huhtikuu!E40+Toukokuu!E40+Kesäkuu!E40+Heinäkuu!E40+Elokuu!E40+Syyskuu!E40+Lokakuu!E40+Marraskuu!E40+Joulukuu!E40))/(Tammikuu!E40+Helmikuu!E40+Maaliskuu!E40+Huhtikuu!E40+Toukokuu!E40+Kesäkuu!E40+Heinäkuu!E40+Elokuu!E40+Syyskuu!E40+Lokakuu!E40+Marraskuu!E40+Joulukuu!E40)</f>
        <v>1.7026917270746816E-2</v>
      </c>
      <c r="D40" s="251">
        <f>Tammikuu!D40+Helmikuu!D40+Maaliskuu!D40+Huhtikuu!D40+Toukokuu!D40+Kesäkuu!D40+Heinäkuu!D40+Elokuu!D40+Syyskuu!D40+Lokakuu!D40+Marraskuu!D40+Joulukuu!D40</f>
        <v>-888.60000000000036</v>
      </c>
      <c r="E40" s="235"/>
      <c r="G40" s="225"/>
    </row>
    <row r="41" spans="1:7" x14ac:dyDescent="0.3">
      <c r="A41" s="4" t="s">
        <v>36</v>
      </c>
      <c r="B41" s="251">
        <f>Tammikuu!B41+Helmikuu!B41+Maaliskuu!B41+Huhtikuu!B41+Toukokuu!B41+Kesäkuu!B41+Heinäkuu!B41+Elokuu!B41+Syyskuu!B41+Lokakuu!B41+Marraskuu!B41+Joulukuu!B41</f>
        <v>465702.59</v>
      </c>
      <c r="C41" s="294">
        <f>((Tammikuu!B41+Helmikuu!B41+Maaliskuu!B41+Huhtikuu!B41+Toukokuu!B41+Kesäkuu!B41+Heinäkuu!B41+Elokuu!B41+Syyskuu!B41+Lokakuu!B41+Marraskuu!B41+Joulukuu!B41)-(Tammikuu!E41+Helmikuu!E41+Maaliskuu!E41+Huhtikuu!E41+Toukokuu!E41+Kesäkuu!E41+Heinäkuu!E41+Elokuu!E41+Syyskuu!E41+Lokakuu!E41+Marraskuu!E41+Joulukuu!E41))/(Tammikuu!E41+Helmikuu!E41+Maaliskuu!E41+Huhtikuu!E41+Toukokuu!E41+Kesäkuu!E41+Heinäkuu!E41+Elokuu!E41+Syyskuu!E41+Lokakuu!E41+Marraskuu!E41+Joulukuu!E41)</f>
        <v>-1.5259502100887645E-2</v>
      </c>
      <c r="D41" s="251">
        <f>Tammikuu!D41+Helmikuu!D41+Maaliskuu!D41+Huhtikuu!D41+Toukokuu!D41+Kesäkuu!D41+Heinäkuu!D41+Elokuu!D41+Syyskuu!D41+Lokakuu!D41+Marraskuu!D41+Joulukuu!D41</f>
        <v>-161.58999999999992</v>
      </c>
      <c r="E41" s="235"/>
      <c r="G41" s="225"/>
    </row>
    <row r="42" spans="1:7" x14ac:dyDescent="0.3">
      <c r="A42" s="4" t="s">
        <v>37</v>
      </c>
      <c r="B42" s="251">
        <f>Tammikuu!B42+Helmikuu!B42+Maaliskuu!B42+Huhtikuu!B42+Toukokuu!B42+Kesäkuu!B42+Heinäkuu!B42+Elokuu!B42+Syyskuu!B42+Lokakuu!B42+Marraskuu!B42+Joulukuu!B42</f>
        <v>420070.52000000008</v>
      </c>
      <c r="C42" s="294">
        <f>((Tammikuu!B42+Helmikuu!B42+Maaliskuu!B42+Huhtikuu!B42+Toukokuu!B42+Kesäkuu!B42+Heinäkuu!B42+Elokuu!B42+Syyskuu!B42+Lokakuu!B42+Marraskuu!B42+Joulukuu!B42)-(Tammikuu!E42+Helmikuu!E42+Maaliskuu!E42+Huhtikuu!E42+Toukokuu!E42+Kesäkuu!E42+Heinäkuu!E42+Elokuu!E42+Syyskuu!E42+Lokakuu!E42+Marraskuu!E42+Joulukuu!E42))/(Tammikuu!E42+Helmikuu!E42+Maaliskuu!E42+Huhtikuu!E42+Toukokuu!E42+Kesäkuu!E42+Heinäkuu!E42+Elokuu!E42+Syyskuu!E42+Lokakuu!E42+Marraskuu!E42+Joulukuu!E42)</f>
        <v>5.7574015208571644E-3</v>
      </c>
      <c r="D42" s="251">
        <f>Tammikuu!D42+Helmikuu!D42+Maaliskuu!D42+Huhtikuu!D42+Toukokuu!D42+Kesäkuu!D42+Heinäkuu!D42+Elokuu!D42+Syyskuu!D42+Lokakuu!D42+Marraskuu!D42+Joulukuu!D42</f>
        <v>-211.99000000000024</v>
      </c>
      <c r="E42" s="235"/>
      <c r="G42" s="225"/>
    </row>
    <row r="43" spans="1:7" x14ac:dyDescent="0.3">
      <c r="A43" s="4" t="s">
        <v>38</v>
      </c>
      <c r="B43" s="251">
        <f>Tammikuu!B43+Helmikuu!B43+Maaliskuu!B43+Huhtikuu!B43+Toukokuu!B43+Kesäkuu!B43+Heinäkuu!B43+Elokuu!B43+Syyskuu!B43+Lokakuu!B43+Marraskuu!B43+Joulukuu!B43</f>
        <v>7181341.8900000006</v>
      </c>
      <c r="C43" s="294">
        <f>((Tammikuu!B43+Helmikuu!B43+Maaliskuu!B43+Huhtikuu!B43+Toukokuu!B43+Kesäkuu!B43+Heinäkuu!B43+Elokuu!B43+Syyskuu!B43+Lokakuu!B43+Marraskuu!B43+Joulukuu!B43)-(Tammikuu!E43+Helmikuu!E43+Maaliskuu!E43+Huhtikuu!E43+Toukokuu!E43+Kesäkuu!E43+Heinäkuu!E43+Elokuu!E43+Syyskuu!E43+Lokakuu!E43+Marraskuu!E43+Joulukuu!E43))/(Tammikuu!E43+Helmikuu!E43+Maaliskuu!E43+Huhtikuu!E43+Toukokuu!E43+Kesäkuu!E43+Heinäkuu!E43+Elokuu!E43+Syyskuu!E43+Lokakuu!E43+Marraskuu!E43+Joulukuu!E43)</f>
        <v>-7.9242988310030231E-3</v>
      </c>
      <c r="D43" s="251">
        <f>Tammikuu!D43+Helmikuu!D43+Maaliskuu!D43+Huhtikuu!D43+Toukokuu!D43+Kesäkuu!D43+Heinäkuu!D43+Elokuu!D43+Syyskuu!D43+Lokakuu!D43+Marraskuu!D43+Joulukuu!D43</f>
        <v>-5131.2900000000009</v>
      </c>
      <c r="E43" s="235"/>
      <c r="G43" s="225"/>
    </row>
    <row r="44" spans="1:7" x14ac:dyDescent="0.3">
      <c r="A44" s="4" t="s">
        <v>39</v>
      </c>
      <c r="B44" s="251">
        <f>Tammikuu!B44+Helmikuu!B44+Maaliskuu!B44+Huhtikuu!B44+Toukokuu!B44+Kesäkuu!B44+Heinäkuu!B44+Elokuu!B44+Syyskuu!B44+Lokakuu!B44+Marraskuu!B44+Joulukuu!B44</f>
        <v>1648272.48</v>
      </c>
      <c r="C44" s="294">
        <f>((Tammikuu!B44+Helmikuu!B44+Maaliskuu!B44+Huhtikuu!B44+Toukokuu!B44+Kesäkuu!B44+Heinäkuu!B44+Elokuu!B44+Syyskuu!B44+Lokakuu!B44+Marraskuu!B44+Joulukuu!B44)-(Tammikuu!E44+Helmikuu!E44+Maaliskuu!E44+Huhtikuu!E44+Toukokuu!E44+Kesäkuu!E44+Heinäkuu!E44+Elokuu!E44+Syyskuu!E44+Lokakuu!E44+Marraskuu!E44+Joulukuu!E44))/(Tammikuu!E44+Helmikuu!E44+Maaliskuu!E44+Huhtikuu!E44+Toukokuu!E44+Kesäkuu!E44+Heinäkuu!E44+Elokuu!E44+Syyskuu!E44+Lokakuu!E44+Marraskuu!E44+Joulukuu!E44)</f>
        <v>2.3750183443344595E-2</v>
      </c>
      <c r="D44" s="251">
        <f>Tammikuu!D44+Helmikuu!D44+Maaliskuu!D44+Huhtikuu!D44+Toukokuu!D44+Kesäkuu!D44+Heinäkuu!D44+Elokuu!D44+Syyskuu!D44+Lokakuu!D44+Marraskuu!D44+Joulukuu!D44</f>
        <v>-610.7800000000002</v>
      </c>
      <c r="E44" s="235"/>
      <c r="G44" s="225"/>
    </row>
    <row r="45" spans="1:7" x14ac:dyDescent="0.3">
      <c r="A45" s="4" t="s">
        <v>40</v>
      </c>
      <c r="B45" s="251">
        <f>Tammikuu!B45+Helmikuu!B45+Maaliskuu!B45+Huhtikuu!B45+Toukokuu!B45+Kesäkuu!B45+Heinäkuu!B45+Elokuu!B45+Syyskuu!B45+Lokakuu!B45+Marraskuu!B45+Joulukuu!B45</f>
        <v>10862424.41</v>
      </c>
      <c r="C45" s="294">
        <f>((Tammikuu!B45+Helmikuu!B45+Maaliskuu!B45+Huhtikuu!B45+Toukokuu!B45+Kesäkuu!B45+Heinäkuu!B45+Elokuu!B45+Syyskuu!B45+Lokakuu!B45+Marraskuu!B45+Joulukuu!B45)-(Tammikuu!E45+Helmikuu!E45+Maaliskuu!E45+Huhtikuu!E45+Toukokuu!E45+Kesäkuu!E45+Heinäkuu!E45+Elokuu!E45+Syyskuu!E45+Lokakuu!E45+Marraskuu!E45+Joulukuu!E45))/(Tammikuu!E45+Helmikuu!E45+Maaliskuu!E45+Huhtikuu!E45+Toukokuu!E45+Kesäkuu!E45+Heinäkuu!E45+Elokuu!E45+Syyskuu!E45+Lokakuu!E45+Marraskuu!E45+Joulukuu!E45)</f>
        <v>-1.4626929748432639E-2</v>
      </c>
      <c r="D45" s="251">
        <f>Tammikuu!D45+Helmikuu!D45+Maaliskuu!D45+Huhtikuu!D45+Toukokuu!D45+Kesäkuu!D45+Heinäkuu!D45+Elokuu!D45+Syyskuu!D45+Lokakuu!D45+Marraskuu!D45+Joulukuu!D45</f>
        <v>-5103.6999999999971</v>
      </c>
      <c r="E45" s="235"/>
      <c r="G45" s="225"/>
    </row>
    <row r="46" spans="1:7" x14ac:dyDescent="0.3">
      <c r="A46" s="4" t="s">
        <v>41</v>
      </c>
      <c r="B46" s="251">
        <f>Tammikuu!B46+Helmikuu!B46+Maaliskuu!B46+Huhtikuu!B46+Toukokuu!B46+Kesäkuu!B46+Heinäkuu!B46+Elokuu!B46+Syyskuu!B46+Lokakuu!B46+Marraskuu!B46+Joulukuu!B46</f>
        <v>1467220.9800000002</v>
      </c>
      <c r="C46" s="294">
        <f>((Tammikuu!B46+Helmikuu!B46+Maaliskuu!B46+Huhtikuu!B46+Toukokuu!B46+Kesäkuu!B46+Heinäkuu!B46+Elokuu!B46+Syyskuu!B46+Lokakuu!B46+Marraskuu!B46+Joulukuu!B46)-(Tammikuu!E46+Helmikuu!E46+Maaliskuu!E46+Huhtikuu!E46+Toukokuu!E46+Kesäkuu!E46+Heinäkuu!E46+Elokuu!E46+Syyskuu!E46+Lokakuu!E46+Marraskuu!E46+Joulukuu!E46))/(Tammikuu!E46+Helmikuu!E46+Maaliskuu!E46+Huhtikuu!E46+Toukokuu!E46+Kesäkuu!E46+Heinäkuu!E46+Elokuu!E46+Syyskuu!E46+Lokakuu!E46+Marraskuu!E46+Joulukuu!E46)</f>
        <v>1.3783233470111267E-2</v>
      </c>
      <c r="D46" s="251">
        <f>Tammikuu!D46+Helmikuu!D46+Maaliskuu!D46+Huhtikuu!D46+Toukokuu!D46+Kesäkuu!D46+Heinäkuu!D46+Elokuu!D46+Syyskuu!D46+Lokakuu!D46+Marraskuu!D46+Joulukuu!D46</f>
        <v>-528.51000000000022</v>
      </c>
      <c r="E46" s="235"/>
      <c r="G46" s="225"/>
    </row>
    <row r="47" spans="1:7" x14ac:dyDescent="0.3">
      <c r="A47" s="4" t="s">
        <v>42</v>
      </c>
      <c r="B47" s="251">
        <f>Tammikuu!B47+Helmikuu!B47+Maaliskuu!B47+Huhtikuu!B47+Toukokuu!B47+Kesäkuu!B47+Heinäkuu!B47+Elokuu!B47+Syyskuu!B47+Lokakuu!B47+Marraskuu!B47+Joulukuu!B47</f>
        <v>1276193.4300000002</v>
      </c>
      <c r="C47" s="294">
        <f>((Tammikuu!B47+Helmikuu!B47+Maaliskuu!B47+Huhtikuu!B47+Toukokuu!B47+Kesäkuu!B47+Heinäkuu!B47+Elokuu!B47+Syyskuu!B47+Lokakuu!B47+Marraskuu!B47+Joulukuu!B47)-(Tammikuu!E47+Helmikuu!E47+Maaliskuu!E47+Huhtikuu!E47+Toukokuu!E47+Kesäkuu!E47+Heinäkuu!E47+Elokuu!E47+Syyskuu!E47+Lokakuu!E47+Marraskuu!E47+Joulukuu!E47))/(Tammikuu!E47+Helmikuu!E47+Maaliskuu!E47+Huhtikuu!E47+Toukokuu!E47+Kesäkuu!E47+Heinäkuu!E47+Elokuu!E47+Syyskuu!E47+Lokakuu!E47+Marraskuu!E47+Joulukuu!E47)</f>
        <v>1.1835884734284711E-2</v>
      </c>
      <c r="D47" s="251">
        <f>Tammikuu!D47+Helmikuu!D47+Maaliskuu!D47+Huhtikuu!D47+Toukokuu!D47+Kesäkuu!D47+Heinäkuu!D47+Elokuu!D47+Syyskuu!D47+Lokakuu!D47+Marraskuu!D47+Joulukuu!D47</f>
        <v>-529.96</v>
      </c>
      <c r="E47" s="235"/>
      <c r="G47" s="225"/>
    </row>
    <row r="48" spans="1:7" x14ac:dyDescent="0.3">
      <c r="A48" s="4" t="s">
        <v>43</v>
      </c>
      <c r="B48" s="251">
        <f>Tammikuu!B48+Helmikuu!B48+Maaliskuu!B48+Huhtikuu!B48+Toukokuu!B48+Kesäkuu!B48+Heinäkuu!B48+Elokuu!B48+Syyskuu!B48+Lokakuu!B48+Marraskuu!B48+Joulukuu!B48</f>
        <v>1400535.85</v>
      </c>
      <c r="C48" s="294">
        <f>((Tammikuu!B48+Helmikuu!B48+Maaliskuu!B48+Huhtikuu!B48+Toukokuu!B48+Kesäkuu!B48+Heinäkuu!B48+Elokuu!B48+Syyskuu!B48+Lokakuu!B48+Marraskuu!B48+Joulukuu!B48)-(Tammikuu!E48+Helmikuu!E48+Maaliskuu!E48+Huhtikuu!E48+Toukokuu!E48+Kesäkuu!E48+Heinäkuu!E48+Elokuu!E48+Syyskuu!E48+Lokakuu!E48+Marraskuu!E48+Joulukuu!E48))/(Tammikuu!E48+Helmikuu!E48+Maaliskuu!E48+Huhtikuu!E48+Toukokuu!E48+Kesäkuu!E48+Heinäkuu!E48+Elokuu!E48+Syyskuu!E48+Lokakuu!E48+Marraskuu!E48+Joulukuu!E48)</f>
        <v>6.9685762306927546E-3</v>
      </c>
      <c r="D48" s="251">
        <f>Tammikuu!D48+Helmikuu!D48+Maaliskuu!D48+Huhtikuu!D48+Toukokuu!D48+Kesäkuu!D48+Heinäkuu!D48+Elokuu!D48+Syyskuu!D48+Lokakuu!D48+Marraskuu!D48+Joulukuu!D48</f>
        <v>-572.82999999999993</v>
      </c>
      <c r="E48" s="235"/>
      <c r="G48" s="225"/>
    </row>
    <row r="49" spans="1:7" x14ac:dyDescent="0.3">
      <c r="A49" s="4" t="s">
        <v>44</v>
      </c>
      <c r="B49" s="251">
        <f>Tammikuu!B49+Helmikuu!B49+Maaliskuu!B49+Huhtikuu!B49+Toukokuu!B49+Kesäkuu!B49+Heinäkuu!B49+Elokuu!B49+Syyskuu!B49+Lokakuu!B49+Marraskuu!B49+Joulukuu!B49</f>
        <v>2622117.91</v>
      </c>
      <c r="C49" s="294">
        <f>((Tammikuu!B49+Helmikuu!B49+Maaliskuu!B49+Huhtikuu!B49+Toukokuu!B49+Kesäkuu!B49+Heinäkuu!B49+Elokuu!B49+Syyskuu!B49+Lokakuu!B49+Marraskuu!B49+Joulukuu!B49)-(Tammikuu!E49+Helmikuu!E49+Maaliskuu!E49+Huhtikuu!E49+Toukokuu!E49+Kesäkuu!E49+Heinäkuu!E49+Elokuu!E49+Syyskuu!E49+Lokakuu!E49+Marraskuu!E49+Joulukuu!E49))/(Tammikuu!E49+Helmikuu!E49+Maaliskuu!E49+Huhtikuu!E49+Toukokuu!E49+Kesäkuu!E49+Heinäkuu!E49+Elokuu!E49+Syyskuu!E49+Lokakuu!E49+Marraskuu!E49+Joulukuu!E49)</f>
        <v>-4.8394680726333508E-4</v>
      </c>
      <c r="D49" s="251">
        <f>Tammikuu!D49+Helmikuu!D49+Maaliskuu!D49+Huhtikuu!D49+Toukokuu!D49+Kesäkuu!D49+Heinäkuu!D49+Elokuu!D49+Syyskuu!D49+Lokakuu!D49+Marraskuu!D49+Joulukuu!D49</f>
        <v>-759.44999999999982</v>
      </c>
      <c r="E49" s="235"/>
      <c r="G49" s="225"/>
    </row>
    <row r="50" spans="1:7" x14ac:dyDescent="0.3">
      <c r="A50" s="4" t="s">
        <v>45</v>
      </c>
      <c r="B50" s="251">
        <f>Tammikuu!B50+Helmikuu!B50+Maaliskuu!B50+Huhtikuu!B50+Toukokuu!B50+Kesäkuu!B50+Heinäkuu!B50+Elokuu!B50+Syyskuu!B50+Lokakuu!B50+Marraskuu!B50+Joulukuu!B50</f>
        <v>736501.39000000013</v>
      </c>
      <c r="C50" s="294">
        <f>((Tammikuu!B50+Helmikuu!B50+Maaliskuu!B50+Huhtikuu!B50+Toukokuu!B50+Kesäkuu!B50+Heinäkuu!B50+Elokuu!B50+Syyskuu!B50+Lokakuu!B50+Marraskuu!B50+Joulukuu!B50)-(Tammikuu!E50+Helmikuu!E50+Maaliskuu!E50+Huhtikuu!E50+Toukokuu!E50+Kesäkuu!E50+Heinäkuu!E50+Elokuu!E50+Syyskuu!E50+Lokakuu!E50+Marraskuu!E50+Joulukuu!E50))/(Tammikuu!E50+Helmikuu!E50+Maaliskuu!E50+Huhtikuu!E50+Toukokuu!E50+Kesäkuu!E50+Heinäkuu!E50+Elokuu!E50+Syyskuu!E50+Lokakuu!E50+Marraskuu!E50+Joulukuu!E50)</f>
        <v>-2.8927563158836298E-3</v>
      </c>
      <c r="D50" s="251">
        <f>Tammikuu!D50+Helmikuu!D50+Maaliskuu!D50+Huhtikuu!D50+Toukokuu!D50+Kesäkuu!D50+Heinäkuu!D50+Elokuu!D50+Syyskuu!D50+Lokakuu!D50+Marraskuu!D50+Joulukuu!D50</f>
        <v>-503.57999999999993</v>
      </c>
      <c r="E50" s="235"/>
      <c r="G50" s="225"/>
    </row>
    <row r="51" spans="1:7" x14ac:dyDescent="0.3">
      <c r="A51" s="4" t="s">
        <v>46</v>
      </c>
      <c r="B51" s="251">
        <f>Tammikuu!B51+Helmikuu!B51+Maaliskuu!B51+Huhtikuu!B51+Toukokuu!B51+Kesäkuu!B51+Heinäkuu!B51+Elokuu!B51+Syyskuu!B51+Lokakuu!B51+Marraskuu!B51+Joulukuu!B51</f>
        <v>4827210.8199999994</v>
      </c>
      <c r="C51" s="294">
        <f>((Tammikuu!B51+Helmikuu!B51+Maaliskuu!B51+Huhtikuu!B51+Toukokuu!B51+Kesäkuu!B51+Heinäkuu!B51+Elokuu!B51+Syyskuu!B51+Lokakuu!B51+Marraskuu!B51+Joulukuu!B51)-(Tammikuu!E51+Helmikuu!E51+Maaliskuu!E51+Huhtikuu!E51+Toukokuu!E51+Kesäkuu!E51+Heinäkuu!E51+Elokuu!E51+Syyskuu!E51+Lokakuu!E51+Marraskuu!E51+Joulukuu!E51))/(Tammikuu!E51+Helmikuu!E51+Maaliskuu!E51+Huhtikuu!E51+Toukokuu!E51+Kesäkuu!E51+Heinäkuu!E51+Elokuu!E51+Syyskuu!E51+Lokakuu!E51+Marraskuu!E51+Joulukuu!E51)</f>
        <v>-2.4337293020993953E-2</v>
      </c>
      <c r="D51" s="251">
        <f>Tammikuu!D51+Helmikuu!D51+Maaliskuu!D51+Huhtikuu!D51+Toukokuu!D51+Kesäkuu!D51+Heinäkuu!D51+Elokuu!D51+Syyskuu!D51+Lokakuu!D51+Marraskuu!D51+Joulukuu!D51</f>
        <v>-2956.3100000000031</v>
      </c>
      <c r="E51" s="235"/>
      <c r="G51" s="225"/>
    </row>
    <row r="52" spans="1:7" x14ac:dyDescent="0.3">
      <c r="A52" s="4" t="s">
        <v>47</v>
      </c>
      <c r="B52" s="251">
        <f>Tammikuu!B52+Helmikuu!B52+Maaliskuu!B52+Huhtikuu!B52+Toukokuu!B52+Kesäkuu!B52+Heinäkuu!B52+Elokuu!B52+Syyskuu!B52+Lokakuu!B52+Marraskuu!B52+Joulukuu!B52</f>
        <v>1146143.3399999999</v>
      </c>
      <c r="C52" s="294">
        <f>((Tammikuu!B52+Helmikuu!B52+Maaliskuu!B52+Huhtikuu!B52+Toukokuu!B52+Kesäkuu!B52+Heinäkuu!B52+Elokuu!B52+Syyskuu!B52+Lokakuu!B52+Marraskuu!B52+Joulukuu!B52)-(Tammikuu!E52+Helmikuu!E52+Maaliskuu!E52+Huhtikuu!E52+Toukokuu!E52+Kesäkuu!E52+Heinäkuu!E52+Elokuu!E52+Syyskuu!E52+Lokakuu!E52+Marraskuu!E52+Joulukuu!E52))/(Tammikuu!E52+Helmikuu!E52+Maaliskuu!E52+Huhtikuu!E52+Toukokuu!E52+Kesäkuu!E52+Heinäkuu!E52+Elokuu!E52+Syyskuu!E52+Lokakuu!E52+Marraskuu!E52+Joulukuu!E52)</f>
        <v>2.3313149116015543E-2</v>
      </c>
      <c r="D52" s="251">
        <f>Tammikuu!D52+Helmikuu!D52+Maaliskuu!D52+Huhtikuu!D52+Toukokuu!D52+Kesäkuu!D52+Heinäkuu!D52+Elokuu!D52+Syyskuu!D52+Lokakuu!D52+Marraskuu!D52+Joulukuu!D52</f>
        <v>-608.76000000000067</v>
      </c>
      <c r="E52" s="235"/>
      <c r="G52" s="225"/>
    </row>
    <row r="53" spans="1:7" x14ac:dyDescent="0.3">
      <c r="A53" s="4" t="s">
        <v>48</v>
      </c>
      <c r="B53" s="251">
        <f>Tammikuu!B53+Helmikuu!B53+Maaliskuu!B53+Huhtikuu!B53+Toukokuu!B53+Kesäkuu!B53+Heinäkuu!B53+Elokuu!B53+Syyskuu!B53+Lokakuu!B53+Marraskuu!B53+Joulukuu!B53</f>
        <v>1210479.0299999998</v>
      </c>
      <c r="C53" s="294">
        <f>((Tammikuu!B53+Helmikuu!B53+Maaliskuu!B53+Huhtikuu!B53+Toukokuu!B53+Kesäkuu!B53+Heinäkuu!B53+Elokuu!B53+Syyskuu!B53+Lokakuu!B53+Marraskuu!B53+Joulukuu!B53)-(Tammikuu!E53+Helmikuu!E53+Maaliskuu!E53+Huhtikuu!E53+Toukokuu!E53+Kesäkuu!E53+Heinäkuu!E53+Elokuu!E53+Syyskuu!E53+Lokakuu!E53+Marraskuu!E53+Joulukuu!E53))/(Tammikuu!E53+Helmikuu!E53+Maaliskuu!E53+Huhtikuu!E53+Toukokuu!E53+Kesäkuu!E53+Heinäkuu!E53+Elokuu!E53+Syyskuu!E53+Lokakuu!E53+Marraskuu!E53+Joulukuu!E53)</f>
        <v>7.6271831707410117E-3</v>
      </c>
      <c r="D53" s="251">
        <f>Tammikuu!D53+Helmikuu!D53+Maaliskuu!D53+Huhtikuu!D53+Toukokuu!D53+Kesäkuu!D53+Heinäkuu!D53+Elokuu!D53+Syyskuu!D53+Lokakuu!D53+Marraskuu!D53+Joulukuu!D53</f>
        <v>-1192.5199999999991</v>
      </c>
      <c r="E53" s="235"/>
      <c r="G53" s="225"/>
    </row>
    <row r="54" spans="1:7" x14ac:dyDescent="0.3">
      <c r="A54" s="4" t="s">
        <v>49</v>
      </c>
      <c r="B54" s="251">
        <f>Tammikuu!B54+Helmikuu!B54+Maaliskuu!B54+Huhtikuu!B54+Toukokuu!B54+Kesäkuu!B54+Heinäkuu!B54+Elokuu!B54+Syyskuu!B54+Lokakuu!B54+Marraskuu!B54+Joulukuu!B54</f>
        <v>388339.58000000007</v>
      </c>
      <c r="C54" s="294">
        <f>((Tammikuu!B54+Helmikuu!B54+Maaliskuu!B54+Huhtikuu!B54+Toukokuu!B54+Kesäkuu!B54+Heinäkuu!B54+Elokuu!B54+Syyskuu!B54+Lokakuu!B54+Marraskuu!B54+Joulukuu!B54)-(Tammikuu!E54+Helmikuu!E54+Maaliskuu!E54+Huhtikuu!E54+Toukokuu!E54+Kesäkuu!E54+Heinäkuu!E54+Elokuu!E54+Syyskuu!E54+Lokakuu!E54+Marraskuu!E54+Joulukuu!E54))/(Tammikuu!E54+Helmikuu!E54+Maaliskuu!E54+Huhtikuu!E54+Toukokuu!E54+Kesäkuu!E54+Heinäkuu!E54+Elokuu!E54+Syyskuu!E54+Lokakuu!E54+Marraskuu!E54+Joulukuu!E54)</f>
        <v>7.9728051926206564E-2</v>
      </c>
      <c r="D54" s="251">
        <f>Tammikuu!D54+Helmikuu!D54+Maaliskuu!D54+Huhtikuu!D54+Toukokuu!D54+Kesäkuu!D54+Heinäkuu!D54+Elokuu!D54+Syyskuu!D54+Lokakuu!D54+Marraskuu!D54+Joulukuu!D54</f>
        <v>-223.51999999999998</v>
      </c>
      <c r="E54" s="235"/>
      <c r="G54" s="225"/>
    </row>
    <row r="55" spans="1:7" x14ac:dyDescent="0.3">
      <c r="A55" s="4" t="s">
        <v>50</v>
      </c>
      <c r="B55" s="251">
        <f>Tammikuu!B55+Helmikuu!B55+Maaliskuu!B55+Huhtikuu!B55+Toukokuu!B55+Kesäkuu!B55+Heinäkuu!B55+Elokuu!B55+Syyskuu!B55+Lokakuu!B55+Marraskuu!B55+Joulukuu!B55</f>
        <v>937914.49000000011</v>
      </c>
      <c r="C55" s="294">
        <f>((Tammikuu!B55+Helmikuu!B55+Maaliskuu!B55+Huhtikuu!B55+Toukokuu!B55+Kesäkuu!B55+Heinäkuu!B55+Elokuu!B55+Syyskuu!B55+Lokakuu!B55+Marraskuu!B55+Joulukuu!B55)-(Tammikuu!E55+Helmikuu!E55+Maaliskuu!E55+Huhtikuu!E55+Toukokuu!E55+Kesäkuu!E55+Heinäkuu!E55+Elokuu!E55+Syyskuu!E55+Lokakuu!E55+Marraskuu!E55+Joulukuu!E55))/(Tammikuu!E55+Helmikuu!E55+Maaliskuu!E55+Huhtikuu!E55+Toukokuu!E55+Kesäkuu!E55+Heinäkuu!E55+Elokuu!E55+Syyskuu!E55+Lokakuu!E55+Marraskuu!E55+Joulukuu!E55)</f>
        <v>-3.9681264292762794E-2</v>
      </c>
      <c r="D55" s="251">
        <f>Tammikuu!D55+Helmikuu!D55+Maaliskuu!D55+Huhtikuu!D55+Toukokuu!D55+Kesäkuu!D55+Heinäkuu!D55+Elokuu!D55+Syyskuu!D55+Lokakuu!D55+Marraskuu!D55+Joulukuu!D55</f>
        <v>-362.64999999999986</v>
      </c>
      <c r="E55" s="235"/>
      <c r="G55" s="225"/>
    </row>
    <row r="56" spans="1:7" x14ac:dyDescent="0.3">
      <c r="A56" s="4" t="s">
        <v>51</v>
      </c>
      <c r="B56" s="251">
        <f>Tammikuu!B56+Helmikuu!B56+Maaliskuu!B56+Huhtikuu!B56+Toukokuu!B56+Kesäkuu!B56+Heinäkuu!B56+Elokuu!B56+Syyskuu!B56+Lokakuu!B56+Marraskuu!B56+Joulukuu!B56</f>
        <v>2988153.9699999997</v>
      </c>
      <c r="C56" s="294">
        <f>((Tammikuu!B56+Helmikuu!B56+Maaliskuu!B56+Huhtikuu!B56+Toukokuu!B56+Kesäkuu!B56+Heinäkuu!B56+Elokuu!B56+Syyskuu!B56+Lokakuu!B56+Marraskuu!B56+Joulukuu!B56)-(Tammikuu!E56+Helmikuu!E56+Maaliskuu!E56+Huhtikuu!E56+Toukokuu!E56+Kesäkuu!E56+Heinäkuu!E56+Elokuu!E56+Syyskuu!E56+Lokakuu!E56+Marraskuu!E56+Joulukuu!E56))/(Tammikuu!E56+Helmikuu!E56+Maaliskuu!E56+Huhtikuu!E56+Toukokuu!E56+Kesäkuu!E56+Heinäkuu!E56+Elokuu!E56+Syyskuu!E56+Lokakuu!E56+Marraskuu!E56+Joulukuu!E56)</f>
        <v>2.4477662110487797E-2</v>
      </c>
      <c r="D56" s="251">
        <f>Tammikuu!D56+Helmikuu!D56+Maaliskuu!D56+Huhtikuu!D56+Toukokuu!D56+Kesäkuu!D56+Heinäkuu!D56+Elokuu!D56+Syyskuu!D56+Lokakuu!D56+Marraskuu!D56+Joulukuu!D56</f>
        <v>-1177.4600000000009</v>
      </c>
      <c r="E56" s="235"/>
      <c r="G56" s="225"/>
    </row>
    <row r="57" spans="1:7" x14ac:dyDescent="0.3">
      <c r="A57" s="4" t="s">
        <v>52</v>
      </c>
      <c r="B57" s="251">
        <f>Tammikuu!B57+Helmikuu!B57+Maaliskuu!B57+Huhtikuu!B57+Toukokuu!B57+Kesäkuu!B57+Heinäkuu!B57+Elokuu!B57+Syyskuu!B57+Lokakuu!B57+Marraskuu!B57+Joulukuu!B57</f>
        <v>10526580.640000001</v>
      </c>
      <c r="C57" s="294">
        <f>((Tammikuu!B57+Helmikuu!B57+Maaliskuu!B57+Huhtikuu!B57+Toukokuu!B57+Kesäkuu!B57+Heinäkuu!B57+Elokuu!B57+Syyskuu!B57+Lokakuu!B57+Marraskuu!B57+Joulukuu!B57)-(Tammikuu!E57+Helmikuu!E57+Maaliskuu!E57+Huhtikuu!E57+Toukokuu!E57+Kesäkuu!E57+Heinäkuu!E57+Elokuu!E57+Syyskuu!E57+Lokakuu!E57+Marraskuu!E57+Joulukuu!E57))/(Tammikuu!E57+Helmikuu!E57+Maaliskuu!E57+Huhtikuu!E57+Toukokuu!E57+Kesäkuu!E57+Heinäkuu!E57+Elokuu!E57+Syyskuu!E57+Lokakuu!E57+Marraskuu!E57+Joulukuu!E57)</f>
        <v>-1.4749221729917031E-2</v>
      </c>
      <c r="D57" s="251">
        <f>Tammikuu!D57+Helmikuu!D57+Maaliskuu!D57+Huhtikuu!D57+Toukokuu!D57+Kesäkuu!D57+Heinäkuu!D57+Elokuu!D57+Syyskuu!D57+Lokakuu!D57+Marraskuu!D57+Joulukuu!D57</f>
        <v>-5919.2600000000093</v>
      </c>
      <c r="E57" s="235"/>
      <c r="G57" s="225"/>
    </row>
    <row r="58" spans="1:7" x14ac:dyDescent="0.3">
      <c r="A58" s="4" t="s">
        <v>53</v>
      </c>
      <c r="B58" s="251">
        <f>Tammikuu!B58+Helmikuu!B58+Maaliskuu!B58+Huhtikuu!B58+Toukokuu!B58+Kesäkuu!B58+Heinäkuu!B58+Elokuu!B58+Syyskuu!B58+Lokakuu!B58+Marraskuu!B58+Joulukuu!B58</f>
        <v>1199377.21</v>
      </c>
      <c r="C58" s="294">
        <f>((Tammikuu!B58+Helmikuu!B58+Maaliskuu!B58+Huhtikuu!B58+Toukokuu!B58+Kesäkuu!B58+Heinäkuu!B58+Elokuu!B58+Syyskuu!B58+Lokakuu!B58+Marraskuu!B58+Joulukuu!B58)-(Tammikuu!E58+Helmikuu!E58+Maaliskuu!E58+Huhtikuu!E58+Toukokuu!E58+Kesäkuu!E58+Heinäkuu!E58+Elokuu!E58+Syyskuu!E58+Lokakuu!E58+Marraskuu!E58+Joulukuu!E58))/(Tammikuu!E58+Helmikuu!E58+Maaliskuu!E58+Huhtikuu!E58+Toukokuu!E58+Kesäkuu!E58+Heinäkuu!E58+Elokuu!E58+Syyskuu!E58+Lokakuu!E58+Marraskuu!E58+Joulukuu!E58)</f>
        <v>7.5100236299778678E-3</v>
      </c>
      <c r="D58" s="251">
        <f>Tammikuu!D58+Helmikuu!D58+Maaliskuu!D58+Huhtikuu!D58+Toukokuu!D58+Kesäkuu!D58+Heinäkuu!D58+Elokuu!D58+Syyskuu!D58+Lokakuu!D58+Marraskuu!D58+Joulukuu!D58</f>
        <v>-439.81999999999925</v>
      </c>
      <c r="E58" s="235"/>
      <c r="G58" s="225"/>
    </row>
    <row r="59" spans="1:7" x14ac:dyDescent="0.3">
      <c r="A59" s="4" t="s">
        <v>54</v>
      </c>
      <c r="B59" s="251">
        <f>Tammikuu!B59+Helmikuu!B59+Maaliskuu!B59+Huhtikuu!B59+Toukokuu!B59+Kesäkuu!B59+Heinäkuu!B59+Elokuu!B59+Syyskuu!B59+Lokakuu!B59+Marraskuu!B59+Joulukuu!B59</f>
        <v>1097451.17</v>
      </c>
      <c r="C59" s="294">
        <f>((Tammikuu!B59+Helmikuu!B59+Maaliskuu!B59+Huhtikuu!B59+Toukokuu!B59+Kesäkuu!B59+Heinäkuu!B59+Elokuu!B59+Syyskuu!B59+Lokakuu!B59+Marraskuu!B59+Joulukuu!B59)-(Tammikuu!E59+Helmikuu!E59+Maaliskuu!E59+Huhtikuu!E59+Toukokuu!E59+Kesäkuu!E59+Heinäkuu!E59+Elokuu!E59+Syyskuu!E59+Lokakuu!E59+Marraskuu!E59+Joulukuu!E59))/(Tammikuu!E59+Helmikuu!E59+Maaliskuu!E59+Huhtikuu!E59+Toukokuu!E59+Kesäkuu!E59+Heinäkuu!E59+Elokuu!E59+Syyskuu!E59+Lokakuu!E59+Marraskuu!E59+Joulukuu!E59)</f>
        <v>-9.2445228082273961E-4</v>
      </c>
      <c r="D59" s="251">
        <f>Tammikuu!D59+Helmikuu!D59+Maaliskuu!D59+Huhtikuu!D59+Toukokuu!D59+Kesäkuu!D59+Heinäkuu!D59+Elokuu!D59+Syyskuu!D59+Lokakuu!D59+Marraskuu!D59+Joulukuu!D59</f>
        <v>-394.78999999999996</v>
      </c>
      <c r="E59" s="235"/>
      <c r="G59" s="225"/>
    </row>
    <row r="60" spans="1:7" x14ac:dyDescent="0.3">
      <c r="A60" s="4" t="s">
        <v>55</v>
      </c>
      <c r="B60" s="251">
        <f>Tammikuu!B60+Helmikuu!B60+Maaliskuu!B60+Huhtikuu!B60+Toukokuu!B60+Kesäkuu!B60+Heinäkuu!B60+Elokuu!B60+Syyskuu!B60+Lokakuu!B60+Marraskuu!B60+Joulukuu!B60</f>
        <v>864993.91</v>
      </c>
      <c r="C60" s="294">
        <f>((Tammikuu!B60+Helmikuu!B60+Maaliskuu!B60+Huhtikuu!B60+Toukokuu!B60+Kesäkuu!B60+Heinäkuu!B60+Elokuu!B60+Syyskuu!B60+Lokakuu!B60+Marraskuu!B60+Joulukuu!B60)-(Tammikuu!E60+Helmikuu!E60+Maaliskuu!E60+Huhtikuu!E60+Toukokuu!E60+Kesäkuu!E60+Heinäkuu!E60+Elokuu!E60+Syyskuu!E60+Lokakuu!E60+Marraskuu!E60+Joulukuu!E60))/(Tammikuu!E60+Helmikuu!E60+Maaliskuu!E60+Huhtikuu!E60+Toukokuu!E60+Kesäkuu!E60+Heinäkuu!E60+Elokuu!E60+Syyskuu!E60+Lokakuu!E60+Marraskuu!E60+Joulukuu!E60)</f>
        <v>4.5496548383731246E-3</v>
      </c>
      <c r="D60" s="251">
        <f>Tammikuu!D60+Helmikuu!D60+Maaliskuu!D60+Huhtikuu!D60+Toukokuu!D60+Kesäkuu!D60+Heinäkuu!D60+Elokuu!D60+Syyskuu!D60+Lokakuu!D60+Marraskuu!D60+Joulukuu!D60</f>
        <v>-360.5</v>
      </c>
      <c r="E60" s="235"/>
      <c r="G60" s="225"/>
    </row>
    <row r="61" spans="1:7" x14ac:dyDescent="0.3">
      <c r="A61" s="4" t="s">
        <v>56</v>
      </c>
      <c r="B61" s="251">
        <f>Tammikuu!B61+Helmikuu!B61+Maaliskuu!B61+Huhtikuu!B61+Toukokuu!B61+Kesäkuu!B61+Heinäkuu!B61+Elokuu!B61+Syyskuu!B61+Lokakuu!B61+Marraskuu!B61+Joulukuu!B61</f>
        <v>931240.76000000013</v>
      </c>
      <c r="C61" s="294">
        <f>((Tammikuu!B61+Helmikuu!B61+Maaliskuu!B61+Huhtikuu!B61+Toukokuu!B61+Kesäkuu!B61+Heinäkuu!B61+Elokuu!B61+Syyskuu!B61+Lokakuu!B61+Marraskuu!B61+Joulukuu!B61)-(Tammikuu!E61+Helmikuu!E61+Maaliskuu!E61+Huhtikuu!E61+Toukokuu!E61+Kesäkuu!E61+Heinäkuu!E61+Elokuu!E61+Syyskuu!E61+Lokakuu!E61+Marraskuu!E61+Joulukuu!E61))/(Tammikuu!E61+Helmikuu!E61+Maaliskuu!E61+Huhtikuu!E61+Toukokuu!E61+Kesäkuu!E61+Heinäkuu!E61+Elokuu!E61+Syyskuu!E61+Lokakuu!E61+Marraskuu!E61+Joulukuu!E61)</f>
        <v>2.1370373147672626E-2</v>
      </c>
      <c r="D61" s="251">
        <f>Tammikuu!D61+Helmikuu!D61+Maaliskuu!D61+Huhtikuu!D61+Toukokuu!D61+Kesäkuu!D61+Heinäkuu!D61+Elokuu!D61+Syyskuu!D61+Lokakuu!D61+Marraskuu!D61+Joulukuu!D61</f>
        <v>-462.20999999999958</v>
      </c>
      <c r="E61" s="235"/>
      <c r="G61" s="225"/>
    </row>
    <row r="62" spans="1:7" x14ac:dyDescent="0.3">
      <c r="A62" s="4" t="s">
        <v>57</v>
      </c>
      <c r="B62" s="251">
        <f>Tammikuu!B62+Helmikuu!B62+Maaliskuu!B62+Huhtikuu!B62+Toukokuu!B62+Kesäkuu!B62+Heinäkuu!B62+Elokuu!B62+Syyskuu!B62+Lokakuu!B62+Marraskuu!B62+Joulukuu!B62</f>
        <v>696572.64</v>
      </c>
      <c r="C62" s="294">
        <f>((Tammikuu!B62+Helmikuu!B62+Maaliskuu!B62+Huhtikuu!B62+Toukokuu!B62+Kesäkuu!B62+Heinäkuu!B62+Elokuu!B62+Syyskuu!B62+Lokakuu!B62+Marraskuu!B62+Joulukuu!B62)-(Tammikuu!E62+Helmikuu!E62+Maaliskuu!E62+Huhtikuu!E62+Toukokuu!E62+Kesäkuu!E62+Heinäkuu!E62+Elokuu!E62+Syyskuu!E62+Lokakuu!E62+Marraskuu!E62+Joulukuu!E62))/(Tammikuu!E62+Helmikuu!E62+Maaliskuu!E62+Huhtikuu!E62+Toukokuu!E62+Kesäkuu!E62+Heinäkuu!E62+Elokuu!E62+Syyskuu!E62+Lokakuu!E62+Marraskuu!E62+Joulukuu!E62)</f>
        <v>2.7275713388492794E-2</v>
      </c>
      <c r="D62" s="251">
        <f>Tammikuu!D62+Helmikuu!D62+Maaliskuu!D62+Huhtikuu!D62+Toukokuu!D62+Kesäkuu!D62+Heinäkuu!D62+Elokuu!D62+Syyskuu!D62+Lokakuu!D62+Marraskuu!D62+Joulukuu!D62</f>
        <v>-398.29000000000042</v>
      </c>
      <c r="E62" s="235"/>
      <c r="G62" s="225"/>
    </row>
    <row r="63" spans="1:7" x14ac:dyDescent="0.3">
      <c r="A63" s="4" t="s">
        <v>58</v>
      </c>
      <c r="B63" s="251">
        <f>Tammikuu!B63+Helmikuu!B63+Maaliskuu!B63+Huhtikuu!B63+Toukokuu!B63+Kesäkuu!B63+Heinäkuu!B63+Elokuu!B63+Syyskuu!B63+Lokakuu!B63+Marraskuu!B63+Joulukuu!B63</f>
        <v>982302.1100000001</v>
      </c>
      <c r="C63" s="294">
        <f>((Tammikuu!B63+Helmikuu!B63+Maaliskuu!B63+Huhtikuu!B63+Toukokuu!B63+Kesäkuu!B63+Heinäkuu!B63+Elokuu!B63+Syyskuu!B63+Lokakuu!B63+Marraskuu!B63+Joulukuu!B63)-(Tammikuu!E63+Helmikuu!E63+Maaliskuu!E63+Huhtikuu!E63+Toukokuu!E63+Kesäkuu!E63+Heinäkuu!E63+Elokuu!E63+Syyskuu!E63+Lokakuu!E63+Marraskuu!E63+Joulukuu!E63))/(Tammikuu!E63+Helmikuu!E63+Maaliskuu!E63+Huhtikuu!E63+Toukokuu!E63+Kesäkuu!E63+Heinäkuu!E63+Elokuu!E63+Syyskuu!E63+Lokakuu!E63+Marraskuu!E63+Joulukuu!E63)</f>
        <v>1.822133394569274E-3</v>
      </c>
      <c r="D63" s="251">
        <f>Tammikuu!D63+Helmikuu!D63+Maaliskuu!D63+Huhtikuu!D63+Toukokuu!D63+Kesäkuu!D63+Heinäkuu!D63+Elokuu!D63+Syyskuu!D63+Lokakuu!D63+Marraskuu!D63+Joulukuu!D63</f>
        <v>-600.67000000000007</v>
      </c>
      <c r="E63" s="235"/>
      <c r="G63" s="225"/>
    </row>
    <row r="64" spans="1:7" x14ac:dyDescent="0.3">
      <c r="A64" s="4" t="s">
        <v>59</v>
      </c>
      <c r="B64" s="251">
        <f>Tammikuu!B64+Helmikuu!B64+Maaliskuu!B64+Huhtikuu!B64+Toukokuu!B64+Kesäkuu!B64+Heinäkuu!B64+Elokuu!B64+Syyskuu!B64+Lokakuu!B64+Marraskuu!B64+Joulukuu!B64</f>
        <v>20876320.030000001</v>
      </c>
      <c r="C64" s="294">
        <f>((Tammikuu!B64+Helmikuu!B64+Maaliskuu!B64+Huhtikuu!B64+Toukokuu!B64+Kesäkuu!B64+Heinäkuu!B64+Elokuu!B64+Syyskuu!B64+Lokakuu!B64+Marraskuu!B64+Joulukuu!B64)-(Tammikuu!E64+Helmikuu!E64+Maaliskuu!E64+Huhtikuu!E64+Toukokuu!E64+Kesäkuu!E64+Heinäkuu!E64+Elokuu!E64+Syyskuu!E64+Lokakuu!E64+Marraskuu!E64+Joulukuu!E64))/(Tammikuu!E64+Helmikuu!E64+Maaliskuu!E64+Huhtikuu!E64+Toukokuu!E64+Kesäkuu!E64+Heinäkuu!E64+Elokuu!E64+Syyskuu!E64+Lokakuu!E64+Marraskuu!E64+Joulukuu!E64)</f>
        <v>-3.4214881032607271E-3</v>
      </c>
      <c r="D64" s="251">
        <f>Tammikuu!D64+Helmikuu!D64+Maaliskuu!D64+Huhtikuu!D64+Toukokuu!D64+Kesäkuu!D64+Heinäkuu!D64+Elokuu!D64+Syyskuu!D64+Lokakuu!D64+Marraskuu!D64+Joulukuu!D64</f>
        <v>-9326.6200000000026</v>
      </c>
      <c r="E64" s="235"/>
      <c r="G64" s="225"/>
    </row>
    <row r="65" spans="1:7" x14ac:dyDescent="0.3">
      <c r="A65" s="4" t="s">
        <v>60</v>
      </c>
      <c r="B65" s="251">
        <f>Tammikuu!B65+Helmikuu!B65+Maaliskuu!B65+Huhtikuu!B65+Toukokuu!B65+Kesäkuu!B65+Heinäkuu!B65+Elokuu!B65+Syyskuu!B65+Lokakuu!B65+Marraskuu!B65+Joulukuu!B65</f>
        <v>349381.87000000005</v>
      </c>
      <c r="C65" s="294">
        <f>((Tammikuu!B65+Helmikuu!B65+Maaliskuu!B65+Huhtikuu!B65+Toukokuu!B65+Kesäkuu!B65+Heinäkuu!B65+Elokuu!B65+Syyskuu!B65+Lokakuu!B65+Marraskuu!B65+Joulukuu!B65)-(Tammikuu!E65+Helmikuu!E65+Maaliskuu!E65+Huhtikuu!E65+Toukokuu!E65+Kesäkuu!E65+Heinäkuu!E65+Elokuu!E65+Syyskuu!E65+Lokakuu!E65+Marraskuu!E65+Joulukuu!E65))/(Tammikuu!E65+Helmikuu!E65+Maaliskuu!E65+Huhtikuu!E65+Toukokuu!E65+Kesäkuu!E65+Heinäkuu!E65+Elokuu!E65+Syyskuu!E65+Lokakuu!E65+Marraskuu!E65+Joulukuu!E65)</f>
        <v>5.0959722811383203E-2</v>
      </c>
      <c r="D65" s="251">
        <f>Tammikuu!D65+Helmikuu!D65+Maaliskuu!D65+Huhtikuu!D65+Toukokuu!D65+Kesäkuu!D65+Heinäkuu!D65+Elokuu!D65+Syyskuu!D65+Lokakuu!D65+Marraskuu!D65+Joulukuu!D65</f>
        <v>-170.25999999999988</v>
      </c>
      <c r="E65" s="235"/>
      <c r="G65" s="225"/>
    </row>
    <row r="66" spans="1:7" x14ac:dyDescent="0.3">
      <c r="A66" s="4" t="s">
        <v>61</v>
      </c>
      <c r="B66" s="251">
        <f>Tammikuu!B66+Helmikuu!B66+Maaliskuu!B66+Huhtikuu!B66+Toukokuu!B66+Kesäkuu!B66+Heinäkuu!B66+Elokuu!B66+Syyskuu!B66+Lokakuu!B66+Marraskuu!B66+Joulukuu!B66</f>
        <v>3417229.6500000004</v>
      </c>
      <c r="C66" s="294">
        <f>((Tammikuu!B66+Helmikuu!B66+Maaliskuu!B66+Huhtikuu!B66+Toukokuu!B66+Kesäkuu!B66+Heinäkuu!B66+Elokuu!B66+Syyskuu!B66+Lokakuu!B66+Marraskuu!B66+Joulukuu!B66)-(Tammikuu!E66+Helmikuu!E66+Maaliskuu!E66+Huhtikuu!E66+Toukokuu!E66+Kesäkuu!E66+Heinäkuu!E66+Elokuu!E66+Syyskuu!E66+Lokakuu!E66+Marraskuu!E66+Joulukuu!E66))/(Tammikuu!E66+Helmikuu!E66+Maaliskuu!E66+Huhtikuu!E66+Toukokuu!E66+Kesäkuu!E66+Heinäkuu!E66+Elokuu!E66+Syyskuu!E66+Lokakuu!E66+Marraskuu!E66+Joulukuu!E66)</f>
        <v>-2.7274801980179394E-2</v>
      </c>
      <c r="D66" s="251">
        <f>Tammikuu!D66+Helmikuu!D66+Maaliskuu!D66+Huhtikuu!D66+Toukokuu!D66+Kesäkuu!D66+Heinäkuu!D66+Elokuu!D66+Syyskuu!D66+Lokakuu!D66+Marraskuu!D66+Joulukuu!D66</f>
        <v>-545.40999999999985</v>
      </c>
      <c r="E66" s="235"/>
      <c r="G66" s="225"/>
    </row>
    <row r="67" spans="1:7" x14ac:dyDescent="0.3">
      <c r="A67" s="4" t="s">
        <v>62</v>
      </c>
      <c r="B67" s="251">
        <f>Tammikuu!B67+Helmikuu!B67+Maaliskuu!B67+Huhtikuu!B67+Toukokuu!B67+Kesäkuu!B67+Heinäkuu!B67+Elokuu!B67+Syyskuu!B67+Lokakuu!B67+Marraskuu!B67+Joulukuu!B67</f>
        <v>6555542.4299999997</v>
      </c>
      <c r="C67" s="294">
        <f>((Tammikuu!B67+Helmikuu!B67+Maaliskuu!B67+Huhtikuu!B67+Toukokuu!B67+Kesäkuu!B67+Heinäkuu!B67+Elokuu!B67+Syyskuu!B67+Lokakuu!B67+Marraskuu!B67+Joulukuu!B67)-(Tammikuu!E67+Helmikuu!E67+Maaliskuu!E67+Huhtikuu!E67+Toukokuu!E67+Kesäkuu!E67+Heinäkuu!E67+Elokuu!E67+Syyskuu!E67+Lokakuu!E67+Marraskuu!E67+Joulukuu!E67))/(Tammikuu!E67+Helmikuu!E67+Maaliskuu!E67+Huhtikuu!E67+Toukokuu!E67+Kesäkuu!E67+Heinäkuu!E67+Elokuu!E67+Syyskuu!E67+Lokakuu!E67+Marraskuu!E67+Joulukuu!E67)</f>
        <v>-1.6246235243503982E-2</v>
      </c>
      <c r="D67" s="251">
        <f>Tammikuu!D67+Helmikuu!D67+Maaliskuu!D67+Huhtikuu!D67+Toukokuu!D67+Kesäkuu!D67+Heinäkuu!D67+Elokuu!D67+Syyskuu!D67+Lokakuu!D67+Marraskuu!D67+Joulukuu!D67</f>
        <v>-2636.34</v>
      </c>
      <c r="E67" s="235"/>
      <c r="G67" s="225"/>
    </row>
    <row r="68" spans="1:7" x14ac:dyDescent="0.3">
      <c r="A68" s="4" t="s">
        <v>63</v>
      </c>
      <c r="B68" s="251">
        <f>Tammikuu!B68+Helmikuu!B68+Maaliskuu!B68+Huhtikuu!B68+Toukokuu!B68+Kesäkuu!B68+Heinäkuu!B68+Elokuu!B68+Syyskuu!B68+Lokakuu!B68+Marraskuu!B68+Joulukuu!B68</f>
        <v>6913369.8399999999</v>
      </c>
      <c r="C68" s="294">
        <f>((Tammikuu!B68+Helmikuu!B68+Maaliskuu!B68+Huhtikuu!B68+Toukokuu!B68+Kesäkuu!B68+Heinäkuu!B68+Elokuu!B68+Syyskuu!B68+Lokakuu!B68+Marraskuu!B68+Joulukuu!B68)-(Tammikuu!E68+Helmikuu!E68+Maaliskuu!E68+Huhtikuu!E68+Toukokuu!E68+Kesäkuu!E68+Heinäkuu!E68+Elokuu!E68+Syyskuu!E68+Lokakuu!E68+Marraskuu!E68+Joulukuu!E68))/(Tammikuu!E68+Helmikuu!E68+Maaliskuu!E68+Huhtikuu!E68+Toukokuu!E68+Kesäkuu!E68+Heinäkuu!E68+Elokuu!E68+Syyskuu!E68+Lokakuu!E68+Marraskuu!E68+Joulukuu!E68)</f>
        <v>8.1787431857186007E-3</v>
      </c>
      <c r="D68" s="251">
        <f>Tammikuu!D68+Helmikuu!D68+Maaliskuu!D68+Huhtikuu!D68+Toukokuu!D68+Kesäkuu!D68+Heinäkuu!D68+Elokuu!D68+Syyskuu!D68+Lokakuu!D68+Marraskuu!D68+Joulukuu!D68</f>
        <v>-2649.4000000000033</v>
      </c>
      <c r="E68" s="235"/>
      <c r="G68" s="225"/>
    </row>
    <row r="69" spans="1:7" x14ac:dyDescent="0.3">
      <c r="A69" s="4" t="s">
        <v>64</v>
      </c>
      <c r="B69" s="251">
        <f>Tammikuu!B69+Helmikuu!B69+Maaliskuu!B69+Huhtikuu!B69+Toukokuu!B69+Kesäkuu!B69+Heinäkuu!B69+Elokuu!B69+Syyskuu!B69+Lokakuu!B69+Marraskuu!B69+Joulukuu!B69</f>
        <v>2228516.8299999996</v>
      </c>
      <c r="C69" s="294">
        <f>((Tammikuu!B69+Helmikuu!B69+Maaliskuu!B69+Huhtikuu!B69+Toukokuu!B69+Kesäkuu!B69+Heinäkuu!B69+Elokuu!B69+Syyskuu!B69+Lokakuu!B69+Marraskuu!B69+Joulukuu!B69)-(Tammikuu!E69+Helmikuu!E69+Maaliskuu!E69+Huhtikuu!E69+Toukokuu!E69+Kesäkuu!E69+Heinäkuu!E69+Elokuu!E69+Syyskuu!E69+Lokakuu!E69+Marraskuu!E69+Joulukuu!E69))/(Tammikuu!E69+Helmikuu!E69+Maaliskuu!E69+Huhtikuu!E69+Toukokuu!E69+Kesäkuu!E69+Heinäkuu!E69+Elokuu!E69+Syyskuu!E69+Lokakuu!E69+Marraskuu!E69+Joulukuu!E69)</f>
        <v>-5.7522453154790756E-3</v>
      </c>
      <c r="D69" s="251">
        <f>Tammikuu!D69+Helmikuu!D69+Maaliskuu!D69+Huhtikuu!D69+Toukokuu!D69+Kesäkuu!D69+Heinäkuu!D69+Elokuu!D69+Syyskuu!D69+Lokakuu!D69+Marraskuu!D69+Joulukuu!D69</f>
        <v>-743.61999999999989</v>
      </c>
      <c r="E69" s="235"/>
      <c r="G69" s="225"/>
    </row>
    <row r="70" spans="1:7" x14ac:dyDescent="0.3">
      <c r="A70" s="4" t="s">
        <v>65</v>
      </c>
      <c r="B70" s="251">
        <f>Tammikuu!B70+Helmikuu!B70+Maaliskuu!B70+Huhtikuu!B70+Toukokuu!B70+Kesäkuu!B70+Heinäkuu!B70+Elokuu!B70+Syyskuu!B70+Lokakuu!B70+Marraskuu!B70+Joulukuu!B70</f>
        <v>5494666.9100000001</v>
      </c>
      <c r="C70" s="294">
        <f>((Tammikuu!B70+Helmikuu!B70+Maaliskuu!B70+Huhtikuu!B70+Toukokuu!B70+Kesäkuu!B70+Heinäkuu!B70+Elokuu!B70+Syyskuu!B70+Lokakuu!B70+Marraskuu!B70+Joulukuu!B70)-(Tammikuu!E70+Helmikuu!E70+Maaliskuu!E70+Huhtikuu!E70+Toukokuu!E70+Kesäkuu!E70+Heinäkuu!E70+Elokuu!E70+Syyskuu!E70+Lokakuu!E70+Marraskuu!E70+Joulukuu!E70))/(Tammikuu!E70+Helmikuu!E70+Maaliskuu!E70+Huhtikuu!E70+Toukokuu!E70+Kesäkuu!E70+Heinäkuu!E70+Elokuu!E70+Syyskuu!E70+Lokakuu!E70+Marraskuu!E70+Joulukuu!E70)</f>
        <v>1.8094930079801546E-2</v>
      </c>
      <c r="D70" s="251">
        <f>Tammikuu!D70+Helmikuu!D70+Maaliskuu!D70+Huhtikuu!D70+Toukokuu!D70+Kesäkuu!D70+Heinäkuu!D70+Elokuu!D70+Syyskuu!D70+Lokakuu!D70+Marraskuu!D70+Joulukuu!D70</f>
        <v>-1871.8399999999983</v>
      </c>
      <c r="E70" s="235"/>
      <c r="G70" s="225"/>
    </row>
    <row r="71" spans="1:7" x14ac:dyDescent="0.3">
      <c r="A71" s="4" t="s">
        <v>66</v>
      </c>
      <c r="B71" s="251">
        <f>Tammikuu!B71+Helmikuu!B71+Maaliskuu!B71+Huhtikuu!B71+Toukokuu!B71+Kesäkuu!B71+Heinäkuu!B71+Elokuu!B71+Syyskuu!B71+Lokakuu!B71+Marraskuu!B71+Joulukuu!B71</f>
        <v>901349.01</v>
      </c>
      <c r="C71" s="294">
        <f>((Tammikuu!B71+Helmikuu!B71+Maaliskuu!B71+Huhtikuu!B71+Toukokuu!B71+Kesäkuu!B71+Heinäkuu!B71+Elokuu!B71+Syyskuu!B71+Lokakuu!B71+Marraskuu!B71+Joulukuu!B71)-(Tammikuu!E71+Helmikuu!E71+Maaliskuu!E71+Huhtikuu!E71+Toukokuu!E71+Kesäkuu!E71+Heinäkuu!E71+Elokuu!E71+Syyskuu!E71+Lokakuu!E71+Marraskuu!E71+Joulukuu!E71))/(Tammikuu!E71+Helmikuu!E71+Maaliskuu!E71+Huhtikuu!E71+Toukokuu!E71+Kesäkuu!E71+Heinäkuu!E71+Elokuu!E71+Syyskuu!E71+Lokakuu!E71+Marraskuu!E71+Joulukuu!E71)</f>
        <v>9.5615084344403523E-2</v>
      </c>
      <c r="D71" s="251">
        <f>Tammikuu!D71+Helmikuu!D71+Maaliskuu!D71+Huhtikuu!D71+Toukokuu!D71+Kesäkuu!D71+Heinäkuu!D71+Elokuu!D71+Syyskuu!D71+Lokakuu!D71+Marraskuu!D71+Joulukuu!D71</f>
        <v>-484.41000000000031</v>
      </c>
      <c r="E71" s="235"/>
      <c r="G71" s="225"/>
    </row>
    <row r="72" spans="1:7" x14ac:dyDescent="0.3">
      <c r="A72" s="4" t="s">
        <v>67</v>
      </c>
      <c r="B72" s="251">
        <f>Tammikuu!B72+Helmikuu!B72+Maaliskuu!B72+Huhtikuu!B72+Toukokuu!B72+Kesäkuu!B72+Heinäkuu!B72+Elokuu!B72+Syyskuu!B72+Lokakuu!B72+Marraskuu!B72+Joulukuu!B72</f>
        <v>2163019.67</v>
      </c>
      <c r="C72" s="294">
        <f>((Tammikuu!B72+Helmikuu!B72+Maaliskuu!B72+Huhtikuu!B72+Toukokuu!B72+Kesäkuu!B72+Heinäkuu!B72+Elokuu!B72+Syyskuu!B72+Lokakuu!B72+Marraskuu!B72+Joulukuu!B72)-(Tammikuu!E72+Helmikuu!E72+Maaliskuu!E72+Huhtikuu!E72+Toukokuu!E72+Kesäkuu!E72+Heinäkuu!E72+Elokuu!E72+Syyskuu!E72+Lokakuu!E72+Marraskuu!E72+Joulukuu!E72))/(Tammikuu!E72+Helmikuu!E72+Maaliskuu!E72+Huhtikuu!E72+Toukokuu!E72+Kesäkuu!E72+Heinäkuu!E72+Elokuu!E72+Syyskuu!E72+Lokakuu!E72+Marraskuu!E72+Joulukuu!E72)</f>
        <v>-3.3783659312018065E-2</v>
      </c>
      <c r="D72" s="251">
        <f>Tammikuu!D72+Helmikuu!D72+Maaliskuu!D72+Huhtikuu!D72+Toukokuu!D72+Kesäkuu!D72+Heinäkuu!D72+Elokuu!D72+Syyskuu!D72+Lokakuu!D72+Marraskuu!D72+Joulukuu!D72</f>
        <v>-1055.420000000001</v>
      </c>
      <c r="E72" s="235"/>
      <c r="G72" s="225"/>
    </row>
    <row r="73" spans="1:7" x14ac:dyDescent="0.3">
      <c r="A73" s="4" t="s">
        <v>68</v>
      </c>
      <c r="B73" s="251">
        <f>Tammikuu!B73+Helmikuu!B73+Maaliskuu!B73+Huhtikuu!B73+Toukokuu!B73+Kesäkuu!B73+Heinäkuu!B73+Elokuu!B73+Syyskuu!B73+Lokakuu!B73+Marraskuu!B73+Joulukuu!B73</f>
        <v>1031009.2999999999</v>
      </c>
      <c r="C73" s="294">
        <f>((Tammikuu!B73+Helmikuu!B73+Maaliskuu!B73+Huhtikuu!B73+Toukokuu!B73+Kesäkuu!B73+Heinäkuu!B73+Elokuu!B73+Syyskuu!B73+Lokakuu!B73+Marraskuu!B73+Joulukuu!B73)-(Tammikuu!E73+Helmikuu!E73+Maaliskuu!E73+Huhtikuu!E73+Toukokuu!E73+Kesäkuu!E73+Heinäkuu!E73+Elokuu!E73+Syyskuu!E73+Lokakuu!E73+Marraskuu!E73+Joulukuu!E73))/(Tammikuu!E73+Helmikuu!E73+Maaliskuu!E73+Huhtikuu!E73+Toukokuu!E73+Kesäkuu!E73+Heinäkuu!E73+Elokuu!E73+Syyskuu!E73+Lokakuu!E73+Marraskuu!E73+Joulukuu!E73)</f>
        <v>3.3488235215871055E-2</v>
      </c>
      <c r="D73" s="251">
        <f>Tammikuu!D73+Helmikuu!D73+Maaliskuu!D73+Huhtikuu!D73+Toukokuu!D73+Kesäkuu!D73+Heinäkuu!D73+Elokuu!D73+Syyskuu!D73+Lokakuu!D73+Marraskuu!D73+Joulukuu!D73</f>
        <v>-502.73000000000047</v>
      </c>
      <c r="E73" s="235"/>
      <c r="G73" s="225"/>
    </row>
    <row r="74" spans="1:7" x14ac:dyDescent="0.3">
      <c r="A74" s="4" t="s">
        <v>69</v>
      </c>
      <c r="B74" s="251">
        <f>Tammikuu!B74+Helmikuu!B74+Maaliskuu!B74+Huhtikuu!B74+Toukokuu!B74+Kesäkuu!B74+Heinäkuu!B74+Elokuu!B74+Syyskuu!B74+Lokakuu!B74+Marraskuu!B74+Joulukuu!B74</f>
        <v>287759.31999999995</v>
      </c>
      <c r="C74" s="294">
        <f>((Tammikuu!B74+Helmikuu!B74+Maaliskuu!B74+Huhtikuu!B74+Toukokuu!B74+Kesäkuu!B74+Heinäkuu!B74+Elokuu!B74+Syyskuu!B74+Lokakuu!B74+Marraskuu!B74+Joulukuu!B74)-(Tammikuu!E74+Helmikuu!E74+Maaliskuu!E74+Huhtikuu!E74+Toukokuu!E74+Kesäkuu!E74+Heinäkuu!E74+Elokuu!E74+Syyskuu!E74+Lokakuu!E74+Marraskuu!E74+Joulukuu!E74))/(Tammikuu!E74+Helmikuu!E74+Maaliskuu!E74+Huhtikuu!E74+Toukokuu!E74+Kesäkuu!E74+Heinäkuu!E74+Elokuu!E74+Syyskuu!E74+Lokakuu!E74+Marraskuu!E74+Joulukuu!E74)</f>
        <v>5.2270343721979751E-2</v>
      </c>
      <c r="D74" s="251">
        <f>Tammikuu!D74+Helmikuu!D74+Maaliskuu!D74+Huhtikuu!D74+Toukokuu!D74+Kesäkuu!D74+Heinäkuu!D74+Elokuu!D74+Syyskuu!D74+Lokakuu!D74+Marraskuu!D74+Joulukuu!D74</f>
        <v>-133.76999999999987</v>
      </c>
      <c r="E74" s="235"/>
      <c r="G74" s="225"/>
    </row>
    <row r="75" spans="1:7" x14ac:dyDescent="0.3">
      <c r="A75" s="4" t="s">
        <v>70</v>
      </c>
      <c r="B75" s="251">
        <f>Tammikuu!B75+Helmikuu!B75+Maaliskuu!B75+Huhtikuu!B75+Toukokuu!B75+Kesäkuu!B75+Heinäkuu!B75+Elokuu!B75+Syyskuu!B75+Lokakuu!B75+Marraskuu!B75+Joulukuu!B75</f>
        <v>1327098.71</v>
      </c>
      <c r="C75" s="294">
        <f>((Tammikuu!B75+Helmikuu!B75+Maaliskuu!B75+Huhtikuu!B75+Toukokuu!B75+Kesäkuu!B75+Heinäkuu!B75+Elokuu!B75+Syyskuu!B75+Lokakuu!B75+Marraskuu!B75+Joulukuu!B75)-(Tammikuu!E75+Helmikuu!E75+Maaliskuu!E75+Huhtikuu!E75+Toukokuu!E75+Kesäkuu!E75+Heinäkuu!E75+Elokuu!E75+Syyskuu!E75+Lokakuu!E75+Marraskuu!E75+Joulukuu!E75))/(Tammikuu!E75+Helmikuu!E75+Maaliskuu!E75+Huhtikuu!E75+Toukokuu!E75+Kesäkuu!E75+Heinäkuu!E75+Elokuu!E75+Syyskuu!E75+Lokakuu!E75+Marraskuu!E75+Joulukuu!E75)</f>
        <v>-2.6592404981140669E-2</v>
      </c>
      <c r="D75" s="251">
        <f>Tammikuu!D75+Helmikuu!D75+Maaliskuu!D75+Huhtikuu!D75+Toukokuu!D75+Kesäkuu!D75+Heinäkuu!D75+Elokuu!D75+Syyskuu!D75+Lokakuu!D75+Marraskuu!D75+Joulukuu!D75</f>
        <v>-756.83000000000038</v>
      </c>
      <c r="E75" s="235"/>
      <c r="G75" s="225"/>
    </row>
    <row r="76" spans="1:7" x14ac:dyDescent="0.3">
      <c r="A76" s="4" t="s">
        <v>71</v>
      </c>
      <c r="B76" s="251">
        <f>Tammikuu!B76+Helmikuu!B76+Maaliskuu!B76+Huhtikuu!B76+Toukokuu!B76+Kesäkuu!B76+Heinäkuu!B76+Elokuu!B76+Syyskuu!B76+Lokakuu!B76+Marraskuu!B76+Joulukuu!B76</f>
        <v>710840.9</v>
      </c>
      <c r="C76" s="294">
        <f>((Tammikuu!B76+Helmikuu!B76+Maaliskuu!B76+Huhtikuu!B76+Toukokuu!B76+Kesäkuu!B76+Heinäkuu!B76+Elokuu!B76+Syyskuu!B76+Lokakuu!B76+Marraskuu!B76+Joulukuu!B76)-(Tammikuu!E76+Helmikuu!E76+Maaliskuu!E76+Huhtikuu!E76+Toukokuu!E76+Kesäkuu!E76+Heinäkuu!E76+Elokuu!E76+Syyskuu!E76+Lokakuu!E76+Marraskuu!E76+Joulukuu!E76))/(Tammikuu!E76+Helmikuu!E76+Maaliskuu!E76+Huhtikuu!E76+Toukokuu!E76+Kesäkuu!E76+Heinäkuu!E76+Elokuu!E76+Syyskuu!E76+Lokakuu!E76+Marraskuu!E76+Joulukuu!E76)</f>
        <v>1.606530082357294E-2</v>
      </c>
      <c r="D76" s="251">
        <f>Tammikuu!D76+Helmikuu!D76+Maaliskuu!D76+Huhtikuu!D76+Toukokuu!D76+Kesäkuu!D76+Heinäkuu!D76+Elokuu!D76+Syyskuu!D76+Lokakuu!D76+Marraskuu!D76+Joulukuu!D76</f>
        <v>-439.88000000000011</v>
      </c>
      <c r="E76" s="235"/>
      <c r="G76" s="225"/>
    </row>
    <row r="77" spans="1:7" x14ac:dyDescent="0.3">
      <c r="A77" s="4" t="s">
        <v>72</v>
      </c>
      <c r="B77" s="251">
        <f>Tammikuu!B77+Helmikuu!B77+Maaliskuu!B77+Huhtikuu!B77+Toukokuu!B77+Kesäkuu!B77+Heinäkuu!B77+Elokuu!B77+Syyskuu!B77+Lokakuu!B77+Marraskuu!B77+Joulukuu!B77</f>
        <v>444775.71</v>
      </c>
      <c r="C77" s="294">
        <f>((Tammikuu!B77+Helmikuu!B77+Maaliskuu!B77+Huhtikuu!B77+Toukokuu!B77+Kesäkuu!B77+Heinäkuu!B77+Elokuu!B77+Syyskuu!B77+Lokakuu!B77+Marraskuu!B77+Joulukuu!B77)-(Tammikuu!E77+Helmikuu!E77+Maaliskuu!E77+Huhtikuu!E77+Toukokuu!E77+Kesäkuu!E77+Heinäkuu!E77+Elokuu!E77+Syyskuu!E77+Lokakuu!E77+Marraskuu!E77+Joulukuu!E77))/(Tammikuu!E77+Helmikuu!E77+Maaliskuu!E77+Huhtikuu!E77+Toukokuu!E77+Kesäkuu!E77+Heinäkuu!E77+Elokuu!E77+Syyskuu!E77+Lokakuu!E77+Marraskuu!E77+Joulukuu!E77)</f>
        <v>4.1078939697756736E-2</v>
      </c>
      <c r="D77" s="251">
        <f>Tammikuu!D77+Helmikuu!D77+Maaliskuu!D77+Huhtikuu!D77+Toukokuu!D77+Kesäkuu!D77+Heinäkuu!D77+Elokuu!D77+Syyskuu!D77+Lokakuu!D77+Marraskuu!D77+Joulukuu!D77</f>
        <v>-207.17999999999984</v>
      </c>
      <c r="E77" s="235"/>
      <c r="G77" s="225"/>
    </row>
    <row r="78" spans="1:7" x14ac:dyDescent="0.3">
      <c r="A78" s="4" t="s">
        <v>73</v>
      </c>
      <c r="B78" s="251">
        <f>Tammikuu!B78+Helmikuu!B78+Maaliskuu!B78+Huhtikuu!B78+Toukokuu!B78+Kesäkuu!B78+Heinäkuu!B78+Elokuu!B78+Syyskuu!B78+Lokakuu!B78+Marraskuu!B78+Joulukuu!B78</f>
        <v>243473.15999999997</v>
      </c>
      <c r="C78" s="294">
        <f>((Tammikuu!B78+Helmikuu!B78+Maaliskuu!B78+Huhtikuu!B78+Toukokuu!B78+Kesäkuu!B78+Heinäkuu!B78+Elokuu!B78+Syyskuu!B78+Lokakuu!B78+Marraskuu!B78+Joulukuu!B78)-(Tammikuu!E78+Helmikuu!E78+Maaliskuu!E78+Huhtikuu!E78+Toukokuu!E78+Kesäkuu!E78+Heinäkuu!E78+Elokuu!E78+Syyskuu!E78+Lokakuu!E78+Marraskuu!E78+Joulukuu!E78))/(Tammikuu!E78+Helmikuu!E78+Maaliskuu!E78+Huhtikuu!E78+Toukokuu!E78+Kesäkuu!E78+Heinäkuu!E78+Elokuu!E78+Syyskuu!E78+Lokakuu!E78+Marraskuu!E78+Joulukuu!E78)</f>
        <v>-3.8382522494455673E-2</v>
      </c>
      <c r="D78" s="251">
        <f>Tammikuu!D78+Helmikuu!D78+Maaliskuu!D78+Huhtikuu!D78+Toukokuu!D78+Kesäkuu!D78+Heinäkuu!D78+Elokuu!D78+Syyskuu!D78+Lokakuu!D78+Marraskuu!D78+Joulukuu!D78</f>
        <v>-203.58000000000015</v>
      </c>
      <c r="E78" s="235"/>
      <c r="G78" s="225"/>
    </row>
    <row r="79" spans="1:7" x14ac:dyDescent="0.3">
      <c r="A79" s="4" t="s">
        <v>74</v>
      </c>
      <c r="B79" s="251">
        <f>Tammikuu!B79+Helmikuu!B79+Maaliskuu!B79+Huhtikuu!B79+Toukokuu!B79+Kesäkuu!B79+Heinäkuu!B79+Elokuu!B79+Syyskuu!B79+Lokakuu!B79+Marraskuu!B79+Joulukuu!B79</f>
        <v>2778224.7600000002</v>
      </c>
      <c r="C79" s="294">
        <f>((Tammikuu!B79+Helmikuu!B79+Maaliskuu!B79+Huhtikuu!B79+Toukokuu!B79+Kesäkuu!B79+Heinäkuu!B79+Elokuu!B79+Syyskuu!B79+Lokakuu!B79+Marraskuu!B79+Joulukuu!B79)-(Tammikuu!E79+Helmikuu!E79+Maaliskuu!E79+Huhtikuu!E79+Toukokuu!E79+Kesäkuu!E79+Heinäkuu!E79+Elokuu!E79+Syyskuu!E79+Lokakuu!E79+Marraskuu!E79+Joulukuu!E79))/(Tammikuu!E79+Helmikuu!E79+Maaliskuu!E79+Huhtikuu!E79+Toukokuu!E79+Kesäkuu!E79+Heinäkuu!E79+Elokuu!E79+Syyskuu!E79+Lokakuu!E79+Marraskuu!E79+Joulukuu!E79)</f>
        <v>-2.771632668680309E-3</v>
      </c>
      <c r="D79" s="251">
        <f>Tammikuu!D79+Helmikuu!D79+Maaliskuu!D79+Huhtikuu!D79+Toukokuu!D79+Kesäkuu!D79+Heinäkuu!D79+Elokuu!D79+Syyskuu!D79+Lokakuu!D79+Marraskuu!D79+Joulukuu!D79</f>
        <v>-1303.8800000000001</v>
      </c>
      <c r="E79" s="235"/>
      <c r="G79" s="225"/>
    </row>
    <row r="80" spans="1:7" x14ac:dyDescent="0.3">
      <c r="A80" s="4" t="s">
        <v>75</v>
      </c>
      <c r="B80" s="251">
        <f>Tammikuu!B80+Helmikuu!B80+Maaliskuu!B80+Huhtikuu!B80+Toukokuu!B80+Kesäkuu!B80+Heinäkuu!B80+Elokuu!B80+Syyskuu!B80+Lokakuu!B80+Marraskuu!B80+Joulukuu!B80</f>
        <v>3244516.95</v>
      </c>
      <c r="C80" s="294">
        <f>((Tammikuu!B80+Helmikuu!B80+Maaliskuu!B80+Huhtikuu!B80+Toukokuu!B80+Kesäkuu!B80+Heinäkuu!B80+Elokuu!B80+Syyskuu!B80+Lokakuu!B80+Marraskuu!B80+Joulukuu!B80)-(Tammikuu!E80+Helmikuu!E80+Maaliskuu!E80+Huhtikuu!E80+Toukokuu!E80+Kesäkuu!E80+Heinäkuu!E80+Elokuu!E80+Syyskuu!E80+Lokakuu!E80+Marraskuu!E80+Joulukuu!E80))/(Tammikuu!E80+Helmikuu!E80+Maaliskuu!E80+Huhtikuu!E80+Toukokuu!E80+Kesäkuu!E80+Heinäkuu!E80+Elokuu!E80+Syyskuu!E80+Lokakuu!E80+Marraskuu!E80+Joulukuu!E80)</f>
        <v>-1.1385637081778412E-3</v>
      </c>
      <c r="D80" s="251">
        <f>Tammikuu!D80+Helmikuu!D80+Maaliskuu!D80+Huhtikuu!D80+Toukokuu!D80+Kesäkuu!D80+Heinäkuu!D80+Elokuu!D80+Syyskuu!D80+Lokakuu!D80+Marraskuu!D80+Joulukuu!D80</f>
        <v>-1234.1899999999996</v>
      </c>
      <c r="E80" s="235"/>
      <c r="G80" s="225"/>
    </row>
    <row r="81" spans="1:7" x14ac:dyDescent="0.3">
      <c r="A81" s="4" t="s">
        <v>76</v>
      </c>
      <c r="B81" s="251">
        <f>Tammikuu!B81+Helmikuu!B81+Maaliskuu!B81+Huhtikuu!B81+Toukokuu!B81+Kesäkuu!B81+Heinäkuu!B81+Elokuu!B81+Syyskuu!B81+Lokakuu!B81+Marraskuu!B81+Joulukuu!B81</f>
        <v>2369515.0700000003</v>
      </c>
      <c r="C81" s="294">
        <f>((Tammikuu!B81+Helmikuu!B81+Maaliskuu!B81+Huhtikuu!B81+Toukokuu!B81+Kesäkuu!B81+Heinäkuu!B81+Elokuu!B81+Syyskuu!B81+Lokakuu!B81+Marraskuu!B81+Joulukuu!B81)-(Tammikuu!E81+Helmikuu!E81+Maaliskuu!E81+Huhtikuu!E81+Toukokuu!E81+Kesäkuu!E81+Heinäkuu!E81+Elokuu!E81+Syyskuu!E81+Lokakuu!E81+Marraskuu!E81+Joulukuu!E81))/(Tammikuu!E81+Helmikuu!E81+Maaliskuu!E81+Huhtikuu!E81+Toukokuu!E81+Kesäkuu!E81+Heinäkuu!E81+Elokuu!E81+Syyskuu!E81+Lokakuu!E81+Marraskuu!E81+Joulukuu!E81)</f>
        <v>3.6342591242026441E-2</v>
      </c>
      <c r="D81" s="251">
        <f>Tammikuu!D81+Helmikuu!D81+Maaliskuu!D81+Huhtikuu!D81+Toukokuu!D81+Kesäkuu!D81+Heinäkuu!D81+Elokuu!D81+Syyskuu!D81+Lokakuu!D81+Marraskuu!D81+Joulukuu!D81</f>
        <v>-540.6899999999996</v>
      </c>
      <c r="E81" s="235"/>
      <c r="G81" s="225"/>
    </row>
    <row r="82" spans="1:7" x14ac:dyDescent="0.3">
      <c r="A82" s="4" t="s">
        <v>77</v>
      </c>
      <c r="B82" s="251">
        <f>Tammikuu!B82+Helmikuu!B82+Maaliskuu!B82+Huhtikuu!B82+Toukokuu!B82+Kesäkuu!B82+Heinäkuu!B82+Elokuu!B82+Syyskuu!B82+Lokakuu!B82+Marraskuu!B82+Joulukuu!B82</f>
        <v>417457.2</v>
      </c>
      <c r="C82" s="294">
        <f>((Tammikuu!B82+Helmikuu!B82+Maaliskuu!B82+Huhtikuu!B82+Toukokuu!B82+Kesäkuu!B82+Heinäkuu!B82+Elokuu!B82+Syyskuu!B82+Lokakuu!B82+Marraskuu!B82+Joulukuu!B82)-(Tammikuu!E82+Helmikuu!E82+Maaliskuu!E82+Huhtikuu!E82+Toukokuu!E82+Kesäkuu!E82+Heinäkuu!E82+Elokuu!E82+Syyskuu!E82+Lokakuu!E82+Marraskuu!E82+Joulukuu!E82))/(Tammikuu!E82+Helmikuu!E82+Maaliskuu!E82+Huhtikuu!E82+Toukokuu!E82+Kesäkuu!E82+Heinäkuu!E82+Elokuu!E82+Syyskuu!E82+Lokakuu!E82+Marraskuu!E82+Joulukuu!E82)</f>
        <v>9.6955952707734935E-3</v>
      </c>
      <c r="D82" s="251">
        <f>Tammikuu!D82+Helmikuu!D82+Maaliskuu!D82+Huhtikuu!D82+Toukokuu!D82+Kesäkuu!D82+Heinäkuu!D82+Elokuu!D82+Syyskuu!D82+Lokakuu!D82+Marraskuu!D82+Joulukuu!D82</f>
        <v>-130.55999999999995</v>
      </c>
      <c r="E82" s="235"/>
      <c r="G82" s="225"/>
    </row>
    <row r="83" spans="1:7" x14ac:dyDescent="0.3">
      <c r="A83" s="4" t="s">
        <v>78</v>
      </c>
      <c r="B83" s="251">
        <f>Tammikuu!B83+Helmikuu!B83+Maaliskuu!B83+Huhtikuu!B83+Toukokuu!B83+Kesäkuu!B83+Heinäkuu!B83+Elokuu!B83+Syyskuu!B83+Lokakuu!B83+Marraskuu!B83+Joulukuu!B83</f>
        <v>1460694.95</v>
      </c>
      <c r="C83" s="294">
        <f>((Tammikuu!B83+Helmikuu!B83+Maaliskuu!B83+Huhtikuu!B83+Toukokuu!B83+Kesäkuu!B83+Heinäkuu!B83+Elokuu!B83+Syyskuu!B83+Lokakuu!B83+Marraskuu!B83+Joulukuu!B83)-(Tammikuu!E83+Helmikuu!E83+Maaliskuu!E83+Huhtikuu!E83+Toukokuu!E83+Kesäkuu!E83+Heinäkuu!E83+Elokuu!E83+Syyskuu!E83+Lokakuu!E83+Marraskuu!E83+Joulukuu!E83))/(Tammikuu!E83+Helmikuu!E83+Maaliskuu!E83+Huhtikuu!E83+Toukokuu!E83+Kesäkuu!E83+Heinäkuu!E83+Elokuu!E83+Syyskuu!E83+Lokakuu!E83+Marraskuu!E83+Joulukuu!E83)</f>
        <v>1.9564868006678635E-3</v>
      </c>
      <c r="D83" s="251">
        <f>Tammikuu!D83+Helmikuu!D83+Maaliskuu!D83+Huhtikuu!D83+Toukokuu!D83+Kesäkuu!D83+Heinäkuu!D83+Elokuu!D83+Syyskuu!D83+Lokakuu!D83+Marraskuu!D83+Joulukuu!D83</f>
        <v>-611.01000000000067</v>
      </c>
      <c r="E83" s="235"/>
      <c r="G83" s="225"/>
    </row>
    <row r="84" spans="1:7" x14ac:dyDescent="0.3">
      <c r="A84" s="4" t="s">
        <v>79</v>
      </c>
      <c r="B84" s="251">
        <f>Tammikuu!B84+Helmikuu!B84+Maaliskuu!B84+Huhtikuu!B84+Toukokuu!B84+Kesäkuu!B84+Heinäkuu!B84+Elokuu!B84+Syyskuu!B84+Lokakuu!B84+Marraskuu!B84+Joulukuu!B84</f>
        <v>3062787.6399999997</v>
      </c>
      <c r="C84" s="294">
        <f>((Tammikuu!B84+Helmikuu!B84+Maaliskuu!B84+Huhtikuu!B84+Toukokuu!B84+Kesäkuu!B84+Heinäkuu!B84+Elokuu!B84+Syyskuu!B84+Lokakuu!B84+Marraskuu!B84+Joulukuu!B84)-(Tammikuu!E84+Helmikuu!E84+Maaliskuu!E84+Huhtikuu!E84+Toukokuu!E84+Kesäkuu!E84+Heinäkuu!E84+Elokuu!E84+Syyskuu!E84+Lokakuu!E84+Marraskuu!E84+Joulukuu!E84))/(Tammikuu!E84+Helmikuu!E84+Maaliskuu!E84+Huhtikuu!E84+Toukokuu!E84+Kesäkuu!E84+Heinäkuu!E84+Elokuu!E84+Syyskuu!E84+Lokakuu!E84+Marraskuu!E84+Joulukuu!E84)</f>
        <v>-1.0185323961675274E-2</v>
      </c>
      <c r="D84" s="251">
        <f>Tammikuu!D84+Helmikuu!D84+Maaliskuu!D84+Huhtikuu!D84+Toukokuu!D84+Kesäkuu!D84+Heinäkuu!D84+Elokuu!D84+Syyskuu!D84+Lokakuu!D84+Marraskuu!D84+Joulukuu!D84</f>
        <v>-2221.2299999999996</v>
      </c>
      <c r="E84" s="235"/>
      <c r="G84" s="225"/>
    </row>
    <row r="85" spans="1:7" x14ac:dyDescent="0.3">
      <c r="A85" s="4" t="s">
        <v>80</v>
      </c>
      <c r="B85" s="251">
        <f>Tammikuu!B85+Helmikuu!B85+Maaliskuu!B85+Huhtikuu!B85+Toukokuu!B85+Kesäkuu!B85+Heinäkuu!B85+Elokuu!B85+Syyskuu!B85+Lokakuu!B85+Marraskuu!B85+Joulukuu!B85</f>
        <v>1485668.98</v>
      </c>
      <c r="C85" s="294">
        <f>((Tammikuu!B85+Helmikuu!B85+Maaliskuu!B85+Huhtikuu!B85+Toukokuu!B85+Kesäkuu!B85+Heinäkuu!B85+Elokuu!B85+Syyskuu!B85+Lokakuu!B85+Marraskuu!B85+Joulukuu!B85)-(Tammikuu!E85+Helmikuu!E85+Maaliskuu!E85+Huhtikuu!E85+Toukokuu!E85+Kesäkuu!E85+Heinäkuu!E85+Elokuu!E85+Syyskuu!E85+Lokakuu!E85+Marraskuu!E85+Joulukuu!E85))/(Tammikuu!E85+Helmikuu!E85+Maaliskuu!E85+Huhtikuu!E85+Toukokuu!E85+Kesäkuu!E85+Heinäkuu!E85+Elokuu!E85+Syyskuu!E85+Lokakuu!E85+Marraskuu!E85+Joulukuu!E85)</f>
        <v>-1.7269385526800383E-2</v>
      </c>
      <c r="D85" s="251">
        <f>Tammikuu!D85+Helmikuu!D85+Maaliskuu!D85+Huhtikuu!D85+Toukokuu!D85+Kesäkuu!D85+Heinäkuu!D85+Elokuu!D85+Syyskuu!D85+Lokakuu!D85+Marraskuu!D85+Joulukuu!D85</f>
        <v>-676.42000000000053</v>
      </c>
      <c r="E85" s="235"/>
      <c r="G85" s="225"/>
    </row>
    <row r="86" spans="1:7" x14ac:dyDescent="0.3">
      <c r="A86" s="4" t="s">
        <v>81</v>
      </c>
      <c r="B86" s="251">
        <f>Tammikuu!B86+Helmikuu!B86+Maaliskuu!B86+Huhtikuu!B86+Toukokuu!B86+Kesäkuu!B86+Heinäkuu!B86+Elokuu!B86+Syyskuu!B86+Lokakuu!B86+Marraskuu!B86+Joulukuu!B86</f>
        <v>1524234.27</v>
      </c>
      <c r="C86" s="294">
        <f>((Tammikuu!B86+Helmikuu!B86+Maaliskuu!B86+Huhtikuu!B86+Toukokuu!B86+Kesäkuu!B86+Heinäkuu!B86+Elokuu!B86+Syyskuu!B86+Lokakuu!B86+Marraskuu!B86+Joulukuu!B86)-(Tammikuu!E86+Helmikuu!E86+Maaliskuu!E86+Huhtikuu!E86+Toukokuu!E86+Kesäkuu!E86+Heinäkuu!E86+Elokuu!E86+Syyskuu!E86+Lokakuu!E86+Marraskuu!E86+Joulukuu!E86))/(Tammikuu!E86+Helmikuu!E86+Maaliskuu!E86+Huhtikuu!E86+Toukokuu!E86+Kesäkuu!E86+Heinäkuu!E86+Elokuu!E86+Syyskuu!E86+Lokakuu!E86+Marraskuu!E86+Joulukuu!E86)</f>
        <v>1.6821099653485501E-2</v>
      </c>
      <c r="D86" s="251">
        <f>Tammikuu!D86+Helmikuu!D86+Maaliskuu!D86+Huhtikuu!D86+Toukokuu!D86+Kesäkuu!D86+Heinäkuu!D86+Elokuu!D86+Syyskuu!D86+Lokakuu!D86+Marraskuu!D86+Joulukuu!D86</f>
        <v>-496.39000000000033</v>
      </c>
      <c r="E86" s="235"/>
      <c r="G86" s="225"/>
    </row>
    <row r="87" spans="1:7" x14ac:dyDescent="0.3">
      <c r="A87" s="4" t="s">
        <v>82</v>
      </c>
      <c r="B87" s="251">
        <f>Tammikuu!B87+Helmikuu!B87+Maaliskuu!B87+Huhtikuu!B87+Toukokuu!B87+Kesäkuu!B87+Heinäkuu!B87+Elokuu!B87+Syyskuu!B87+Lokakuu!B87+Marraskuu!B87+Joulukuu!B87</f>
        <v>3210874.1100000003</v>
      </c>
      <c r="C87" s="294">
        <f>((Tammikuu!B87+Helmikuu!B87+Maaliskuu!B87+Huhtikuu!B87+Toukokuu!B87+Kesäkuu!B87+Heinäkuu!B87+Elokuu!B87+Syyskuu!B87+Lokakuu!B87+Marraskuu!B87+Joulukuu!B87)-(Tammikuu!E87+Helmikuu!E87+Maaliskuu!E87+Huhtikuu!E87+Toukokuu!E87+Kesäkuu!E87+Heinäkuu!E87+Elokuu!E87+Syyskuu!E87+Lokakuu!E87+Marraskuu!E87+Joulukuu!E87))/(Tammikuu!E87+Helmikuu!E87+Maaliskuu!E87+Huhtikuu!E87+Toukokuu!E87+Kesäkuu!E87+Heinäkuu!E87+Elokuu!E87+Syyskuu!E87+Lokakuu!E87+Marraskuu!E87+Joulukuu!E87)</f>
        <v>5.6355507727477378E-3</v>
      </c>
      <c r="D87" s="251">
        <f>Tammikuu!D87+Helmikuu!D87+Maaliskuu!D87+Huhtikuu!D87+Toukokuu!D87+Kesäkuu!D87+Heinäkuu!D87+Elokuu!D87+Syyskuu!D87+Lokakuu!D87+Marraskuu!D87+Joulukuu!D87</f>
        <v>-807.96000000000095</v>
      </c>
      <c r="E87" s="235"/>
      <c r="G87" s="225"/>
    </row>
    <row r="88" spans="1:7" x14ac:dyDescent="0.3">
      <c r="A88" s="4" t="s">
        <v>83</v>
      </c>
      <c r="B88" s="251">
        <f>Tammikuu!B88+Helmikuu!B88+Maaliskuu!B88+Huhtikuu!B88+Toukokuu!B88+Kesäkuu!B88+Heinäkuu!B88+Elokuu!B88+Syyskuu!B88+Lokakuu!B88+Marraskuu!B88+Joulukuu!B88</f>
        <v>5373111.379999999</v>
      </c>
      <c r="C88" s="294">
        <f>((Tammikuu!B88+Helmikuu!B88+Maaliskuu!B88+Huhtikuu!B88+Toukokuu!B88+Kesäkuu!B88+Heinäkuu!B88+Elokuu!B88+Syyskuu!B88+Lokakuu!B88+Marraskuu!B88+Joulukuu!B88)-(Tammikuu!E88+Helmikuu!E88+Maaliskuu!E88+Huhtikuu!E88+Toukokuu!E88+Kesäkuu!E88+Heinäkuu!E88+Elokuu!E88+Syyskuu!E88+Lokakuu!E88+Marraskuu!E88+Joulukuu!E88))/(Tammikuu!E88+Helmikuu!E88+Maaliskuu!E88+Huhtikuu!E88+Toukokuu!E88+Kesäkuu!E88+Heinäkuu!E88+Elokuu!E88+Syyskuu!E88+Lokakuu!E88+Marraskuu!E88+Joulukuu!E88)</f>
        <v>-1.7528547435774058E-2</v>
      </c>
      <c r="D88" s="251">
        <f>Tammikuu!D88+Helmikuu!D88+Maaliskuu!D88+Huhtikuu!D88+Toukokuu!D88+Kesäkuu!D88+Heinäkuu!D88+Elokuu!D88+Syyskuu!D88+Lokakuu!D88+Marraskuu!D88+Joulukuu!D88</f>
        <v>-2163.0699999999997</v>
      </c>
      <c r="E88" s="235"/>
      <c r="G88" s="225"/>
    </row>
    <row r="89" spans="1:7" x14ac:dyDescent="0.3">
      <c r="A89" s="4" t="s">
        <v>84</v>
      </c>
      <c r="B89" s="251">
        <f>Tammikuu!B89+Helmikuu!B89+Maaliskuu!B89+Huhtikuu!B89+Toukokuu!B89+Kesäkuu!B89+Heinäkuu!B89+Elokuu!B89+Syyskuu!B89+Lokakuu!B89+Marraskuu!B89+Joulukuu!B89</f>
        <v>1813188.2</v>
      </c>
      <c r="C89" s="294">
        <f>((Tammikuu!B89+Helmikuu!B89+Maaliskuu!B89+Huhtikuu!B89+Toukokuu!B89+Kesäkuu!B89+Heinäkuu!B89+Elokuu!B89+Syyskuu!B89+Lokakuu!B89+Marraskuu!B89+Joulukuu!B89)-(Tammikuu!E89+Helmikuu!E89+Maaliskuu!E89+Huhtikuu!E89+Toukokuu!E89+Kesäkuu!E89+Heinäkuu!E89+Elokuu!E89+Syyskuu!E89+Lokakuu!E89+Marraskuu!E89+Joulukuu!E89))/(Tammikuu!E89+Helmikuu!E89+Maaliskuu!E89+Huhtikuu!E89+Toukokuu!E89+Kesäkuu!E89+Heinäkuu!E89+Elokuu!E89+Syyskuu!E89+Lokakuu!E89+Marraskuu!E89+Joulukuu!E89)</f>
        <v>-8.1260779081664247E-3</v>
      </c>
      <c r="D89" s="251">
        <f>Tammikuu!D89+Helmikuu!D89+Maaliskuu!D89+Huhtikuu!D89+Toukokuu!D89+Kesäkuu!D89+Heinäkuu!D89+Elokuu!D89+Syyskuu!D89+Lokakuu!D89+Marraskuu!D89+Joulukuu!D89</f>
        <v>-900.01999999999862</v>
      </c>
      <c r="E89" s="235"/>
      <c r="G89" s="225"/>
    </row>
    <row r="90" spans="1:7" x14ac:dyDescent="0.3">
      <c r="A90" s="4" t="s">
        <v>85</v>
      </c>
      <c r="B90" s="251">
        <f>Tammikuu!B90+Helmikuu!B90+Maaliskuu!B90+Huhtikuu!B90+Toukokuu!B90+Kesäkuu!B90+Heinäkuu!B90+Elokuu!B90+Syyskuu!B90+Lokakuu!B90+Marraskuu!B90+Joulukuu!B90</f>
        <v>319369.31</v>
      </c>
      <c r="C90" s="294">
        <f>((Tammikuu!B90+Helmikuu!B90+Maaliskuu!B90+Huhtikuu!B90+Toukokuu!B90+Kesäkuu!B90+Heinäkuu!B90+Elokuu!B90+Syyskuu!B90+Lokakuu!B90+Marraskuu!B90+Joulukuu!B90)-(Tammikuu!E90+Helmikuu!E90+Maaliskuu!E90+Huhtikuu!E90+Toukokuu!E90+Kesäkuu!E90+Heinäkuu!E90+Elokuu!E90+Syyskuu!E90+Lokakuu!E90+Marraskuu!E90+Joulukuu!E90))/(Tammikuu!E90+Helmikuu!E90+Maaliskuu!E90+Huhtikuu!E90+Toukokuu!E90+Kesäkuu!E90+Heinäkuu!E90+Elokuu!E90+Syyskuu!E90+Lokakuu!E90+Marraskuu!E90+Joulukuu!E90)</f>
        <v>-6.250831832292511E-2</v>
      </c>
      <c r="D90" s="251">
        <f>Tammikuu!D90+Helmikuu!D90+Maaliskuu!D90+Huhtikuu!D90+Toukokuu!D90+Kesäkuu!D90+Heinäkuu!D90+Elokuu!D90+Syyskuu!D90+Lokakuu!D90+Marraskuu!D90+Joulukuu!D90</f>
        <v>-192.09000000000015</v>
      </c>
      <c r="E90" s="235"/>
      <c r="G90" s="225"/>
    </row>
    <row r="91" spans="1:7" x14ac:dyDescent="0.3">
      <c r="A91" s="4" t="s">
        <v>86</v>
      </c>
      <c r="B91" s="251">
        <f>Tammikuu!B91+Helmikuu!B91+Maaliskuu!B91+Huhtikuu!B91+Toukokuu!B91+Kesäkuu!B91+Heinäkuu!B91+Elokuu!B91+Syyskuu!B91+Lokakuu!B91+Marraskuu!B91+Joulukuu!B91</f>
        <v>313329.42</v>
      </c>
      <c r="C91" s="294">
        <f>((Tammikuu!B91+Helmikuu!B91+Maaliskuu!B91+Huhtikuu!B91+Toukokuu!B91+Kesäkuu!B91+Heinäkuu!B91+Elokuu!B91+Syyskuu!B91+Lokakuu!B91+Marraskuu!B91+Joulukuu!B91)-(Tammikuu!E91+Helmikuu!E91+Maaliskuu!E91+Huhtikuu!E91+Toukokuu!E91+Kesäkuu!E91+Heinäkuu!E91+Elokuu!E91+Syyskuu!E91+Lokakuu!E91+Marraskuu!E91+Joulukuu!E91))/(Tammikuu!E91+Helmikuu!E91+Maaliskuu!E91+Huhtikuu!E91+Toukokuu!E91+Kesäkuu!E91+Heinäkuu!E91+Elokuu!E91+Syyskuu!E91+Lokakuu!E91+Marraskuu!E91+Joulukuu!E91)</f>
        <v>-4.9792729301209836E-3</v>
      </c>
      <c r="D91" s="251">
        <f>Tammikuu!D91+Helmikuu!D91+Maaliskuu!D91+Huhtikuu!D91+Toukokuu!D91+Kesäkuu!D91+Heinäkuu!D91+Elokuu!D91+Syyskuu!D91+Lokakuu!D91+Marraskuu!D91+Joulukuu!D91</f>
        <v>-132.35000000000002</v>
      </c>
      <c r="E91" s="235"/>
      <c r="G91" s="225"/>
    </row>
    <row r="92" spans="1:7" x14ac:dyDescent="0.3">
      <c r="A92" s="4" t="s">
        <v>87</v>
      </c>
      <c r="B92" s="251">
        <f>Tammikuu!B92+Helmikuu!B92+Maaliskuu!B92+Huhtikuu!B92+Toukokuu!B92+Kesäkuu!B92+Heinäkuu!B92+Elokuu!B92+Syyskuu!B92+Lokakuu!B92+Marraskuu!B92+Joulukuu!B92</f>
        <v>6970824.0700000003</v>
      </c>
      <c r="C92" s="294">
        <f>((Tammikuu!B92+Helmikuu!B92+Maaliskuu!B92+Huhtikuu!B92+Toukokuu!B92+Kesäkuu!B92+Heinäkuu!B92+Elokuu!B92+Syyskuu!B92+Lokakuu!B92+Marraskuu!B92+Joulukuu!B92)-(Tammikuu!E92+Helmikuu!E92+Maaliskuu!E92+Huhtikuu!E92+Toukokuu!E92+Kesäkuu!E92+Heinäkuu!E92+Elokuu!E92+Syyskuu!E92+Lokakuu!E92+Marraskuu!E92+Joulukuu!E92))/(Tammikuu!E92+Helmikuu!E92+Maaliskuu!E92+Huhtikuu!E92+Toukokuu!E92+Kesäkuu!E92+Heinäkuu!E92+Elokuu!E92+Syyskuu!E92+Lokakuu!E92+Marraskuu!E92+Joulukuu!E92)</f>
        <v>-1.4940955955831734E-2</v>
      </c>
      <c r="D92" s="251">
        <f>Tammikuu!D92+Helmikuu!D92+Maaliskuu!D92+Huhtikuu!D92+Toukokuu!D92+Kesäkuu!D92+Heinäkuu!D92+Elokuu!D92+Syyskuu!D92+Lokakuu!D92+Marraskuu!D92+Joulukuu!D92</f>
        <v>-2836.739999999998</v>
      </c>
      <c r="E92" s="235"/>
      <c r="G92" s="225"/>
    </row>
    <row r="93" spans="1:7" x14ac:dyDescent="0.3">
      <c r="A93" s="4" t="s">
        <v>88</v>
      </c>
      <c r="B93" s="251">
        <f>Tammikuu!B93+Helmikuu!B93+Maaliskuu!B93+Huhtikuu!B93+Toukokuu!B93+Kesäkuu!B93+Heinäkuu!B93+Elokuu!B93+Syyskuu!B93+Lokakuu!B93+Marraskuu!B93+Joulukuu!B93</f>
        <v>2046566.8500000003</v>
      </c>
      <c r="C93" s="294">
        <f>((Tammikuu!B93+Helmikuu!B93+Maaliskuu!B93+Huhtikuu!B93+Toukokuu!B93+Kesäkuu!B93+Heinäkuu!B93+Elokuu!B93+Syyskuu!B93+Lokakuu!B93+Marraskuu!B93+Joulukuu!B93)-(Tammikuu!E93+Helmikuu!E93+Maaliskuu!E93+Huhtikuu!E93+Toukokuu!E93+Kesäkuu!E93+Heinäkuu!E93+Elokuu!E93+Syyskuu!E93+Lokakuu!E93+Marraskuu!E93+Joulukuu!E93))/(Tammikuu!E93+Helmikuu!E93+Maaliskuu!E93+Huhtikuu!E93+Toukokuu!E93+Kesäkuu!E93+Heinäkuu!E93+Elokuu!E93+Syyskuu!E93+Lokakuu!E93+Marraskuu!E93+Joulukuu!E93)</f>
        <v>-8.5944808704973633E-3</v>
      </c>
      <c r="D93" s="251">
        <f>Tammikuu!D93+Helmikuu!D93+Maaliskuu!D93+Huhtikuu!D93+Toukokuu!D93+Kesäkuu!D93+Heinäkuu!D93+Elokuu!D93+Syyskuu!D93+Lokakuu!D93+Marraskuu!D93+Joulukuu!D93</f>
        <v>-1128.5599999999977</v>
      </c>
      <c r="E93" s="235"/>
      <c r="G93" s="225"/>
    </row>
    <row r="94" spans="1:7" x14ac:dyDescent="0.3">
      <c r="A94" s="4" t="s">
        <v>89</v>
      </c>
      <c r="B94" s="251">
        <f>Tammikuu!B94+Helmikuu!B94+Maaliskuu!B94+Huhtikuu!B94+Toukokuu!B94+Kesäkuu!B94+Heinäkuu!B94+Elokuu!B94+Syyskuu!B94+Lokakuu!B94+Marraskuu!B94+Joulukuu!B94</f>
        <v>1061207.56</v>
      </c>
      <c r="C94" s="294">
        <f>((Tammikuu!B94+Helmikuu!B94+Maaliskuu!B94+Huhtikuu!B94+Toukokuu!B94+Kesäkuu!B94+Heinäkuu!B94+Elokuu!B94+Syyskuu!B94+Lokakuu!B94+Marraskuu!B94+Joulukuu!B94)-(Tammikuu!E94+Helmikuu!E94+Maaliskuu!E94+Huhtikuu!E94+Toukokuu!E94+Kesäkuu!E94+Heinäkuu!E94+Elokuu!E94+Syyskuu!E94+Lokakuu!E94+Marraskuu!E94+Joulukuu!E94))/(Tammikuu!E94+Helmikuu!E94+Maaliskuu!E94+Huhtikuu!E94+Toukokuu!E94+Kesäkuu!E94+Heinäkuu!E94+Elokuu!E94+Syyskuu!E94+Lokakuu!E94+Marraskuu!E94+Joulukuu!E94)</f>
        <v>1.8606404708024462E-2</v>
      </c>
      <c r="D94" s="251">
        <f>Tammikuu!D94+Helmikuu!D94+Maaliskuu!D94+Huhtikuu!D94+Toukokuu!D94+Kesäkuu!D94+Heinäkuu!D94+Elokuu!D94+Syyskuu!D94+Lokakuu!D94+Marraskuu!D94+Joulukuu!D94</f>
        <v>184.36999999999898</v>
      </c>
      <c r="E94" s="235"/>
      <c r="G94" s="225"/>
    </row>
    <row r="95" spans="1:7" x14ac:dyDescent="0.3">
      <c r="A95" s="4" t="s">
        <v>90</v>
      </c>
      <c r="B95" s="251">
        <f>Tammikuu!B95+Helmikuu!B95+Maaliskuu!B95+Huhtikuu!B95+Toukokuu!B95+Kesäkuu!B95+Heinäkuu!B95+Elokuu!B95+Syyskuu!B95+Lokakuu!B95+Marraskuu!B95+Joulukuu!B95</f>
        <v>1250667.3600000001</v>
      </c>
      <c r="C95" s="294">
        <f>((Tammikuu!B95+Helmikuu!B95+Maaliskuu!B95+Huhtikuu!B95+Toukokuu!B95+Kesäkuu!B95+Heinäkuu!B95+Elokuu!B95+Syyskuu!B95+Lokakuu!B95+Marraskuu!B95+Joulukuu!B95)-(Tammikuu!E95+Helmikuu!E95+Maaliskuu!E95+Huhtikuu!E95+Toukokuu!E95+Kesäkuu!E95+Heinäkuu!E95+Elokuu!E95+Syyskuu!E95+Lokakuu!E95+Marraskuu!E95+Joulukuu!E95))/(Tammikuu!E95+Helmikuu!E95+Maaliskuu!E95+Huhtikuu!E95+Toukokuu!E95+Kesäkuu!E95+Heinäkuu!E95+Elokuu!E95+Syyskuu!E95+Lokakuu!E95+Marraskuu!E95+Joulukuu!E95)</f>
        <v>4.564452357041035E-2</v>
      </c>
      <c r="D95" s="251">
        <f>Tammikuu!D95+Helmikuu!D95+Maaliskuu!D95+Huhtikuu!D95+Toukokuu!D95+Kesäkuu!D95+Heinäkuu!D95+Elokuu!D95+Syyskuu!D95+Lokakuu!D95+Marraskuu!D95+Joulukuu!D95</f>
        <v>-747.59999999999991</v>
      </c>
      <c r="E95" s="235"/>
      <c r="G95" s="225"/>
    </row>
    <row r="96" spans="1:7" x14ac:dyDescent="0.3">
      <c r="A96" s="4" t="s">
        <v>91</v>
      </c>
      <c r="B96" s="251">
        <f>Tammikuu!B96+Helmikuu!B96+Maaliskuu!B96+Huhtikuu!B96+Toukokuu!B96+Kesäkuu!B96+Heinäkuu!B96+Elokuu!B96+Syyskuu!B96+Lokakuu!B96+Marraskuu!B96+Joulukuu!B96</f>
        <v>1435871.6799999997</v>
      </c>
      <c r="C96" s="294">
        <f>((Tammikuu!B96+Helmikuu!B96+Maaliskuu!B96+Huhtikuu!B96+Toukokuu!B96+Kesäkuu!B96+Heinäkuu!B96+Elokuu!B96+Syyskuu!B96+Lokakuu!B96+Marraskuu!B96+Joulukuu!B96)-(Tammikuu!E96+Helmikuu!E96+Maaliskuu!E96+Huhtikuu!E96+Toukokuu!E96+Kesäkuu!E96+Heinäkuu!E96+Elokuu!E96+Syyskuu!E96+Lokakuu!E96+Marraskuu!E96+Joulukuu!E96))/(Tammikuu!E96+Helmikuu!E96+Maaliskuu!E96+Huhtikuu!E96+Toukokuu!E96+Kesäkuu!E96+Heinäkuu!E96+Elokuu!E96+Syyskuu!E96+Lokakuu!E96+Marraskuu!E96+Joulukuu!E96)</f>
        <v>-2.6334704902015219E-3</v>
      </c>
      <c r="D96" s="251">
        <f>Tammikuu!D96+Helmikuu!D96+Maaliskuu!D96+Huhtikuu!D96+Toukokuu!D96+Kesäkuu!D96+Heinäkuu!D96+Elokuu!D96+Syyskuu!D96+Lokakuu!D96+Marraskuu!D96+Joulukuu!D96</f>
        <v>-731.76999999999953</v>
      </c>
      <c r="E96" s="235"/>
      <c r="G96" s="225"/>
    </row>
    <row r="97" spans="1:7" x14ac:dyDescent="0.3">
      <c r="A97" s="4" t="s">
        <v>92</v>
      </c>
      <c r="B97" s="251">
        <f>Tammikuu!B97+Helmikuu!B97+Maaliskuu!B97+Huhtikuu!B97+Toukokuu!B97+Kesäkuu!B97+Heinäkuu!B97+Elokuu!B97+Syyskuu!B97+Lokakuu!B97+Marraskuu!B97+Joulukuu!B97</f>
        <v>10280987.98</v>
      </c>
      <c r="C97" s="294">
        <f>((Tammikuu!B97+Helmikuu!B97+Maaliskuu!B97+Huhtikuu!B97+Toukokuu!B97+Kesäkuu!B97+Heinäkuu!B97+Elokuu!B97+Syyskuu!B97+Lokakuu!B97+Marraskuu!B97+Joulukuu!B97)-(Tammikuu!E97+Helmikuu!E97+Maaliskuu!E97+Huhtikuu!E97+Toukokuu!E97+Kesäkuu!E97+Heinäkuu!E97+Elokuu!E97+Syyskuu!E97+Lokakuu!E97+Marraskuu!E97+Joulukuu!E97))/(Tammikuu!E97+Helmikuu!E97+Maaliskuu!E97+Huhtikuu!E97+Toukokuu!E97+Kesäkuu!E97+Heinäkuu!E97+Elokuu!E97+Syyskuu!E97+Lokakuu!E97+Marraskuu!E97+Joulukuu!E97)</f>
        <v>1.472837342722288E-5</v>
      </c>
      <c r="D97" s="251">
        <f>Tammikuu!D97+Helmikuu!D97+Maaliskuu!D97+Huhtikuu!D97+Toukokuu!D97+Kesäkuu!D97+Heinäkuu!D97+Elokuu!D97+Syyskuu!D97+Lokakuu!D97+Marraskuu!D97+Joulukuu!D97</f>
        <v>-5275.9599999999991</v>
      </c>
      <c r="E97" s="235"/>
      <c r="G97" s="225"/>
    </row>
    <row r="98" spans="1:7" x14ac:dyDescent="0.3">
      <c r="A98" s="4" t="s">
        <v>93</v>
      </c>
      <c r="B98" s="251">
        <f>Tammikuu!B98+Helmikuu!B98+Maaliskuu!B98+Huhtikuu!B98+Toukokuu!B98+Kesäkuu!B98+Heinäkuu!B98+Elokuu!B98+Syyskuu!B98+Lokakuu!B98+Marraskuu!B98+Joulukuu!B98</f>
        <v>572768.65</v>
      </c>
      <c r="C98" s="294">
        <f>((Tammikuu!B98+Helmikuu!B98+Maaliskuu!B98+Huhtikuu!B98+Toukokuu!B98+Kesäkuu!B98+Heinäkuu!B98+Elokuu!B98+Syyskuu!B98+Lokakuu!B98+Marraskuu!B98+Joulukuu!B98)-(Tammikuu!E98+Helmikuu!E98+Maaliskuu!E98+Huhtikuu!E98+Toukokuu!E98+Kesäkuu!E98+Heinäkuu!E98+Elokuu!E98+Syyskuu!E98+Lokakuu!E98+Marraskuu!E98+Joulukuu!E98))/(Tammikuu!E98+Helmikuu!E98+Maaliskuu!E98+Huhtikuu!E98+Toukokuu!E98+Kesäkuu!E98+Heinäkuu!E98+Elokuu!E98+Syyskuu!E98+Lokakuu!E98+Marraskuu!E98+Joulukuu!E98)</f>
        <v>-1.9179280354939604E-3</v>
      </c>
      <c r="D98" s="251">
        <f>Tammikuu!D98+Helmikuu!D98+Maaliskuu!D98+Huhtikuu!D98+Toukokuu!D98+Kesäkuu!D98+Heinäkuu!D98+Elokuu!D98+Syyskuu!D98+Lokakuu!D98+Marraskuu!D98+Joulukuu!D98</f>
        <v>-273.85000000000014</v>
      </c>
      <c r="E98" s="235"/>
      <c r="G98" s="225"/>
    </row>
    <row r="99" spans="1:7" x14ac:dyDescent="0.3">
      <c r="A99" s="4" t="s">
        <v>94</v>
      </c>
      <c r="B99" s="251">
        <f>Tammikuu!B99+Helmikuu!B99+Maaliskuu!B99+Huhtikuu!B99+Toukokuu!B99+Kesäkuu!B99+Heinäkuu!B99+Elokuu!B99+Syyskuu!B99+Lokakuu!B99+Marraskuu!B99+Joulukuu!B99</f>
        <v>488168.67</v>
      </c>
      <c r="C99" s="294">
        <f>((Tammikuu!B99+Helmikuu!B99+Maaliskuu!B99+Huhtikuu!B99+Toukokuu!B99+Kesäkuu!B99+Heinäkuu!B99+Elokuu!B99+Syyskuu!B99+Lokakuu!B99+Marraskuu!B99+Joulukuu!B99)-(Tammikuu!E99+Helmikuu!E99+Maaliskuu!E99+Huhtikuu!E99+Toukokuu!E99+Kesäkuu!E99+Heinäkuu!E99+Elokuu!E99+Syyskuu!E99+Lokakuu!E99+Marraskuu!E99+Joulukuu!E99))/(Tammikuu!E99+Helmikuu!E99+Maaliskuu!E99+Huhtikuu!E99+Toukokuu!E99+Kesäkuu!E99+Heinäkuu!E99+Elokuu!E99+Syyskuu!E99+Lokakuu!E99+Marraskuu!E99+Joulukuu!E99)</f>
        <v>2.7521148203337922E-2</v>
      </c>
      <c r="D99" s="251">
        <f>Tammikuu!D99+Helmikuu!D99+Maaliskuu!D99+Huhtikuu!D99+Toukokuu!D99+Kesäkuu!D99+Heinäkuu!D99+Elokuu!D99+Syyskuu!D99+Lokakuu!D99+Marraskuu!D99+Joulukuu!D99</f>
        <v>-230.20999999999935</v>
      </c>
      <c r="E99" s="235"/>
      <c r="G99" s="225"/>
    </row>
    <row r="100" spans="1:7" x14ac:dyDescent="0.3">
      <c r="A100" s="4" t="s">
        <v>95</v>
      </c>
      <c r="B100" s="251">
        <f>Tammikuu!B100+Helmikuu!B100+Maaliskuu!B100+Huhtikuu!B100+Toukokuu!B100+Kesäkuu!B100+Heinäkuu!B100+Elokuu!B100+Syyskuu!B100+Lokakuu!B100+Marraskuu!B100+Joulukuu!B100</f>
        <v>2423255.19</v>
      </c>
      <c r="C100" s="294">
        <f>((Tammikuu!B100+Helmikuu!B100+Maaliskuu!B100+Huhtikuu!B100+Toukokuu!B100+Kesäkuu!B100+Heinäkuu!B100+Elokuu!B100+Syyskuu!B100+Lokakuu!B100+Marraskuu!B100+Joulukuu!B100)-(Tammikuu!E100+Helmikuu!E100+Maaliskuu!E100+Huhtikuu!E100+Toukokuu!E100+Kesäkuu!E100+Heinäkuu!E100+Elokuu!E100+Syyskuu!E100+Lokakuu!E100+Marraskuu!E100+Joulukuu!E100))/(Tammikuu!E100+Helmikuu!E100+Maaliskuu!E100+Huhtikuu!E100+Toukokuu!E100+Kesäkuu!E100+Heinäkuu!E100+Elokuu!E100+Syyskuu!E100+Lokakuu!E100+Marraskuu!E100+Joulukuu!E100)</f>
        <v>-1.4836544098799857E-2</v>
      </c>
      <c r="D100" s="251">
        <f>Tammikuu!D100+Helmikuu!D100+Maaliskuu!D100+Huhtikuu!D100+Toukokuu!D100+Kesäkuu!D100+Heinäkuu!D100+Elokuu!D100+Syyskuu!D100+Lokakuu!D100+Marraskuu!D100+Joulukuu!D100</f>
        <v>-757.29000000000087</v>
      </c>
      <c r="E100" s="235"/>
      <c r="G100" s="225"/>
    </row>
    <row r="101" spans="1:7" x14ac:dyDescent="0.3">
      <c r="A101" s="4" t="s">
        <v>96</v>
      </c>
      <c r="B101" s="251">
        <f>Tammikuu!B101+Helmikuu!B101+Maaliskuu!B101+Huhtikuu!B101+Toukokuu!B101+Kesäkuu!B101+Heinäkuu!B101+Elokuu!B101+Syyskuu!B101+Lokakuu!B101+Marraskuu!B101+Joulukuu!B101</f>
        <v>425997.73999999993</v>
      </c>
      <c r="C101" s="294">
        <f>((Tammikuu!B101+Helmikuu!B101+Maaliskuu!B101+Huhtikuu!B101+Toukokuu!B101+Kesäkuu!B101+Heinäkuu!B101+Elokuu!B101+Syyskuu!B101+Lokakuu!B101+Marraskuu!B101+Joulukuu!B101)-(Tammikuu!E101+Helmikuu!E101+Maaliskuu!E101+Huhtikuu!E101+Toukokuu!E101+Kesäkuu!E101+Heinäkuu!E101+Elokuu!E101+Syyskuu!E101+Lokakuu!E101+Marraskuu!E101+Joulukuu!E101))/(Tammikuu!E101+Helmikuu!E101+Maaliskuu!E101+Huhtikuu!E101+Toukokuu!E101+Kesäkuu!E101+Heinäkuu!E101+Elokuu!E101+Syyskuu!E101+Lokakuu!E101+Marraskuu!E101+Joulukuu!E101)</f>
        <v>3.0916228512844899E-2</v>
      </c>
      <c r="D101" s="251">
        <f>Tammikuu!D101+Helmikuu!D101+Maaliskuu!D101+Huhtikuu!D101+Toukokuu!D101+Kesäkuu!D101+Heinäkuu!D101+Elokuu!D101+Syyskuu!D101+Lokakuu!D101+Marraskuu!D101+Joulukuu!D101</f>
        <v>-210.33000000000015</v>
      </c>
      <c r="E101" s="235"/>
      <c r="G101" s="225"/>
    </row>
    <row r="102" spans="1:7" x14ac:dyDescent="0.3">
      <c r="A102" s="4" t="s">
        <v>97</v>
      </c>
      <c r="B102" s="251">
        <f>Tammikuu!B102+Helmikuu!B102+Maaliskuu!B102+Huhtikuu!B102+Toukokuu!B102+Kesäkuu!B102+Heinäkuu!B102+Elokuu!B102+Syyskuu!B102+Lokakuu!B102+Marraskuu!B102+Joulukuu!B102</f>
        <v>489788.66999999993</v>
      </c>
      <c r="C102" s="294">
        <f>((Tammikuu!B102+Helmikuu!B102+Maaliskuu!B102+Huhtikuu!B102+Toukokuu!B102+Kesäkuu!B102+Heinäkuu!B102+Elokuu!B102+Syyskuu!B102+Lokakuu!B102+Marraskuu!B102+Joulukuu!B102)-(Tammikuu!E102+Helmikuu!E102+Maaliskuu!E102+Huhtikuu!E102+Toukokuu!E102+Kesäkuu!E102+Heinäkuu!E102+Elokuu!E102+Syyskuu!E102+Lokakuu!E102+Marraskuu!E102+Joulukuu!E102))/(Tammikuu!E102+Helmikuu!E102+Maaliskuu!E102+Huhtikuu!E102+Toukokuu!E102+Kesäkuu!E102+Heinäkuu!E102+Elokuu!E102+Syyskuu!E102+Lokakuu!E102+Marraskuu!E102+Joulukuu!E102)</f>
        <v>6.5838947487328603E-2</v>
      </c>
      <c r="D102" s="251">
        <f>Tammikuu!D102+Helmikuu!D102+Maaliskuu!D102+Huhtikuu!D102+Toukokuu!D102+Kesäkuu!D102+Heinäkuu!D102+Elokuu!D102+Syyskuu!D102+Lokakuu!D102+Marraskuu!D102+Joulukuu!D102</f>
        <v>-200.53999999999996</v>
      </c>
      <c r="E102" s="235"/>
      <c r="G102" s="225"/>
    </row>
    <row r="103" spans="1:7" x14ac:dyDescent="0.3">
      <c r="A103" s="4" t="s">
        <v>98</v>
      </c>
      <c r="B103" s="251">
        <f>Tammikuu!B103+Helmikuu!B103+Maaliskuu!B103+Huhtikuu!B103+Toukokuu!B103+Kesäkuu!B103+Heinäkuu!B103+Elokuu!B103+Syyskuu!B103+Lokakuu!B103+Marraskuu!B103+Joulukuu!B103</f>
        <v>8449128.5500000007</v>
      </c>
      <c r="C103" s="294">
        <f>((Tammikuu!B103+Helmikuu!B103+Maaliskuu!B103+Huhtikuu!B103+Toukokuu!B103+Kesäkuu!B103+Heinäkuu!B103+Elokuu!B103+Syyskuu!B103+Lokakuu!B103+Marraskuu!B103+Joulukuu!B103)-(Tammikuu!E103+Helmikuu!E103+Maaliskuu!E103+Huhtikuu!E103+Toukokuu!E103+Kesäkuu!E103+Heinäkuu!E103+Elokuu!E103+Syyskuu!E103+Lokakuu!E103+Marraskuu!E103+Joulukuu!E103))/(Tammikuu!E103+Helmikuu!E103+Maaliskuu!E103+Huhtikuu!E103+Toukokuu!E103+Kesäkuu!E103+Heinäkuu!E103+Elokuu!E103+Syyskuu!E103+Lokakuu!E103+Marraskuu!E103+Joulukuu!E103)</f>
        <v>-2.9117556747304436E-2</v>
      </c>
      <c r="D103" s="251">
        <f>Tammikuu!D103+Helmikuu!D103+Maaliskuu!D103+Huhtikuu!D103+Toukokuu!D103+Kesäkuu!D103+Heinäkuu!D103+Elokuu!D103+Syyskuu!D103+Lokakuu!D103+Marraskuu!D103+Joulukuu!D103</f>
        <v>-3825.5999999999985</v>
      </c>
      <c r="E103" s="235"/>
      <c r="G103" s="225"/>
    </row>
    <row r="104" spans="1:7" x14ac:dyDescent="0.3">
      <c r="A104" s="4" t="s">
        <v>99</v>
      </c>
      <c r="B104" s="251">
        <f>Tammikuu!B104+Helmikuu!B104+Maaliskuu!B104+Huhtikuu!B104+Toukokuu!B104+Kesäkuu!B104+Heinäkuu!B104+Elokuu!B104+Syyskuu!B104+Lokakuu!B104+Marraskuu!B104+Joulukuu!B104</f>
        <v>16006070.74</v>
      </c>
      <c r="C104" s="294">
        <f>((Tammikuu!B104+Helmikuu!B104+Maaliskuu!B104+Huhtikuu!B104+Toukokuu!B104+Kesäkuu!B104+Heinäkuu!B104+Elokuu!B104+Syyskuu!B104+Lokakuu!B104+Marraskuu!B104+Joulukuu!B104)-(Tammikuu!E104+Helmikuu!E104+Maaliskuu!E104+Huhtikuu!E104+Toukokuu!E104+Kesäkuu!E104+Heinäkuu!E104+Elokuu!E104+Syyskuu!E104+Lokakuu!E104+Marraskuu!E104+Joulukuu!E104))/(Tammikuu!E104+Helmikuu!E104+Maaliskuu!E104+Huhtikuu!E104+Toukokuu!E104+Kesäkuu!E104+Heinäkuu!E104+Elokuu!E104+Syyskuu!E104+Lokakuu!E104+Marraskuu!E104+Joulukuu!E104)</f>
        <v>-2.3960503306353912E-2</v>
      </c>
      <c r="D104" s="251">
        <f>Tammikuu!D104+Helmikuu!D104+Maaliskuu!D104+Huhtikuu!D104+Toukokuu!D104+Kesäkuu!D104+Heinäkuu!D104+Elokuu!D104+Syyskuu!D104+Lokakuu!D104+Marraskuu!D104+Joulukuu!D104</f>
        <v>-7538.6300000000119</v>
      </c>
      <c r="E104" s="235"/>
      <c r="G104" s="225"/>
    </row>
    <row r="105" spans="1:7" x14ac:dyDescent="0.3">
      <c r="A105" s="4" t="s">
        <v>100</v>
      </c>
      <c r="B105" s="251">
        <f>Tammikuu!B105+Helmikuu!B105+Maaliskuu!B105+Huhtikuu!B105+Toukokuu!B105+Kesäkuu!B105+Heinäkuu!B105+Elokuu!B105+Syyskuu!B105+Lokakuu!B105+Marraskuu!B105+Joulukuu!B105</f>
        <v>1526972.8</v>
      </c>
      <c r="C105" s="294">
        <f>((Tammikuu!B105+Helmikuu!B105+Maaliskuu!B105+Huhtikuu!B105+Toukokuu!B105+Kesäkuu!B105+Heinäkuu!B105+Elokuu!B105+Syyskuu!B105+Lokakuu!B105+Marraskuu!B105+Joulukuu!B105)-(Tammikuu!E105+Helmikuu!E105+Maaliskuu!E105+Huhtikuu!E105+Toukokuu!E105+Kesäkuu!E105+Heinäkuu!E105+Elokuu!E105+Syyskuu!E105+Lokakuu!E105+Marraskuu!E105+Joulukuu!E105))/(Tammikuu!E105+Helmikuu!E105+Maaliskuu!E105+Huhtikuu!E105+Toukokuu!E105+Kesäkuu!E105+Heinäkuu!E105+Elokuu!E105+Syyskuu!E105+Lokakuu!E105+Marraskuu!E105+Joulukuu!E105)</f>
        <v>1.6812687986760735E-2</v>
      </c>
      <c r="D105" s="251">
        <f>Tammikuu!D105+Helmikuu!D105+Maaliskuu!D105+Huhtikuu!D105+Toukokuu!D105+Kesäkuu!D105+Heinäkuu!D105+Elokuu!D105+Syyskuu!D105+Lokakuu!D105+Marraskuu!D105+Joulukuu!D105</f>
        <v>-551.88000000000011</v>
      </c>
      <c r="E105" s="235"/>
      <c r="G105" s="225"/>
    </row>
    <row r="106" spans="1:7" x14ac:dyDescent="0.3">
      <c r="A106" s="4" t="s">
        <v>101</v>
      </c>
      <c r="B106" s="251">
        <f>Tammikuu!B106+Helmikuu!B106+Maaliskuu!B106+Huhtikuu!B106+Toukokuu!B106+Kesäkuu!B106+Heinäkuu!B106+Elokuu!B106+Syyskuu!B106+Lokakuu!B106+Marraskuu!B106+Joulukuu!B106</f>
        <v>1541742.08</v>
      </c>
      <c r="C106" s="294">
        <f>((Tammikuu!B106+Helmikuu!B106+Maaliskuu!B106+Huhtikuu!B106+Toukokuu!B106+Kesäkuu!B106+Heinäkuu!B106+Elokuu!B106+Syyskuu!B106+Lokakuu!B106+Marraskuu!B106+Joulukuu!B106)-(Tammikuu!E106+Helmikuu!E106+Maaliskuu!E106+Huhtikuu!E106+Toukokuu!E106+Kesäkuu!E106+Heinäkuu!E106+Elokuu!E106+Syyskuu!E106+Lokakuu!E106+Marraskuu!E106+Joulukuu!E106))/(Tammikuu!E106+Helmikuu!E106+Maaliskuu!E106+Huhtikuu!E106+Toukokuu!E106+Kesäkuu!E106+Heinäkuu!E106+Elokuu!E106+Syyskuu!E106+Lokakuu!E106+Marraskuu!E106+Joulukuu!E106)</f>
        <v>-2.6510415444931237E-2</v>
      </c>
      <c r="D106" s="251">
        <f>Tammikuu!D106+Helmikuu!D106+Maaliskuu!D106+Huhtikuu!D106+Toukokuu!D106+Kesäkuu!D106+Heinäkuu!D106+Elokuu!D106+Syyskuu!D106+Lokakuu!D106+Marraskuu!D106+Joulukuu!D106</f>
        <v>-425.98</v>
      </c>
      <c r="E106" s="235"/>
      <c r="G106" s="225"/>
    </row>
    <row r="107" spans="1:7" x14ac:dyDescent="0.3">
      <c r="A107" s="4" t="s">
        <v>102</v>
      </c>
      <c r="B107" s="251">
        <f>Tammikuu!B107+Helmikuu!B107+Maaliskuu!B107+Huhtikuu!B107+Toukokuu!B107+Kesäkuu!B107+Heinäkuu!B107+Elokuu!B107+Syyskuu!B107+Lokakuu!B107+Marraskuu!B107+Joulukuu!B107</f>
        <v>1571972.07</v>
      </c>
      <c r="C107" s="294">
        <f>((Tammikuu!B107+Helmikuu!B107+Maaliskuu!B107+Huhtikuu!B107+Toukokuu!B107+Kesäkuu!B107+Heinäkuu!B107+Elokuu!B107+Syyskuu!B107+Lokakuu!B107+Marraskuu!B107+Joulukuu!B107)-(Tammikuu!E107+Helmikuu!E107+Maaliskuu!E107+Huhtikuu!E107+Toukokuu!E107+Kesäkuu!E107+Heinäkuu!E107+Elokuu!E107+Syyskuu!E107+Lokakuu!E107+Marraskuu!E107+Joulukuu!E107))/(Tammikuu!E107+Helmikuu!E107+Maaliskuu!E107+Huhtikuu!E107+Toukokuu!E107+Kesäkuu!E107+Heinäkuu!E107+Elokuu!E107+Syyskuu!E107+Lokakuu!E107+Marraskuu!E107+Joulukuu!E107)</f>
        <v>-1.2622923171345984E-2</v>
      </c>
      <c r="D107" s="251">
        <f>Tammikuu!D107+Helmikuu!D107+Maaliskuu!D107+Huhtikuu!D107+Toukokuu!D107+Kesäkuu!D107+Heinäkuu!D107+Elokuu!D107+Syyskuu!D107+Lokakuu!D107+Marraskuu!D107+Joulukuu!D107</f>
        <v>-832.35999999999967</v>
      </c>
      <c r="E107" s="235"/>
      <c r="G107" s="225"/>
    </row>
    <row r="108" spans="1:7" x14ac:dyDescent="0.3">
      <c r="A108" s="4" t="s">
        <v>103</v>
      </c>
      <c r="B108" s="251">
        <f>Tammikuu!B108+Helmikuu!B108+Maaliskuu!B108+Huhtikuu!B108+Toukokuu!B108+Kesäkuu!B108+Heinäkuu!B108+Elokuu!B108+Syyskuu!B108+Lokakuu!B108+Marraskuu!B108+Joulukuu!B108</f>
        <v>20101860.780000001</v>
      </c>
      <c r="C108" s="294">
        <f>((Tammikuu!B108+Helmikuu!B108+Maaliskuu!B108+Huhtikuu!B108+Toukokuu!B108+Kesäkuu!B108+Heinäkuu!B108+Elokuu!B108+Syyskuu!B108+Lokakuu!B108+Marraskuu!B108+Joulukuu!B108)-(Tammikuu!E108+Helmikuu!E108+Maaliskuu!E108+Huhtikuu!E108+Toukokuu!E108+Kesäkuu!E108+Heinäkuu!E108+Elokuu!E108+Syyskuu!E108+Lokakuu!E108+Marraskuu!E108+Joulukuu!E108))/(Tammikuu!E108+Helmikuu!E108+Maaliskuu!E108+Huhtikuu!E108+Toukokuu!E108+Kesäkuu!E108+Heinäkuu!E108+Elokuu!E108+Syyskuu!E108+Lokakuu!E108+Marraskuu!E108+Joulukuu!E108)</f>
        <v>-2.7108572465621371E-3</v>
      </c>
      <c r="D108" s="251">
        <f>Tammikuu!D108+Helmikuu!D108+Maaliskuu!D108+Huhtikuu!D108+Toukokuu!D108+Kesäkuu!D108+Heinäkuu!D108+Elokuu!D108+Syyskuu!D108+Lokakuu!D108+Marraskuu!D108+Joulukuu!D108</f>
        <v>-8606.9599999999846</v>
      </c>
      <c r="E108" s="235"/>
      <c r="G108" s="225"/>
    </row>
    <row r="109" spans="1:7" x14ac:dyDescent="0.3">
      <c r="A109" s="4" t="s">
        <v>104</v>
      </c>
      <c r="B109" s="251">
        <f>Tammikuu!B109+Helmikuu!B109+Maaliskuu!B109+Huhtikuu!B109+Toukokuu!B109+Kesäkuu!B109+Heinäkuu!B109+Elokuu!B109+Syyskuu!B109+Lokakuu!B109+Marraskuu!B109+Joulukuu!B109</f>
        <v>748820.17999999993</v>
      </c>
      <c r="C109" s="294">
        <f>((Tammikuu!B109+Helmikuu!B109+Maaliskuu!B109+Huhtikuu!B109+Toukokuu!B109+Kesäkuu!B109+Heinäkuu!B109+Elokuu!B109+Syyskuu!B109+Lokakuu!B109+Marraskuu!B109+Joulukuu!B109)-(Tammikuu!E109+Helmikuu!E109+Maaliskuu!E109+Huhtikuu!E109+Toukokuu!E109+Kesäkuu!E109+Heinäkuu!E109+Elokuu!E109+Syyskuu!E109+Lokakuu!E109+Marraskuu!E109+Joulukuu!E109))/(Tammikuu!E109+Helmikuu!E109+Maaliskuu!E109+Huhtikuu!E109+Toukokuu!E109+Kesäkuu!E109+Heinäkuu!E109+Elokuu!E109+Syyskuu!E109+Lokakuu!E109+Marraskuu!E109+Joulukuu!E109)</f>
        <v>5.9060881574274027E-2</v>
      </c>
      <c r="D109" s="251">
        <f>Tammikuu!D109+Helmikuu!D109+Maaliskuu!D109+Huhtikuu!D109+Toukokuu!D109+Kesäkuu!D109+Heinäkuu!D109+Elokuu!D109+Syyskuu!D109+Lokakuu!D109+Marraskuu!D109+Joulukuu!D109</f>
        <v>-288.56999999999994</v>
      </c>
      <c r="E109" s="235"/>
      <c r="G109" s="225"/>
    </row>
    <row r="110" spans="1:7" x14ac:dyDescent="0.3">
      <c r="A110" s="237" t="s">
        <v>105</v>
      </c>
      <c r="B110" s="251">
        <f>Tammikuu!B110+Helmikuu!B110+Maaliskuu!B110+Huhtikuu!B110+Toukokuu!B110+Kesäkuu!B110+Heinäkuu!B110+Elokuu!B110+Syyskuu!B110+Lokakuu!B110+Marraskuu!B110+Joulukuu!B110</f>
        <v>4187466.08</v>
      </c>
      <c r="C110" s="294">
        <f>((Tammikuu!B110+Helmikuu!B110+Maaliskuu!B110+Huhtikuu!B110+Toukokuu!B110+Kesäkuu!B110+Heinäkuu!B110+Elokuu!B110+Syyskuu!B110+Lokakuu!B110+Marraskuu!B110+Joulukuu!B110)-(Tammikuu!E110+Helmikuu!E110+Maaliskuu!E110+Huhtikuu!E110+Toukokuu!E110+Kesäkuu!E110+Heinäkuu!E110+Elokuu!E110+Syyskuu!E110+Lokakuu!E110+Marraskuu!E110+Joulukuu!E110))/(Tammikuu!E110+Helmikuu!E110+Maaliskuu!E110+Huhtikuu!E110+Toukokuu!E110+Kesäkuu!E110+Heinäkuu!E110+Elokuu!E110+Syyskuu!E110+Lokakuu!E110+Marraskuu!E110+Joulukuu!E110)</f>
        <v>-1.2307293311986815E-2</v>
      </c>
      <c r="D110" s="251">
        <f>Tammikuu!D110+Helmikuu!D110+Maaliskuu!D110+Huhtikuu!D110+Toukokuu!D110+Kesäkuu!D110+Heinäkuu!D110+Elokuu!D110+Syyskuu!D110+Lokakuu!D110+Marraskuu!D110+Joulukuu!D110</f>
        <v>-1814.6400000000012</v>
      </c>
      <c r="E110" s="235"/>
      <c r="G110" s="225"/>
    </row>
    <row r="111" spans="1:7" x14ac:dyDescent="0.3">
      <c r="A111" s="4" t="s">
        <v>106</v>
      </c>
      <c r="B111" s="251">
        <f>Tammikuu!B111+Helmikuu!B111+Maaliskuu!B111+Huhtikuu!B111+Toukokuu!B111+Kesäkuu!B111+Heinäkuu!B111+Elokuu!B111+Syyskuu!B111+Lokakuu!B111+Marraskuu!B111+Joulukuu!B111</f>
        <v>184620.91000000003</v>
      </c>
      <c r="C111" s="294">
        <f>((Tammikuu!B111+Helmikuu!B111+Maaliskuu!B111+Huhtikuu!B111+Toukokuu!B111+Kesäkuu!B111+Heinäkuu!B111+Elokuu!B111+Syyskuu!B111+Lokakuu!B111+Marraskuu!B111+Joulukuu!B111)-(Tammikuu!E111+Helmikuu!E111+Maaliskuu!E111+Huhtikuu!E111+Toukokuu!E111+Kesäkuu!E111+Heinäkuu!E111+Elokuu!E111+Syyskuu!E111+Lokakuu!E111+Marraskuu!E111+Joulukuu!E111))/(Tammikuu!E111+Helmikuu!E111+Maaliskuu!E111+Huhtikuu!E111+Toukokuu!E111+Kesäkuu!E111+Heinäkuu!E111+Elokuu!E111+Syyskuu!E111+Lokakuu!E111+Marraskuu!E111+Joulukuu!E111)</f>
        <v>-0.11233955407374593</v>
      </c>
      <c r="D111" s="251">
        <f>Tammikuu!D111+Helmikuu!D111+Maaliskuu!D111+Huhtikuu!D111+Toukokuu!D111+Kesäkuu!D111+Heinäkuu!D111+Elokuu!D111+Syyskuu!D111+Lokakuu!D111+Marraskuu!D111+Joulukuu!D111</f>
        <v>-66.150000000000091</v>
      </c>
      <c r="E111" s="235"/>
      <c r="G111" s="225"/>
    </row>
    <row r="112" spans="1:7" x14ac:dyDescent="0.3">
      <c r="A112" s="4" t="s">
        <v>107</v>
      </c>
      <c r="B112" s="251">
        <f>Tammikuu!B112+Helmikuu!B112+Maaliskuu!B112+Huhtikuu!B112+Toukokuu!B112+Kesäkuu!B112+Heinäkuu!B112+Elokuu!B112+Syyskuu!B112+Lokakuu!B112+Marraskuu!B112+Joulukuu!B112</f>
        <v>2765225.64</v>
      </c>
      <c r="C112" s="294">
        <f>((Tammikuu!B112+Helmikuu!B112+Maaliskuu!B112+Huhtikuu!B112+Toukokuu!B112+Kesäkuu!B112+Heinäkuu!B112+Elokuu!B112+Syyskuu!B112+Lokakuu!B112+Marraskuu!B112+Joulukuu!B112)-(Tammikuu!E112+Helmikuu!E112+Maaliskuu!E112+Huhtikuu!E112+Toukokuu!E112+Kesäkuu!E112+Heinäkuu!E112+Elokuu!E112+Syyskuu!E112+Lokakuu!E112+Marraskuu!E112+Joulukuu!E112))/(Tammikuu!E112+Helmikuu!E112+Maaliskuu!E112+Huhtikuu!E112+Toukokuu!E112+Kesäkuu!E112+Heinäkuu!E112+Elokuu!E112+Syyskuu!E112+Lokakuu!E112+Marraskuu!E112+Joulukuu!E112)</f>
        <v>3.2274326150669711E-4</v>
      </c>
      <c r="D112" s="251">
        <f>Tammikuu!D112+Helmikuu!D112+Maaliskuu!D112+Huhtikuu!D112+Toukokuu!D112+Kesäkuu!D112+Heinäkuu!D112+Elokuu!D112+Syyskuu!D112+Lokakuu!D112+Marraskuu!D112+Joulukuu!D112</f>
        <v>-1475.8599999999997</v>
      </c>
      <c r="E112" s="235"/>
      <c r="G112" s="225"/>
    </row>
    <row r="113" spans="1:7" x14ac:dyDescent="0.3">
      <c r="A113" s="4" t="s">
        <v>108</v>
      </c>
      <c r="B113" s="251">
        <f>Tammikuu!B113+Helmikuu!B113+Maaliskuu!B113+Huhtikuu!B113+Toukokuu!B113+Kesäkuu!B113+Heinäkuu!B113+Elokuu!B113+Syyskuu!B113+Lokakuu!B113+Marraskuu!B113+Joulukuu!B113</f>
        <v>281026.08999999997</v>
      </c>
      <c r="C113" s="294">
        <f>((Tammikuu!B113+Helmikuu!B113+Maaliskuu!B113+Huhtikuu!B113+Toukokuu!B113+Kesäkuu!B113+Heinäkuu!B113+Elokuu!B113+Syyskuu!B113+Lokakuu!B113+Marraskuu!B113+Joulukuu!B113)-(Tammikuu!E113+Helmikuu!E113+Maaliskuu!E113+Huhtikuu!E113+Toukokuu!E113+Kesäkuu!E113+Heinäkuu!E113+Elokuu!E113+Syyskuu!E113+Lokakuu!E113+Marraskuu!E113+Joulukuu!E113))/(Tammikuu!E113+Helmikuu!E113+Maaliskuu!E113+Huhtikuu!E113+Toukokuu!E113+Kesäkuu!E113+Heinäkuu!E113+Elokuu!E113+Syyskuu!E113+Lokakuu!E113+Marraskuu!E113+Joulukuu!E113)</f>
        <v>0.12143534388156149</v>
      </c>
      <c r="D113" s="251">
        <f>Tammikuu!D113+Helmikuu!D113+Maaliskuu!D113+Huhtikuu!D113+Toukokuu!D113+Kesäkuu!D113+Heinäkuu!D113+Elokuu!D113+Syyskuu!D113+Lokakuu!D113+Marraskuu!D113+Joulukuu!D113</f>
        <v>-95.96000000000015</v>
      </c>
      <c r="E113" s="235"/>
      <c r="G113" s="225"/>
    </row>
    <row r="114" spans="1:7" x14ac:dyDescent="0.3">
      <c r="A114" s="4" t="s">
        <v>109</v>
      </c>
      <c r="B114" s="251">
        <f>Tammikuu!B114+Helmikuu!B114+Maaliskuu!B114+Huhtikuu!B114+Toukokuu!B114+Kesäkuu!B114+Heinäkuu!B114+Elokuu!B114+Syyskuu!B114+Lokakuu!B114+Marraskuu!B114+Joulukuu!B114</f>
        <v>397723.77</v>
      </c>
      <c r="C114" s="294">
        <f>((Tammikuu!B114+Helmikuu!B114+Maaliskuu!B114+Huhtikuu!B114+Toukokuu!B114+Kesäkuu!B114+Heinäkuu!B114+Elokuu!B114+Syyskuu!B114+Lokakuu!B114+Marraskuu!B114+Joulukuu!B114)-(Tammikuu!E114+Helmikuu!E114+Maaliskuu!E114+Huhtikuu!E114+Toukokuu!E114+Kesäkuu!E114+Heinäkuu!E114+Elokuu!E114+Syyskuu!E114+Lokakuu!E114+Marraskuu!E114+Joulukuu!E114))/(Tammikuu!E114+Helmikuu!E114+Maaliskuu!E114+Huhtikuu!E114+Toukokuu!E114+Kesäkuu!E114+Heinäkuu!E114+Elokuu!E114+Syyskuu!E114+Lokakuu!E114+Marraskuu!E114+Joulukuu!E114)</f>
        <v>-3.1457179706117777E-2</v>
      </c>
      <c r="D114" s="251">
        <f>Tammikuu!D114+Helmikuu!D114+Maaliskuu!D114+Huhtikuu!D114+Toukokuu!D114+Kesäkuu!D114+Heinäkuu!D114+Elokuu!D114+Syyskuu!D114+Lokakuu!D114+Marraskuu!D114+Joulukuu!D114</f>
        <v>-209.95999999999981</v>
      </c>
      <c r="E114" s="235"/>
      <c r="G114" s="225"/>
    </row>
    <row r="115" spans="1:7" x14ac:dyDescent="0.3">
      <c r="A115" s="238" t="s">
        <v>110</v>
      </c>
      <c r="B115" s="251">
        <f>Tammikuu!B115+Helmikuu!B115+Maaliskuu!B115+Huhtikuu!B115+Toukokuu!B115+Kesäkuu!B115+Heinäkuu!B115+Elokuu!B115+Syyskuu!B115+Lokakuu!B115+Marraskuu!B115+Joulukuu!B115</f>
        <v>18762518</v>
      </c>
      <c r="C115" s="294">
        <f>((Tammikuu!B115+Helmikuu!B115+Maaliskuu!B115+Huhtikuu!B115+Toukokuu!B115+Kesäkuu!B115+Heinäkuu!B115+Elokuu!B115+Syyskuu!B115+Lokakuu!B115+Marraskuu!B115+Joulukuu!B115)-(Tammikuu!E115+Helmikuu!E115+Maaliskuu!E115+Huhtikuu!E115+Toukokuu!E115+Kesäkuu!E115+Heinäkuu!E115+Elokuu!E115+Syyskuu!E115+Lokakuu!E115+Marraskuu!E115+Joulukuu!E115))/(Tammikuu!E115+Helmikuu!E115+Maaliskuu!E115+Huhtikuu!E115+Toukokuu!E115+Kesäkuu!E115+Heinäkuu!E115+Elokuu!E115+Syyskuu!E115+Lokakuu!E115+Marraskuu!E115+Joulukuu!E115)</f>
        <v>-4.4090175953150536E-3</v>
      </c>
      <c r="D115" s="251">
        <f>Tammikuu!D115+Helmikuu!D115+Maaliskuu!D115+Huhtikuu!D115+Toukokuu!D115+Kesäkuu!D115+Heinäkuu!D115+Elokuu!D115+Syyskuu!D115+Lokakuu!D115+Marraskuu!D115+Joulukuu!D115</f>
        <v>-10137.010000000002</v>
      </c>
      <c r="E115" s="235"/>
      <c r="G115" s="225"/>
    </row>
    <row r="116" spans="1:7" x14ac:dyDescent="0.3">
      <c r="A116" s="4" t="s">
        <v>111</v>
      </c>
      <c r="B116" s="251">
        <f>Tammikuu!B116+Helmikuu!B116+Maaliskuu!B116+Huhtikuu!B116+Toukokuu!B116+Kesäkuu!B116+Heinäkuu!B116+Elokuu!B116+Syyskuu!B116+Lokakuu!B116+Marraskuu!B116+Joulukuu!B116</f>
        <v>1538867.56</v>
      </c>
      <c r="C116" s="294">
        <f>((Tammikuu!B116+Helmikuu!B116+Maaliskuu!B116+Huhtikuu!B116+Toukokuu!B116+Kesäkuu!B116+Heinäkuu!B116+Elokuu!B116+Syyskuu!B116+Lokakuu!B116+Marraskuu!B116+Joulukuu!B116)-(Tammikuu!E116+Helmikuu!E116+Maaliskuu!E116+Huhtikuu!E116+Toukokuu!E116+Kesäkuu!E116+Heinäkuu!E116+Elokuu!E116+Syyskuu!E116+Lokakuu!E116+Marraskuu!E116+Joulukuu!E116))/(Tammikuu!E116+Helmikuu!E116+Maaliskuu!E116+Huhtikuu!E116+Toukokuu!E116+Kesäkuu!E116+Heinäkuu!E116+Elokuu!E116+Syyskuu!E116+Lokakuu!E116+Marraskuu!E116+Joulukuu!E116)</f>
        <v>3.8694572186067301E-3</v>
      </c>
      <c r="D116" s="251">
        <f>Tammikuu!D116+Helmikuu!D116+Maaliskuu!D116+Huhtikuu!D116+Toukokuu!D116+Kesäkuu!D116+Heinäkuu!D116+Elokuu!D116+Syyskuu!D116+Lokakuu!D116+Marraskuu!D116+Joulukuu!D116</f>
        <v>-612.90999999999985</v>
      </c>
      <c r="E116" s="235"/>
      <c r="G116" s="225"/>
    </row>
    <row r="117" spans="1:7" x14ac:dyDescent="0.3">
      <c r="A117" s="4" t="s">
        <v>112</v>
      </c>
      <c r="B117" s="251">
        <f>Tammikuu!B117+Helmikuu!B117+Maaliskuu!B117+Huhtikuu!B117+Toukokuu!B117+Kesäkuu!B117+Heinäkuu!B117+Elokuu!B117+Syyskuu!B117+Lokakuu!B117+Marraskuu!B117+Joulukuu!B117</f>
        <v>1570126.4900000002</v>
      </c>
      <c r="C117" s="294">
        <f>((Tammikuu!B117+Helmikuu!B117+Maaliskuu!B117+Huhtikuu!B117+Toukokuu!B117+Kesäkuu!B117+Heinäkuu!B117+Elokuu!B117+Syyskuu!B117+Lokakuu!B117+Marraskuu!B117+Joulukuu!B117)-(Tammikuu!E117+Helmikuu!E117+Maaliskuu!E117+Huhtikuu!E117+Toukokuu!E117+Kesäkuu!E117+Heinäkuu!E117+Elokuu!E117+Syyskuu!E117+Lokakuu!E117+Marraskuu!E117+Joulukuu!E117))/(Tammikuu!E117+Helmikuu!E117+Maaliskuu!E117+Huhtikuu!E117+Toukokuu!E117+Kesäkuu!E117+Heinäkuu!E117+Elokuu!E117+Syyskuu!E117+Lokakuu!E117+Marraskuu!E117+Joulukuu!E117)</f>
        <v>8.0435879053855392E-4</v>
      </c>
      <c r="D117" s="251">
        <f>Tammikuu!D117+Helmikuu!D117+Maaliskuu!D117+Huhtikuu!D117+Toukokuu!D117+Kesäkuu!D117+Heinäkuu!D117+Elokuu!D117+Syyskuu!D117+Lokakuu!D117+Marraskuu!D117+Joulukuu!D117</f>
        <v>-775.84000000000015</v>
      </c>
      <c r="E117" s="235"/>
      <c r="G117" s="225"/>
    </row>
    <row r="118" spans="1:7" x14ac:dyDescent="0.3">
      <c r="A118" s="4" t="s">
        <v>113</v>
      </c>
      <c r="B118" s="251">
        <f>Tammikuu!B118+Helmikuu!B118+Maaliskuu!B118+Huhtikuu!B118+Toukokuu!B118+Kesäkuu!B118+Heinäkuu!B118+Elokuu!B118+Syyskuu!B118+Lokakuu!B118+Marraskuu!B118+Joulukuu!B118</f>
        <v>569287.06000000006</v>
      </c>
      <c r="C118" s="294">
        <f>((Tammikuu!B118+Helmikuu!B118+Maaliskuu!B118+Huhtikuu!B118+Toukokuu!B118+Kesäkuu!B118+Heinäkuu!B118+Elokuu!B118+Syyskuu!B118+Lokakuu!B118+Marraskuu!B118+Joulukuu!B118)-(Tammikuu!E118+Helmikuu!E118+Maaliskuu!E118+Huhtikuu!E118+Toukokuu!E118+Kesäkuu!E118+Heinäkuu!E118+Elokuu!E118+Syyskuu!E118+Lokakuu!E118+Marraskuu!E118+Joulukuu!E118))/(Tammikuu!E118+Helmikuu!E118+Maaliskuu!E118+Huhtikuu!E118+Toukokuu!E118+Kesäkuu!E118+Heinäkuu!E118+Elokuu!E118+Syyskuu!E118+Lokakuu!E118+Marraskuu!E118+Joulukuu!E118)</f>
        <v>-8.7688771627780188E-2</v>
      </c>
      <c r="D118" s="251">
        <f>Tammikuu!D118+Helmikuu!D118+Maaliskuu!D118+Huhtikuu!D118+Toukokuu!D118+Kesäkuu!D118+Heinäkuu!D118+Elokuu!D118+Syyskuu!D118+Lokakuu!D118+Marraskuu!D118+Joulukuu!D118</f>
        <v>-150.40999999999985</v>
      </c>
      <c r="E118" s="235"/>
      <c r="G118" s="225"/>
    </row>
    <row r="119" spans="1:7" x14ac:dyDescent="0.3">
      <c r="A119" s="4" t="s">
        <v>114</v>
      </c>
      <c r="B119" s="251">
        <f>Tammikuu!B119+Helmikuu!B119+Maaliskuu!B119+Huhtikuu!B119+Toukokuu!B119+Kesäkuu!B119+Heinäkuu!B119+Elokuu!B119+Syyskuu!B119+Lokakuu!B119+Marraskuu!B119+Joulukuu!B119</f>
        <v>11341360.079999998</v>
      </c>
      <c r="C119" s="294">
        <f>((Tammikuu!B119+Helmikuu!B119+Maaliskuu!B119+Huhtikuu!B119+Toukokuu!B119+Kesäkuu!B119+Heinäkuu!B119+Elokuu!B119+Syyskuu!B119+Lokakuu!B119+Marraskuu!B119+Joulukuu!B119)-(Tammikuu!E119+Helmikuu!E119+Maaliskuu!E119+Huhtikuu!E119+Toukokuu!E119+Kesäkuu!E119+Heinäkuu!E119+Elokuu!E119+Syyskuu!E119+Lokakuu!E119+Marraskuu!E119+Joulukuu!E119))/(Tammikuu!E119+Helmikuu!E119+Maaliskuu!E119+Huhtikuu!E119+Toukokuu!E119+Kesäkuu!E119+Heinäkuu!E119+Elokuu!E119+Syyskuu!E119+Lokakuu!E119+Marraskuu!E119+Joulukuu!E119)</f>
        <v>-2.6953060119550763E-2</v>
      </c>
      <c r="D119" s="251">
        <f>Tammikuu!D119+Helmikuu!D119+Maaliskuu!D119+Huhtikuu!D119+Toukokuu!D119+Kesäkuu!D119+Heinäkuu!D119+Elokuu!D119+Syyskuu!D119+Lokakuu!D119+Marraskuu!D119+Joulukuu!D119</f>
        <v>-4785.8499999999985</v>
      </c>
      <c r="E119" s="235"/>
      <c r="G119" s="225"/>
    </row>
    <row r="120" spans="1:7" x14ac:dyDescent="0.3">
      <c r="A120" s="4" t="s">
        <v>115</v>
      </c>
      <c r="B120" s="251">
        <f>Tammikuu!B120+Helmikuu!B120+Maaliskuu!B120+Huhtikuu!B120+Toukokuu!B120+Kesäkuu!B120+Heinäkuu!B120+Elokuu!B120+Syyskuu!B120+Lokakuu!B120+Marraskuu!B120+Joulukuu!B120</f>
        <v>3083096.2999999993</v>
      </c>
      <c r="C120" s="294">
        <f>((Tammikuu!B120+Helmikuu!B120+Maaliskuu!B120+Huhtikuu!B120+Toukokuu!B120+Kesäkuu!B120+Heinäkuu!B120+Elokuu!B120+Syyskuu!B120+Lokakuu!B120+Marraskuu!B120+Joulukuu!B120)-(Tammikuu!E120+Helmikuu!E120+Maaliskuu!E120+Huhtikuu!E120+Toukokuu!E120+Kesäkuu!E120+Heinäkuu!E120+Elokuu!E120+Syyskuu!E120+Lokakuu!E120+Marraskuu!E120+Joulukuu!E120))/(Tammikuu!E120+Helmikuu!E120+Maaliskuu!E120+Huhtikuu!E120+Toukokuu!E120+Kesäkuu!E120+Heinäkuu!E120+Elokuu!E120+Syyskuu!E120+Lokakuu!E120+Marraskuu!E120+Joulukuu!E120)</f>
        <v>-5.1437142312662013E-3</v>
      </c>
      <c r="D120" s="251">
        <f>Tammikuu!D120+Helmikuu!D120+Maaliskuu!D120+Huhtikuu!D120+Toukokuu!D120+Kesäkuu!D120+Heinäkuu!D120+Elokuu!D120+Syyskuu!D120+Lokakuu!D120+Marraskuu!D120+Joulukuu!D120</f>
        <v>-1231.0899999999983</v>
      </c>
      <c r="E120" s="235"/>
      <c r="G120" s="225"/>
    </row>
    <row r="121" spans="1:7" x14ac:dyDescent="0.3">
      <c r="A121" s="4" t="s">
        <v>116</v>
      </c>
      <c r="B121" s="251">
        <f>Tammikuu!B121+Helmikuu!B121+Maaliskuu!B121+Huhtikuu!B121+Toukokuu!B121+Kesäkuu!B121+Heinäkuu!B121+Elokuu!B121+Syyskuu!B121+Lokakuu!B121+Marraskuu!B121+Joulukuu!B121</f>
        <v>3278334.6999999993</v>
      </c>
      <c r="C121" s="294">
        <f>((Tammikuu!B121+Helmikuu!B121+Maaliskuu!B121+Huhtikuu!B121+Toukokuu!B121+Kesäkuu!B121+Heinäkuu!B121+Elokuu!B121+Syyskuu!B121+Lokakuu!B121+Marraskuu!B121+Joulukuu!B121)-(Tammikuu!E121+Helmikuu!E121+Maaliskuu!E121+Huhtikuu!E121+Toukokuu!E121+Kesäkuu!E121+Heinäkuu!E121+Elokuu!E121+Syyskuu!E121+Lokakuu!E121+Marraskuu!E121+Joulukuu!E121))/(Tammikuu!E121+Helmikuu!E121+Maaliskuu!E121+Huhtikuu!E121+Toukokuu!E121+Kesäkuu!E121+Heinäkuu!E121+Elokuu!E121+Syyskuu!E121+Lokakuu!E121+Marraskuu!E121+Joulukuu!E121)</f>
        <v>8.3576409196260363E-3</v>
      </c>
      <c r="D121" s="251">
        <f>Tammikuu!D121+Helmikuu!D121+Maaliskuu!D121+Huhtikuu!D121+Toukokuu!D121+Kesäkuu!D121+Heinäkuu!D121+Elokuu!D121+Syyskuu!D121+Lokakuu!D121+Marraskuu!D121+Joulukuu!D121</f>
        <v>-1155.1599999999999</v>
      </c>
      <c r="E121" s="235"/>
      <c r="G121" s="225"/>
    </row>
    <row r="122" spans="1:7" x14ac:dyDescent="0.3">
      <c r="A122" s="4" t="s">
        <v>117</v>
      </c>
      <c r="B122" s="251">
        <f>Tammikuu!B122+Helmikuu!B122+Maaliskuu!B122+Huhtikuu!B122+Toukokuu!B122+Kesäkuu!B122+Heinäkuu!B122+Elokuu!B122+Syyskuu!B122+Lokakuu!B122+Marraskuu!B122+Joulukuu!B122</f>
        <v>596331.19999999995</v>
      </c>
      <c r="C122" s="294">
        <f>((Tammikuu!B122+Helmikuu!B122+Maaliskuu!B122+Huhtikuu!B122+Toukokuu!B122+Kesäkuu!B122+Heinäkuu!B122+Elokuu!B122+Syyskuu!B122+Lokakuu!B122+Marraskuu!B122+Joulukuu!B122)-(Tammikuu!E122+Helmikuu!E122+Maaliskuu!E122+Huhtikuu!E122+Toukokuu!E122+Kesäkuu!E122+Heinäkuu!E122+Elokuu!E122+Syyskuu!E122+Lokakuu!E122+Marraskuu!E122+Joulukuu!E122))/(Tammikuu!E122+Helmikuu!E122+Maaliskuu!E122+Huhtikuu!E122+Toukokuu!E122+Kesäkuu!E122+Heinäkuu!E122+Elokuu!E122+Syyskuu!E122+Lokakuu!E122+Marraskuu!E122+Joulukuu!E122)</f>
        <v>-8.6006171425049762E-3</v>
      </c>
      <c r="D122" s="251">
        <f>Tammikuu!D122+Helmikuu!D122+Maaliskuu!D122+Huhtikuu!D122+Toukokuu!D122+Kesäkuu!D122+Heinäkuu!D122+Elokuu!D122+Syyskuu!D122+Lokakuu!D122+Marraskuu!D122+Joulukuu!D122</f>
        <v>-156.16999999999985</v>
      </c>
      <c r="E122" s="235"/>
      <c r="G122" s="225"/>
    </row>
    <row r="123" spans="1:7" x14ac:dyDescent="0.3">
      <c r="A123" s="4" t="s">
        <v>118</v>
      </c>
      <c r="B123" s="251">
        <f>Tammikuu!B123+Helmikuu!B123+Maaliskuu!B123+Huhtikuu!B123+Toukokuu!B123+Kesäkuu!B123+Heinäkuu!B123+Elokuu!B123+Syyskuu!B123+Lokakuu!B123+Marraskuu!B123+Joulukuu!B123</f>
        <v>571665.59</v>
      </c>
      <c r="C123" s="294">
        <f>((Tammikuu!B123+Helmikuu!B123+Maaliskuu!B123+Huhtikuu!B123+Toukokuu!B123+Kesäkuu!B123+Heinäkuu!B123+Elokuu!B123+Syyskuu!B123+Lokakuu!B123+Marraskuu!B123+Joulukuu!B123)-(Tammikuu!E123+Helmikuu!E123+Maaliskuu!E123+Huhtikuu!E123+Toukokuu!E123+Kesäkuu!E123+Heinäkuu!E123+Elokuu!E123+Syyskuu!E123+Lokakuu!E123+Marraskuu!E123+Joulukuu!E123))/(Tammikuu!E123+Helmikuu!E123+Maaliskuu!E123+Huhtikuu!E123+Toukokuu!E123+Kesäkuu!E123+Heinäkuu!E123+Elokuu!E123+Syyskuu!E123+Lokakuu!E123+Marraskuu!E123+Joulukuu!E123)</f>
        <v>-2.2063787894165736E-2</v>
      </c>
      <c r="D123" s="251">
        <f>Tammikuu!D123+Helmikuu!D123+Maaliskuu!D123+Huhtikuu!D123+Toukokuu!D123+Kesäkuu!D123+Heinäkuu!D123+Elokuu!D123+Syyskuu!D123+Lokakuu!D123+Marraskuu!D123+Joulukuu!D123</f>
        <v>-112.29999999999984</v>
      </c>
      <c r="E123" s="235"/>
      <c r="G123" s="225"/>
    </row>
    <row r="124" spans="1:7" x14ac:dyDescent="0.3">
      <c r="A124" s="4" t="s">
        <v>119</v>
      </c>
      <c r="B124" s="251">
        <f>Tammikuu!B124+Helmikuu!B124+Maaliskuu!B124+Huhtikuu!B124+Toukokuu!B124+Kesäkuu!B124+Heinäkuu!B124+Elokuu!B124+Syyskuu!B124+Lokakuu!B124+Marraskuu!B124+Joulukuu!B124</f>
        <v>4034481.6700000004</v>
      </c>
      <c r="C124" s="294">
        <f>((Tammikuu!B124+Helmikuu!B124+Maaliskuu!B124+Huhtikuu!B124+Toukokuu!B124+Kesäkuu!B124+Heinäkuu!B124+Elokuu!B124+Syyskuu!B124+Lokakuu!B124+Marraskuu!B124+Joulukuu!B124)-(Tammikuu!E124+Helmikuu!E124+Maaliskuu!E124+Huhtikuu!E124+Toukokuu!E124+Kesäkuu!E124+Heinäkuu!E124+Elokuu!E124+Syyskuu!E124+Lokakuu!E124+Marraskuu!E124+Joulukuu!E124))/(Tammikuu!E124+Helmikuu!E124+Maaliskuu!E124+Huhtikuu!E124+Toukokuu!E124+Kesäkuu!E124+Heinäkuu!E124+Elokuu!E124+Syyskuu!E124+Lokakuu!E124+Marraskuu!E124+Joulukuu!E124)</f>
        <v>-1.0722094964141381E-2</v>
      </c>
      <c r="D124" s="251">
        <f>Tammikuu!D124+Helmikuu!D124+Maaliskuu!D124+Huhtikuu!D124+Toukokuu!D124+Kesäkuu!D124+Heinäkuu!D124+Elokuu!D124+Syyskuu!D124+Lokakuu!D124+Marraskuu!D124+Joulukuu!D124</f>
        <v>-1220.4799999999996</v>
      </c>
      <c r="E124" s="235"/>
      <c r="G124" s="225"/>
    </row>
    <row r="125" spans="1:7" x14ac:dyDescent="0.3">
      <c r="A125" s="4" t="s">
        <v>120</v>
      </c>
      <c r="B125" s="251">
        <f>Tammikuu!B125+Helmikuu!B125+Maaliskuu!B125+Huhtikuu!B125+Toukokuu!B125+Kesäkuu!B125+Heinäkuu!B125+Elokuu!B125+Syyskuu!B125+Lokakuu!B125+Marraskuu!B125+Joulukuu!B125</f>
        <v>1731786.27</v>
      </c>
      <c r="C125" s="294">
        <f>((Tammikuu!B125+Helmikuu!B125+Maaliskuu!B125+Huhtikuu!B125+Toukokuu!B125+Kesäkuu!B125+Heinäkuu!B125+Elokuu!B125+Syyskuu!B125+Lokakuu!B125+Marraskuu!B125+Joulukuu!B125)-(Tammikuu!E125+Helmikuu!E125+Maaliskuu!E125+Huhtikuu!E125+Toukokuu!E125+Kesäkuu!E125+Heinäkuu!E125+Elokuu!E125+Syyskuu!E125+Lokakuu!E125+Marraskuu!E125+Joulukuu!E125))/(Tammikuu!E125+Helmikuu!E125+Maaliskuu!E125+Huhtikuu!E125+Toukokuu!E125+Kesäkuu!E125+Heinäkuu!E125+Elokuu!E125+Syyskuu!E125+Lokakuu!E125+Marraskuu!E125+Joulukuu!E125)</f>
        <v>-1.5912572111484335E-2</v>
      </c>
      <c r="D125" s="251">
        <f>Tammikuu!D125+Helmikuu!D125+Maaliskuu!D125+Huhtikuu!D125+Toukokuu!D125+Kesäkuu!D125+Heinäkuu!D125+Elokuu!D125+Syyskuu!D125+Lokakuu!D125+Marraskuu!D125+Joulukuu!D125</f>
        <v>-701.10000000000036</v>
      </c>
      <c r="E125" s="235"/>
      <c r="G125" s="225"/>
    </row>
    <row r="126" spans="1:7" x14ac:dyDescent="0.3">
      <c r="A126" s="4" t="s">
        <v>121</v>
      </c>
      <c r="B126" s="251">
        <f>Tammikuu!B126+Helmikuu!B126+Maaliskuu!B126+Huhtikuu!B126+Toukokuu!B126+Kesäkuu!B126+Heinäkuu!B126+Elokuu!B126+Syyskuu!B126+Lokakuu!B126+Marraskuu!B126+Joulukuu!B126</f>
        <v>3469076.2899999996</v>
      </c>
      <c r="C126" s="294">
        <f>((Tammikuu!B126+Helmikuu!B126+Maaliskuu!B126+Huhtikuu!B126+Toukokuu!B126+Kesäkuu!B126+Heinäkuu!B126+Elokuu!B126+Syyskuu!B126+Lokakuu!B126+Marraskuu!B126+Joulukuu!B126)-(Tammikuu!E126+Helmikuu!E126+Maaliskuu!E126+Huhtikuu!E126+Toukokuu!E126+Kesäkuu!E126+Heinäkuu!E126+Elokuu!E126+Syyskuu!E126+Lokakuu!E126+Marraskuu!E126+Joulukuu!E126))/(Tammikuu!E126+Helmikuu!E126+Maaliskuu!E126+Huhtikuu!E126+Toukokuu!E126+Kesäkuu!E126+Heinäkuu!E126+Elokuu!E126+Syyskuu!E126+Lokakuu!E126+Marraskuu!E126+Joulukuu!E126)</f>
        <v>-2.2464395683012821E-2</v>
      </c>
      <c r="D126" s="251">
        <f>Tammikuu!D126+Helmikuu!D126+Maaliskuu!D126+Huhtikuu!D126+Toukokuu!D126+Kesäkuu!D126+Heinäkuu!D126+Elokuu!D126+Syyskuu!D126+Lokakuu!D126+Marraskuu!D126+Joulukuu!D126</f>
        <v>-1326.4899999999989</v>
      </c>
      <c r="E126" s="235"/>
      <c r="G126" s="225"/>
    </row>
    <row r="127" spans="1:7" x14ac:dyDescent="0.3">
      <c r="A127" s="4" t="s">
        <v>122</v>
      </c>
      <c r="B127" s="251">
        <f>Tammikuu!B127+Helmikuu!B127+Maaliskuu!B127+Huhtikuu!B127+Toukokuu!B127+Kesäkuu!B127+Heinäkuu!B127+Elokuu!B127+Syyskuu!B127+Lokakuu!B127+Marraskuu!B127+Joulukuu!B127</f>
        <v>1650556.0099999998</v>
      </c>
      <c r="C127" s="294">
        <f>((Tammikuu!B127+Helmikuu!B127+Maaliskuu!B127+Huhtikuu!B127+Toukokuu!B127+Kesäkuu!B127+Heinäkuu!B127+Elokuu!B127+Syyskuu!B127+Lokakuu!B127+Marraskuu!B127+Joulukuu!B127)-(Tammikuu!E127+Helmikuu!E127+Maaliskuu!E127+Huhtikuu!E127+Toukokuu!E127+Kesäkuu!E127+Heinäkuu!E127+Elokuu!E127+Syyskuu!E127+Lokakuu!E127+Marraskuu!E127+Joulukuu!E127))/(Tammikuu!E127+Helmikuu!E127+Maaliskuu!E127+Huhtikuu!E127+Toukokuu!E127+Kesäkuu!E127+Heinäkuu!E127+Elokuu!E127+Syyskuu!E127+Lokakuu!E127+Marraskuu!E127+Joulukuu!E127)</f>
        <v>-1.0166174955938537E-2</v>
      </c>
      <c r="D127" s="251">
        <f>Tammikuu!D127+Helmikuu!D127+Maaliskuu!D127+Huhtikuu!D127+Toukokuu!D127+Kesäkuu!D127+Heinäkuu!D127+Elokuu!D127+Syyskuu!D127+Lokakuu!D127+Marraskuu!D127+Joulukuu!D127</f>
        <v>-1000.2800000000016</v>
      </c>
      <c r="E127" s="235"/>
      <c r="G127" s="225"/>
    </row>
    <row r="128" spans="1:7" x14ac:dyDescent="0.3">
      <c r="A128" s="4" t="s">
        <v>123</v>
      </c>
      <c r="B128" s="251">
        <f>Tammikuu!B128+Helmikuu!B128+Maaliskuu!B128+Huhtikuu!B128+Toukokuu!B128+Kesäkuu!B128+Heinäkuu!B128+Elokuu!B128+Syyskuu!B128+Lokakuu!B128+Marraskuu!B128+Joulukuu!B128</f>
        <v>1875855.28</v>
      </c>
      <c r="C128" s="294">
        <f>((Tammikuu!B128+Helmikuu!B128+Maaliskuu!B128+Huhtikuu!B128+Toukokuu!B128+Kesäkuu!B128+Heinäkuu!B128+Elokuu!B128+Syyskuu!B128+Lokakuu!B128+Marraskuu!B128+Joulukuu!B128)-(Tammikuu!E128+Helmikuu!E128+Maaliskuu!E128+Huhtikuu!E128+Toukokuu!E128+Kesäkuu!E128+Heinäkuu!E128+Elokuu!E128+Syyskuu!E128+Lokakuu!E128+Marraskuu!E128+Joulukuu!E128))/(Tammikuu!E128+Helmikuu!E128+Maaliskuu!E128+Huhtikuu!E128+Toukokuu!E128+Kesäkuu!E128+Heinäkuu!E128+Elokuu!E128+Syyskuu!E128+Lokakuu!E128+Marraskuu!E128+Joulukuu!E128)</f>
        <v>1.2275985832806258E-2</v>
      </c>
      <c r="D128" s="251">
        <f>Tammikuu!D128+Helmikuu!D128+Maaliskuu!D128+Huhtikuu!D128+Toukokuu!D128+Kesäkuu!D128+Heinäkuu!D128+Elokuu!D128+Syyskuu!D128+Lokakuu!D128+Marraskuu!D128+Joulukuu!D128</f>
        <v>-431.34999999999991</v>
      </c>
      <c r="E128" s="235"/>
      <c r="G128" s="225"/>
    </row>
    <row r="129" spans="1:7" x14ac:dyDescent="0.3">
      <c r="A129" s="4" t="s">
        <v>124</v>
      </c>
      <c r="B129" s="251">
        <f>Tammikuu!B129+Helmikuu!B129+Maaliskuu!B129+Huhtikuu!B129+Toukokuu!B129+Kesäkuu!B129+Heinäkuu!B129+Elokuu!B129+Syyskuu!B129+Lokakuu!B129+Marraskuu!B129+Joulukuu!B129</f>
        <v>1872058.3999999997</v>
      </c>
      <c r="C129" s="294">
        <f>((Tammikuu!B129+Helmikuu!B129+Maaliskuu!B129+Huhtikuu!B129+Toukokuu!B129+Kesäkuu!B129+Heinäkuu!B129+Elokuu!B129+Syyskuu!B129+Lokakuu!B129+Marraskuu!B129+Joulukuu!B129)-(Tammikuu!E129+Helmikuu!E129+Maaliskuu!E129+Huhtikuu!E129+Toukokuu!E129+Kesäkuu!E129+Heinäkuu!E129+Elokuu!E129+Syyskuu!E129+Lokakuu!E129+Marraskuu!E129+Joulukuu!E129))/(Tammikuu!E129+Helmikuu!E129+Maaliskuu!E129+Huhtikuu!E129+Toukokuu!E129+Kesäkuu!E129+Heinäkuu!E129+Elokuu!E129+Syyskuu!E129+Lokakuu!E129+Marraskuu!E129+Joulukuu!E129)</f>
        <v>-1.4375225838973354E-2</v>
      </c>
      <c r="D129" s="251">
        <f>Tammikuu!D129+Helmikuu!D129+Maaliskuu!D129+Huhtikuu!D129+Toukokuu!D129+Kesäkuu!D129+Heinäkuu!D129+Elokuu!D129+Syyskuu!D129+Lokakuu!D129+Marraskuu!D129+Joulukuu!D129</f>
        <v>-644.6800000000012</v>
      </c>
      <c r="E129" s="235"/>
      <c r="G129" s="225"/>
    </row>
    <row r="130" spans="1:7" x14ac:dyDescent="0.3">
      <c r="A130" s="4" t="s">
        <v>125</v>
      </c>
      <c r="B130" s="251">
        <f>Tammikuu!B130+Helmikuu!B130+Maaliskuu!B130+Huhtikuu!B130+Toukokuu!B130+Kesäkuu!B130+Heinäkuu!B130+Elokuu!B130+Syyskuu!B130+Lokakuu!B130+Marraskuu!B130+Joulukuu!B130</f>
        <v>8350288.5999999987</v>
      </c>
      <c r="C130" s="294">
        <f>((Tammikuu!B130+Helmikuu!B130+Maaliskuu!B130+Huhtikuu!B130+Toukokuu!B130+Kesäkuu!B130+Heinäkuu!B130+Elokuu!B130+Syyskuu!B130+Lokakuu!B130+Marraskuu!B130+Joulukuu!B130)-(Tammikuu!E130+Helmikuu!E130+Maaliskuu!E130+Huhtikuu!E130+Toukokuu!E130+Kesäkuu!E130+Heinäkuu!E130+Elokuu!E130+Syyskuu!E130+Lokakuu!E130+Marraskuu!E130+Joulukuu!E130))/(Tammikuu!E130+Helmikuu!E130+Maaliskuu!E130+Huhtikuu!E130+Toukokuu!E130+Kesäkuu!E130+Heinäkuu!E130+Elokuu!E130+Syyskuu!E130+Lokakuu!E130+Marraskuu!E130+Joulukuu!E130)</f>
        <v>-9.7745675670752648E-3</v>
      </c>
      <c r="D130" s="251">
        <f>Tammikuu!D130+Helmikuu!D130+Maaliskuu!D130+Huhtikuu!D130+Toukokuu!D130+Kesäkuu!D130+Heinäkuu!D130+Elokuu!D130+Syyskuu!D130+Lokakuu!D130+Marraskuu!D130+Joulukuu!D130</f>
        <v>-3346.0800000000017</v>
      </c>
      <c r="E130" s="235"/>
      <c r="G130" s="225"/>
    </row>
    <row r="131" spans="1:7" x14ac:dyDescent="0.3">
      <c r="A131" s="4" t="s">
        <v>126</v>
      </c>
      <c r="B131" s="251">
        <f>Tammikuu!B131+Helmikuu!B131+Maaliskuu!B131+Huhtikuu!B131+Toukokuu!B131+Kesäkuu!B131+Heinäkuu!B131+Elokuu!B131+Syyskuu!B131+Lokakuu!B131+Marraskuu!B131+Joulukuu!B131</f>
        <v>2957504.1099999994</v>
      </c>
      <c r="C131" s="294">
        <f>((Tammikuu!B131+Helmikuu!B131+Maaliskuu!B131+Huhtikuu!B131+Toukokuu!B131+Kesäkuu!B131+Heinäkuu!B131+Elokuu!B131+Syyskuu!B131+Lokakuu!B131+Marraskuu!B131+Joulukuu!B131)-(Tammikuu!E131+Helmikuu!E131+Maaliskuu!E131+Huhtikuu!E131+Toukokuu!E131+Kesäkuu!E131+Heinäkuu!E131+Elokuu!E131+Syyskuu!E131+Lokakuu!E131+Marraskuu!E131+Joulukuu!E131))/(Tammikuu!E131+Helmikuu!E131+Maaliskuu!E131+Huhtikuu!E131+Toukokuu!E131+Kesäkuu!E131+Heinäkuu!E131+Elokuu!E131+Syyskuu!E131+Lokakuu!E131+Marraskuu!E131+Joulukuu!E131)</f>
        <v>-2.4668664981625774E-3</v>
      </c>
      <c r="D131" s="251">
        <f>Tammikuu!D131+Helmikuu!D131+Maaliskuu!D131+Huhtikuu!D131+Toukokuu!D131+Kesäkuu!D131+Heinäkuu!D131+Elokuu!D131+Syyskuu!D131+Lokakuu!D131+Marraskuu!D131+Joulukuu!D131</f>
        <v>-1251.9599999999991</v>
      </c>
      <c r="E131" s="235"/>
      <c r="G131" s="225"/>
    </row>
    <row r="132" spans="1:7" x14ac:dyDescent="0.3">
      <c r="A132" s="4" t="s">
        <v>127</v>
      </c>
      <c r="B132" s="251">
        <f>Tammikuu!B132+Helmikuu!B132+Maaliskuu!B132+Huhtikuu!B132+Toukokuu!B132+Kesäkuu!B132+Heinäkuu!B132+Elokuu!B132+Syyskuu!B132+Lokakuu!B132+Marraskuu!B132+Joulukuu!B132</f>
        <v>1469465.7000000002</v>
      </c>
      <c r="C132" s="294">
        <f>((Tammikuu!B132+Helmikuu!B132+Maaliskuu!B132+Huhtikuu!B132+Toukokuu!B132+Kesäkuu!B132+Heinäkuu!B132+Elokuu!B132+Syyskuu!B132+Lokakuu!B132+Marraskuu!B132+Joulukuu!B132)-(Tammikuu!E132+Helmikuu!E132+Maaliskuu!E132+Huhtikuu!E132+Toukokuu!E132+Kesäkuu!E132+Heinäkuu!E132+Elokuu!E132+Syyskuu!E132+Lokakuu!E132+Marraskuu!E132+Joulukuu!E132))/(Tammikuu!E132+Helmikuu!E132+Maaliskuu!E132+Huhtikuu!E132+Toukokuu!E132+Kesäkuu!E132+Heinäkuu!E132+Elokuu!E132+Syyskuu!E132+Lokakuu!E132+Marraskuu!E132+Joulukuu!E132)</f>
        <v>2.5000402650761332E-2</v>
      </c>
      <c r="D132" s="251">
        <f>Tammikuu!D132+Helmikuu!D132+Maaliskuu!D132+Huhtikuu!D132+Toukokuu!D132+Kesäkuu!D132+Heinäkuu!D132+Elokuu!D132+Syyskuu!D132+Lokakuu!D132+Marraskuu!D132+Joulukuu!D132</f>
        <v>-525.72000000000025</v>
      </c>
      <c r="E132" s="235"/>
      <c r="G132" s="225"/>
    </row>
    <row r="133" spans="1:7" x14ac:dyDescent="0.3">
      <c r="A133" s="4" t="s">
        <v>128</v>
      </c>
      <c r="B133" s="251">
        <f>Tammikuu!B133+Helmikuu!B133+Maaliskuu!B133+Huhtikuu!B133+Toukokuu!B133+Kesäkuu!B133+Heinäkuu!B133+Elokuu!B133+Syyskuu!B133+Lokakuu!B133+Marraskuu!B133+Joulukuu!B133</f>
        <v>3194256.23</v>
      </c>
      <c r="C133" s="294">
        <f>((Tammikuu!B133+Helmikuu!B133+Maaliskuu!B133+Huhtikuu!B133+Toukokuu!B133+Kesäkuu!B133+Heinäkuu!B133+Elokuu!B133+Syyskuu!B133+Lokakuu!B133+Marraskuu!B133+Joulukuu!B133)-(Tammikuu!E133+Helmikuu!E133+Maaliskuu!E133+Huhtikuu!E133+Toukokuu!E133+Kesäkuu!E133+Heinäkuu!E133+Elokuu!E133+Syyskuu!E133+Lokakuu!E133+Marraskuu!E133+Joulukuu!E133))/(Tammikuu!E133+Helmikuu!E133+Maaliskuu!E133+Huhtikuu!E133+Toukokuu!E133+Kesäkuu!E133+Heinäkuu!E133+Elokuu!E133+Syyskuu!E133+Lokakuu!E133+Marraskuu!E133+Joulukuu!E133)</f>
        <v>-3.9306072151535754E-2</v>
      </c>
      <c r="D133" s="251">
        <f>Tammikuu!D133+Helmikuu!D133+Maaliskuu!D133+Huhtikuu!D133+Toukokuu!D133+Kesäkuu!D133+Heinäkuu!D133+Elokuu!D133+Syyskuu!D133+Lokakuu!D133+Marraskuu!D133+Joulukuu!D133</f>
        <v>-4212.1899999999987</v>
      </c>
      <c r="E133" s="235"/>
      <c r="G133" s="225"/>
    </row>
    <row r="134" spans="1:7" x14ac:dyDescent="0.3">
      <c r="A134" s="4" t="s">
        <v>129</v>
      </c>
      <c r="B134" s="251">
        <f>Tammikuu!B134+Helmikuu!B134+Maaliskuu!B134+Huhtikuu!B134+Toukokuu!B134+Kesäkuu!B134+Heinäkuu!B134+Elokuu!B134+Syyskuu!B134+Lokakuu!B134+Marraskuu!B134+Joulukuu!B134</f>
        <v>422312.43</v>
      </c>
      <c r="C134" s="294">
        <f>((Tammikuu!B134+Helmikuu!B134+Maaliskuu!B134+Huhtikuu!B134+Toukokuu!B134+Kesäkuu!B134+Heinäkuu!B134+Elokuu!B134+Syyskuu!B134+Lokakuu!B134+Marraskuu!B134+Joulukuu!B134)-(Tammikuu!E134+Helmikuu!E134+Maaliskuu!E134+Huhtikuu!E134+Toukokuu!E134+Kesäkuu!E134+Heinäkuu!E134+Elokuu!E134+Syyskuu!E134+Lokakuu!E134+Marraskuu!E134+Joulukuu!E134))/(Tammikuu!E134+Helmikuu!E134+Maaliskuu!E134+Huhtikuu!E134+Toukokuu!E134+Kesäkuu!E134+Heinäkuu!E134+Elokuu!E134+Syyskuu!E134+Lokakuu!E134+Marraskuu!E134+Joulukuu!E134)</f>
        <v>5.5318344288987832E-2</v>
      </c>
      <c r="D134" s="251">
        <f>Tammikuu!D134+Helmikuu!D134+Maaliskuu!D134+Huhtikuu!D134+Toukokuu!D134+Kesäkuu!D134+Heinäkuu!D134+Elokuu!D134+Syyskuu!D134+Lokakuu!D134+Marraskuu!D134+Joulukuu!D134</f>
        <v>-100.63</v>
      </c>
      <c r="E134" s="235"/>
      <c r="G134" s="225"/>
    </row>
    <row r="135" spans="1:7" x14ac:dyDescent="0.3">
      <c r="A135" s="4" t="s">
        <v>130</v>
      </c>
      <c r="B135" s="251">
        <f>Tammikuu!B135+Helmikuu!B135+Maaliskuu!B135+Huhtikuu!B135+Toukokuu!B135+Kesäkuu!B135+Heinäkuu!B135+Elokuu!B135+Syyskuu!B135+Lokakuu!B135+Marraskuu!B135+Joulukuu!B135</f>
        <v>1169601.6300000001</v>
      </c>
      <c r="C135" s="294">
        <f>((Tammikuu!B135+Helmikuu!B135+Maaliskuu!B135+Huhtikuu!B135+Toukokuu!B135+Kesäkuu!B135+Heinäkuu!B135+Elokuu!B135+Syyskuu!B135+Lokakuu!B135+Marraskuu!B135+Joulukuu!B135)-(Tammikuu!E135+Helmikuu!E135+Maaliskuu!E135+Huhtikuu!E135+Toukokuu!E135+Kesäkuu!E135+Heinäkuu!E135+Elokuu!E135+Syyskuu!E135+Lokakuu!E135+Marraskuu!E135+Joulukuu!E135))/(Tammikuu!E135+Helmikuu!E135+Maaliskuu!E135+Huhtikuu!E135+Toukokuu!E135+Kesäkuu!E135+Heinäkuu!E135+Elokuu!E135+Syyskuu!E135+Lokakuu!E135+Marraskuu!E135+Joulukuu!E135)</f>
        <v>-1.3601240989328093E-3</v>
      </c>
      <c r="D135" s="251">
        <f>Tammikuu!D135+Helmikuu!D135+Maaliskuu!D135+Huhtikuu!D135+Toukokuu!D135+Kesäkuu!D135+Heinäkuu!D135+Elokuu!D135+Syyskuu!D135+Lokakuu!D135+Marraskuu!D135+Joulukuu!D135</f>
        <v>-250.48999999999978</v>
      </c>
      <c r="E135" s="235"/>
      <c r="G135" s="225"/>
    </row>
    <row r="136" spans="1:7" x14ac:dyDescent="0.3">
      <c r="A136" s="4" t="s">
        <v>131</v>
      </c>
      <c r="B136" s="251">
        <f>Tammikuu!B136+Helmikuu!B136+Maaliskuu!B136+Huhtikuu!B136+Toukokuu!B136+Kesäkuu!B136+Heinäkuu!B136+Elokuu!B136+Syyskuu!B136+Lokakuu!B136+Marraskuu!B136+Joulukuu!B136</f>
        <v>925736.39999999991</v>
      </c>
      <c r="C136" s="294">
        <f>((Tammikuu!B136+Helmikuu!B136+Maaliskuu!B136+Huhtikuu!B136+Toukokuu!B136+Kesäkuu!B136+Heinäkuu!B136+Elokuu!B136+Syyskuu!B136+Lokakuu!B136+Marraskuu!B136+Joulukuu!B136)-(Tammikuu!E136+Helmikuu!E136+Maaliskuu!E136+Huhtikuu!E136+Toukokuu!E136+Kesäkuu!E136+Heinäkuu!E136+Elokuu!E136+Syyskuu!E136+Lokakuu!E136+Marraskuu!E136+Joulukuu!E136))/(Tammikuu!E136+Helmikuu!E136+Maaliskuu!E136+Huhtikuu!E136+Toukokuu!E136+Kesäkuu!E136+Heinäkuu!E136+Elokuu!E136+Syyskuu!E136+Lokakuu!E136+Marraskuu!E136+Joulukuu!E136)</f>
        <v>0.10020800089905216</v>
      </c>
      <c r="D136" s="251">
        <f>Tammikuu!D136+Helmikuu!D136+Maaliskuu!D136+Huhtikuu!D136+Toukokuu!D136+Kesäkuu!D136+Heinäkuu!D136+Elokuu!D136+Syyskuu!D136+Lokakuu!D136+Marraskuu!D136+Joulukuu!D136</f>
        <v>-384.02999999999929</v>
      </c>
      <c r="E136" s="235"/>
      <c r="G136" s="225"/>
    </row>
    <row r="137" spans="1:7" x14ac:dyDescent="0.3">
      <c r="A137" s="4" t="s">
        <v>132</v>
      </c>
      <c r="B137" s="251">
        <f>Tammikuu!B137+Helmikuu!B137+Maaliskuu!B137+Huhtikuu!B137+Toukokuu!B137+Kesäkuu!B137+Heinäkuu!B137+Elokuu!B137+Syyskuu!B137+Lokakuu!B137+Marraskuu!B137+Joulukuu!B137</f>
        <v>1278879.3800000001</v>
      </c>
      <c r="C137" s="294">
        <f>((Tammikuu!B137+Helmikuu!B137+Maaliskuu!B137+Huhtikuu!B137+Toukokuu!B137+Kesäkuu!B137+Heinäkuu!B137+Elokuu!B137+Syyskuu!B137+Lokakuu!B137+Marraskuu!B137+Joulukuu!B137)-(Tammikuu!E137+Helmikuu!E137+Maaliskuu!E137+Huhtikuu!E137+Toukokuu!E137+Kesäkuu!E137+Heinäkuu!E137+Elokuu!E137+Syyskuu!E137+Lokakuu!E137+Marraskuu!E137+Joulukuu!E137))/(Tammikuu!E137+Helmikuu!E137+Maaliskuu!E137+Huhtikuu!E137+Toukokuu!E137+Kesäkuu!E137+Heinäkuu!E137+Elokuu!E137+Syyskuu!E137+Lokakuu!E137+Marraskuu!E137+Joulukuu!E137)</f>
        <v>8.9171760864107993E-3</v>
      </c>
      <c r="D137" s="251">
        <f>Tammikuu!D137+Helmikuu!D137+Maaliskuu!D137+Huhtikuu!D137+Toukokuu!D137+Kesäkuu!D137+Heinäkuu!D137+Elokuu!D137+Syyskuu!D137+Lokakuu!D137+Marraskuu!D137+Joulukuu!D137</f>
        <v>-335.73</v>
      </c>
      <c r="E137" s="235"/>
      <c r="G137" s="225"/>
    </row>
    <row r="138" spans="1:7" x14ac:dyDescent="0.3">
      <c r="A138" s="4" t="s">
        <v>133</v>
      </c>
      <c r="B138" s="251">
        <f>Tammikuu!B138+Helmikuu!B138+Maaliskuu!B138+Huhtikuu!B138+Toukokuu!B138+Kesäkuu!B138+Heinäkuu!B138+Elokuu!B138+Syyskuu!B138+Lokakuu!B138+Marraskuu!B138+Joulukuu!B138</f>
        <v>2563366.02</v>
      </c>
      <c r="C138" s="294">
        <f>((Tammikuu!B138+Helmikuu!B138+Maaliskuu!B138+Huhtikuu!B138+Toukokuu!B138+Kesäkuu!B138+Heinäkuu!B138+Elokuu!B138+Syyskuu!B138+Lokakuu!B138+Marraskuu!B138+Joulukuu!B138)-(Tammikuu!E138+Helmikuu!E138+Maaliskuu!E138+Huhtikuu!E138+Toukokuu!E138+Kesäkuu!E138+Heinäkuu!E138+Elokuu!E138+Syyskuu!E138+Lokakuu!E138+Marraskuu!E138+Joulukuu!E138))/(Tammikuu!E138+Helmikuu!E138+Maaliskuu!E138+Huhtikuu!E138+Toukokuu!E138+Kesäkuu!E138+Heinäkuu!E138+Elokuu!E138+Syyskuu!E138+Lokakuu!E138+Marraskuu!E138+Joulukuu!E138)</f>
        <v>3.0672963302846249E-3</v>
      </c>
      <c r="D138" s="251">
        <f>Tammikuu!D138+Helmikuu!D138+Maaliskuu!D138+Huhtikuu!D138+Toukokuu!D138+Kesäkuu!D138+Heinäkuu!D138+Elokuu!D138+Syyskuu!D138+Lokakuu!D138+Marraskuu!D138+Joulukuu!D138</f>
        <v>-2886.8099999999995</v>
      </c>
      <c r="E138" s="235"/>
      <c r="G138" s="225"/>
    </row>
    <row r="139" spans="1:7" x14ac:dyDescent="0.3">
      <c r="A139" s="4" t="s">
        <v>134</v>
      </c>
      <c r="B139" s="251">
        <f>Tammikuu!B139+Helmikuu!B139+Maaliskuu!B139+Huhtikuu!B139+Toukokuu!B139+Kesäkuu!B139+Heinäkuu!B139+Elokuu!B139+Syyskuu!B139+Lokakuu!B139+Marraskuu!B139+Joulukuu!B139</f>
        <v>435938.16</v>
      </c>
      <c r="C139" s="294">
        <f>((Tammikuu!B139+Helmikuu!B139+Maaliskuu!B139+Huhtikuu!B139+Toukokuu!B139+Kesäkuu!B139+Heinäkuu!B139+Elokuu!B139+Syyskuu!B139+Lokakuu!B139+Marraskuu!B139+Joulukuu!B139)-(Tammikuu!E139+Helmikuu!E139+Maaliskuu!E139+Huhtikuu!E139+Toukokuu!E139+Kesäkuu!E139+Heinäkuu!E139+Elokuu!E139+Syyskuu!E139+Lokakuu!E139+Marraskuu!E139+Joulukuu!E139))/(Tammikuu!E139+Helmikuu!E139+Maaliskuu!E139+Huhtikuu!E139+Toukokuu!E139+Kesäkuu!E139+Heinäkuu!E139+Elokuu!E139+Syyskuu!E139+Lokakuu!E139+Marraskuu!E139+Joulukuu!E139)</f>
        <v>5.1740575996502558E-2</v>
      </c>
      <c r="D139" s="251">
        <f>Tammikuu!D139+Helmikuu!D139+Maaliskuu!D139+Huhtikuu!D139+Toukokuu!D139+Kesäkuu!D139+Heinäkuu!D139+Elokuu!D139+Syyskuu!D139+Lokakuu!D139+Marraskuu!D139+Joulukuu!D139</f>
        <v>-128.34999999999991</v>
      </c>
      <c r="E139" s="235"/>
      <c r="G139" s="225"/>
    </row>
    <row r="140" spans="1:7" x14ac:dyDescent="0.3">
      <c r="A140" s="4" t="s">
        <v>135</v>
      </c>
      <c r="B140" s="251">
        <f>Tammikuu!B140+Helmikuu!B140+Maaliskuu!B140+Huhtikuu!B140+Toukokuu!B140+Kesäkuu!B140+Heinäkuu!B140+Elokuu!B140+Syyskuu!B140+Lokakuu!B140+Marraskuu!B140+Joulukuu!B140</f>
        <v>1990376.5299999998</v>
      </c>
      <c r="C140" s="294">
        <f>((Tammikuu!B140+Helmikuu!B140+Maaliskuu!B140+Huhtikuu!B140+Toukokuu!B140+Kesäkuu!B140+Heinäkuu!B140+Elokuu!B140+Syyskuu!B140+Lokakuu!B140+Marraskuu!B140+Joulukuu!B140)-(Tammikuu!E140+Helmikuu!E140+Maaliskuu!E140+Huhtikuu!E140+Toukokuu!E140+Kesäkuu!E140+Heinäkuu!E140+Elokuu!E140+Syyskuu!E140+Lokakuu!E140+Marraskuu!E140+Joulukuu!E140))/(Tammikuu!E140+Helmikuu!E140+Maaliskuu!E140+Huhtikuu!E140+Toukokuu!E140+Kesäkuu!E140+Heinäkuu!E140+Elokuu!E140+Syyskuu!E140+Lokakuu!E140+Marraskuu!E140+Joulukuu!E140)</f>
        <v>3.0728628142173933E-2</v>
      </c>
      <c r="D140" s="251">
        <f>Tammikuu!D140+Helmikuu!D140+Maaliskuu!D140+Huhtikuu!D140+Toukokuu!D140+Kesäkuu!D140+Heinäkuu!D140+Elokuu!D140+Syyskuu!D140+Lokakuu!D140+Marraskuu!D140+Joulukuu!D140</f>
        <v>-704.10000000000036</v>
      </c>
      <c r="E140" s="235"/>
      <c r="G140" s="225"/>
    </row>
    <row r="141" spans="1:7" x14ac:dyDescent="0.3">
      <c r="A141" s="4" t="s">
        <v>136</v>
      </c>
      <c r="B141" s="251">
        <f>Tammikuu!B141+Helmikuu!B141+Maaliskuu!B141+Huhtikuu!B141+Toukokuu!B141+Kesäkuu!B141+Heinäkuu!B141+Elokuu!B141+Syyskuu!B141+Lokakuu!B141+Marraskuu!B141+Joulukuu!B141</f>
        <v>553908.09</v>
      </c>
      <c r="C141" s="294">
        <f>((Tammikuu!B141+Helmikuu!B141+Maaliskuu!B141+Huhtikuu!B141+Toukokuu!B141+Kesäkuu!B141+Heinäkuu!B141+Elokuu!B141+Syyskuu!B141+Lokakuu!B141+Marraskuu!B141+Joulukuu!B141)-(Tammikuu!E141+Helmikuu!E141+Maaliskuu!E141+Huhtikuu!E141+Toukokuu!E141+Kesäkuu!E141+Heinäkuu!E141+Elokuu!E141+Syyskuu!E141+Lokakuu!E141+Marraskuu!E141+Joulukuu!E141))/(Tammikuu!E141+Helmikuu!E141+Maaliskuu!E141+Huhtikuu!E141+Toukokuu!E141+Kesäkuu!E141+Heinäkuu!E141+Elokuu!E141+Syyskuu!E141+Lokakuu!E141+Marraskuu!E141+Joulukuu!E141)</f>
        <v>0.1087592684585655</v>
      </c>
      <c r="D141" s="251">
        <f>Tammikuu!D141+Helmikuu!D141+Maaliskuu!D141+Huhtikuu!D141+Toukokuu!D141+Kesäkuu!D141+Heinäkuu!D141+Elokuu!D141+Syyskuu!D141+Lokakuu!D141+Marraskuu!D141+Joulukuu!D141</f>
        <v>-229.13000000000034</v>
      </c>
      <c r="E141" s="235"/>
      <c r="G141" s="225"/>
    </row>
    <row r="142" spans="1:7" x14ac:dyDescent="0.3">
      <c r="A142" s="4" t="s">
        <v>137</v>
      </c>
      <c r="B142" s="251">
        <f>Tammikuu!B142+Helmikuu!B142+Maaliskuu!B142+Huhtikuu!B142+Toukokuu!B142+Kesäkuu!B142+Heinäkuu!B142+Elokuu!B142+Syyskuu!B142+Lokakuu!B142+Marraskuu!B142+Joulukuu!B142</f>
        <v>9431032.8900000006</v>
      </c>
      <c r="C142" s="294">
        <f>((Tammikuu!B142+Helmikuu!B142+Maaliskuu!B142+Huhtikuu!B142+Toukokuu!B142+Kesäkuu!B142+Heinäkuu!B142+Elokuu!B142+Syyskuu!B142+Lokakuu!B142+Marraskuu!B142+Joulukuu!B142)-(Tammikuu!E142+Helmikuu!E142+Maaliskuu!E142+Huhtikuu!E142+Toukokuu!E142+Kesäkuu!E142+Heinäkuu!E142+Elokuu!E142+Syyskuu!E142+Lokakuu!E142+Marraskuu!E142+Joulukuu!E142))/(Tammikuu!E142+Helmikuu!E142+Maaliskuu!E142+Huhtikuu!E142+Toukokuu!E142+Kesäkuu!E142+Heinäkuu!E142+Elokuu!E142+Syyskuu!E142+Lokakuu!E142+Marraskuu!E142+Joulukuu!E142)</f>
        <v>-2.3760589616818404E-2</v>
      </c>
      <c r="D142" s="251">
        <f>Tammikuu!D142+Helmikuu!D142+Maaliskuu!D142+Huhtikuu!D142+Toukokuu!D142+Kesäkuu!D142+Heinäkuu!D142+Elokuu!D142+Syyskuu!D142+Lokakuu!D142+Marraskuu!D142+Joulukuu!D142</f>
        <v>-3843.9300000000039</v>
      </c>
      <c r="E142" s="235"/>
      <c r="G142" s="225"/>
    </row>
    <row r="143" spans="1:7" x14ac:dyDescent="0.3">
      <c r="A143" s="4" t="s">
        <v>138</v>
      </c>
      <c r="B143" s="251">
        <f>Tammikuu!B143+Helmikuu!B143+Maaliskuu!B143+Huhtikuu!B143+Toukokuu!B143+Kesäkuu!B143+Heinäkuu!B143+Elokuu!B143+Syyskuu!B143+Lokakuu!B143+Marraskuu!B143+Joulukuu!B143</f>
        <v>1506860.3900000001</v>
      </c>
      <c r="C143" s="294">
        <f>((Tammikuu!B143+Helmikuu!B143+Maaliskuu!B143+Huhtikuu!B143+Toukokuu!B143+Kesäkuu!B143+Heinäkuu!B143+Elokuu!B143+Syyskuu!B143+Lokakuu!B143+Marraskuu!B143+Joulukuu!B143)-(Tammikuu!E143+Helmikuu!E143+Maaliskuu!E143+Huhtikuu!E143+Toukokuu!E143+Kesäkuu!E143+Heinäkuu!E143+Elokuu!E143+Syyskuu!E143+Lokakuu!E143+Marraskuu!E143+Joulukuu!E143))/(Tammikuu!E143+Helmikuu!E143+Maaliskuu!E143+Huhtikuu!E143+Toukokuu!E143+Kesäkuu!E143+Heinäkuu!E143+Elokuu!E143+Syyskuu!E143+Lokakuu!E143+Marraskuu!E143+Joulukuu!E143)</f>
        <v>9.3300747684139131E-3</v>
      </c>
      <c r="D143" s="251">
        <f>Tammikuu!D143+Helmikuu!D143+Maaliskuu!D143+Huhtikuu!D143+Toukokuu!D143+Kesäkuu!D143+Heinäkuu!D143+Elokuu!D143+Syyskuu!D143+Lokakuu!D143+Marraskuu!D143+Joulukuu!D143</f>
        <v>-965.41999999999962</v>
      </c>
      <c r="E143" s="235"/>
      <c r="G143" s="225"/>
    </row>
    <row r="144" spans="1:7" x14ac:dyDescent="0.3">
      <c r="A144" s="4" t="s">
        <v>139</v>
      </c>
      <c r="B144" s="251">
        <f>Tammikuu!B144+Helmikuu!B144+Maaliskuu!B144+Huhtikuu!B144+Toukokuu!B144+Kesäkuu!B144+Heinäkuu!B144+Elokuu!B144+Syyskuu!B144+Lokakuu!B144+Marraskuu!B144+Joulukuu!B144</f>
        <v>296049.55000000005</v>
      </c>
      <c r="C144" s="294">
        <f>((Tammikuu!B144+Helmikuu!B144+Maaliskuu!B144+Huhtikuu!B144+Toukokuu!B144+Kesäkuu!B144+Heinäkuu!B144+Elokuu!B144+Syyskuu!B144+Lokakuu!B144+Marraskuu!B144+Joulukuu!B144)-(Tammikuu!E144+Helmikuu!E144+Maaliskuu!E144+Huhtikuu!E144+Toukokuu!E144+Kesäkuu!E144+Heinäkuu!E144+Elokuu!E144+Syyskuu!E144+Lokakuu!E144+Marraskuu!E144+Joulukuu!E144))/(Tammikuu!E144+Helmikuu!E144+Maaliskuu!E144+Huhtikuu!E144+Toukokuu!E144+Kesäkuu!E144+Heinäkuu!E144+Elokuu!E144+Syyskuu!E144+Lokakuu!E144+Marraskuu!E144+Joulukuu!E144)</f>
        <v>-8.1036785776234188E-2</v>
      </c>
      <c r="D144" s="251">
        <f>Tammikuu!D144+Helmikuu!D144+Maaliskuu!D144+Huhtikuu!D144+Toukokuu!D144+Kesäkuu!D144+Heinäkuu!D144+Elokuu!D144+Syyskuu!D144+Lokakuu!D144+Marraskuu!D144+Joulukuu!D144</f>
        <v>-180.31000000000017</v>
      </c>
      <c r="E144" s="235"/>
      <c r="G144" s="225"/>
    </row>
    <row r="145" spans="1:7" x14ac:dyDescent="0.3">
      <c r="A145" s="4" t="s">
        <v>140</v>
      </c>
      <c r="B145" s="251">
        <f>Tammikuu!B145+Helmikuu!B145+Maaliskuu!B145+Huhtikuu!B145+Toukokuu!B145+Kesäkuu!B145+Heinäkuu!B145+Elokuu!B145+Syyskuu!B145+Lokakuu!B145+Marraskuu!B145+Joulukuu!B145</f>
        <v>432180.88</v>
      </c>
      <c r="C145" s="294">
        <f>((Tammikuu!B145+Helmikuu!B145+Maaliskuu!B145+Huhtikuu!B145+Toukokuu!B145+Kesäkuu!B145+Heinäkuu!B145+Elokuu!B145+Syyskuu!B145+Lokakuu!B145+Marraskuu!B145+Joulukuu!B145)-(Tammikuu!E145+Helmikuu!E145+Maaliskuu!E145+Huhtikuu!E145+Toukokuu!E145+Kesäkuu!E145+Heinäkuu!E145+Elokuu!E145+Syyskuu!E145+Lokakuu!E145+Marraskuu!E145+Joulukuu!E145))/(Tammikuu!E145+Helmikuu!E145+Maaliskuu!E145+Huhtikuu!E145+Toukokuu!E145+Kesäkuu!E145+Heinäkuu!E145+Elokuu!E145+Syyskuu!E145+Lokakuu!E145+Marraskuu!E145+Joulukuu!E145)</f>
        <v>-2.6287217604604569E-2</v>
      </c>
      <c r="D145" s="251">
        <f>Tammikuu!D145+Helmikuu!D145+Maaliskuu!D145+Huhtikuu!D145+Toukokuu!D145+Kesäkuu!D145+Heinäkuu!D145+Elokuu!D145+Syyskuu!D145+Lokakuu!D145+Marraskuu!D145+Joulukuu!D145</f>
        <v>-188.57000000000016</v>
      </c>
      <c r="E145" s="235"/>
      <c r="G145" s="225"/>
    </row>
    <row r="146" spans="1:7" x14ac:dyDescent="0.3">
      <c r="A146" s="4" t="s">
        <v>141</v>
      </c>
      <c r="B146" s="251">
        <f>Tammikuu!B146+Helmikuu!B146+Maaliskuu!B146+Huhtikuu!B146+Toukokuu!B146+Kesäkuu!B146+Heinäkuu!B146+Elokuu!B146+Syyskuu!B146+Lokakuu!B146+Marraskuu!B146+Joulukuu!B146</f>
        <v>4844571.129999999</v>
      </c>
      <c r="C146" s="294">
        <f>((Tammikuu!B146+Helmikuu!B146+Maaliskuu!B146+Huhtikuu!B146+Toukokuu!B146+Kesäkuu!B146+Heinäkuu!B146+Elokuu!B146+Syyskuu!B146+Lokakuu!B146+Marraskuu!B146+Joulukuu!B146)-(Tammikuu!E146+Helmikuu!E146+Maaliskuu!E146+Huhtikuu!E146+Toukokuu!E146+Kesäkuu!E146+Heinäkuu!E146+Elokuu!E146+Syyskuu!E146+Lokakuu!E146+Marraskuu!E146+Joulukuu!E146))/(Tammikuu!E146+Helmikuu!E146+Maaliskuu!E146+Huhtikuu!E146+Toukokuu!E146+Kesäkuu!E146+Heinäkuu!E146+Elokuu!E146+Syyskuu!E146+Lokakuu!E146+Marraskuu!E146+Joulukuu!E146)</f>
        <v>-7.8974788410493373E-3</v>
      </c>
      <c r="D146" s="251">
        <f>Tammikuu!D146+Helmikuu!D146+Maaliskuu!D146+Huhtikuu!D146+Toukokuu!D146+Kesäkuu!D146+Heinäkuu!D146+Elokuu!D146+Syyskuu!D146+Lokakuu!D146+Marraskuu!D146+Joulukuu!D146</f>
        <v>-1224.1299999999992</v>
      </c>
      <c r="E146" s="235"/>
      <c r="G146" s="225"/>
    </row>
    <row r="147" spans="1:7" x14ac:dyDescent="0.3">
      <c r="A147" s="4" t="s">
        <v>142</v>
      </c>
      <c r="B147" s="251">
        <f>Tammikuu!B147+Helmikuu!B147+Maaliskuu!B147+Huhtikuu!B147+Toukokuu!B147+Kesäkuu!B147+Heinäkuu!B147+Elokuu!B147+Syyskuu!B147+Lokakuu!B147+Marraskuu!B147+Joulukuu!B147</f>
        <v>1921176.9000000001</v>
      </c>
      <c r="C147" s="294">
        <f>((Tammikuu!B147+Helmikuu!B147+Maaliskuu!B147+Huhtikuu!B147+Toukokuu!B147+Kesäkuu!B147+Heinäkuu!B147+Elokuu!B147+Syyskuu!B147+Lokakuu!B147+Marraskuu!B147+Joulukuu!B147)-(Tammikuu!E147+Helmikuu!E147+Maaliskuu!E147+Huhtikuu!E147+Toukokuu!E147+Kesäkuu!E147+Heinäkuu!E147+Elokuu!E147+Syyskuu!E147+Lokakuu!E147+Marraskuu!E147+Joulukuu!E147))/(Tammikuu!E147+Helmikuu!E147+Maaliskuu!E147+Huhtikuu!E147+Toukokuu!E147+Kesäkuu!E147+Heinäkuu!E147+Elokuu!E147+Syyskuu!E147+Lokakuu!E147+Marraskuu!E147+Joulukuu!E147)</f>
        <v>4.8044710303855709E-2</v>
      </c>
      <c r="D147" s="251">
        <f>Tammikuu!D147+Helmikuu!D147+Maaliskuu!D147+Huhtikuu!D147+Toukokuu!D147+Kesäkuu!D147+Heinäkuu!D147+Elokuu!D147+Syyskuu!D147+Lokakuu!D147+Marraskuu!D147+Joulukuu!D147</f>
        <v>-610.10999999999967</v>
      </c>
      <c r="E147" s="235"/>
      <c r="G147" s="225"/>
    </row>
    <row r="148" spans="1:7" x14ac:dyDescent="0.3">
      <c r="A148" s="4" t="s">
        <v>143</v>
      </c>
      <c r="B148" s="251">
        <f>Tammikuu!B148+Helmikuu!B148+Maaliskuu!B148+Huhtikuu!B148+Toukokuu!B148+Kesäkuu!B148+Heinäkuu!B148+Elokuu!B148+Syyskuu!B148+Lokakuu!B148+Marraskuu!B148+Joulukuu!B148</f>
        <v>1654904.45</v>
      </c>
      <c r="C148" s="294">
        <f>((Tammikuu!B148+Helmikuu!B148+Maaliskuu!B148+Huhtikuu!B148+Toukokuu!B148+Kesäkuu!B148+Heinäkuu!B148+Elokuu!B148+Syyskuu!B148+Lokakuu!B148+Marraskuu!B148+Joulukuu!B148)-(Tammikuu!E148+Helmikuu!E148+Maaliskuu!E148+Huhtikuu!E148+Toukokuu!E148+Kesäkuu!E148+Heinäkuu!E148+Elokuu!E148+Syyskuu!E148+Lokakuu!E148+Marraskuu!E148+Joulukuu!E148))/(Tammikuu!E148+Helmikuu!E148+Maaliskuu!E148+Huhtikuu!E148+Toukokuu!E148+Kesäkuu!E148+Heinäkuu!E148+Elokuu!E148+Syyskuu!E148+Lokakuu!E148+Marraskuu!E148+Joulukuu!E148)</f>
        <v>2.2705875704151279E-2</v>
      </c>
      <c r="D148" s="251">
        <f>Tammikuu!D148+Helmikuu!D148+Maaliskuu!D148+Huhtikuu!D148+Toukokuu!D148+Kesäkuu!D148+Heinäkuu!D148+Elokuu!D148+Syyskuu!D148+Lokakuu!D148+Marraskuu!D148+Joulukuu!D148</f>
        <v>-497.66999999999962</v>
      </c>
      <c r="E148" s="235"/>
      <c r="G148" s="225"/>
    </row>
    <row r="149" spans="1:7" x14ac:dyDescent="0.3">
      <c r="A149" s="4" t="s">
        <v>144</v>
      </c>
      <c r="B149" s="251">
        <f>Tammikuu!B149+Helmikuu!B149+Maaliskuu!B149+Huhtikuu!B149+Toukokuu!B149+Kesäkuu!B149+Heinäkuu!B149+Elokuu!B149+Syyskuu!B149+Lokakuu!B149+Marraskuu!B149+Joulukuu!B149</f>
        <v>334407.72999999992</v>
      </c>
      <c r="C149" s="294">
        <f>((Tammikuu!B149+Helmikuu!B149+Maaliskuu!B149+Huhtikuu!B149+Toukokuu!B149+Kesäkuu!B149+Heinäkuu!B149+Elokuu!B149+Syyskuu!B149+Lokakuu!B149+Marraskuu!B149+Joulukuu!B149)-(Tammikuu!E149+Helmikuu!E149+Maaliskuu!E149+Huhtikuu!E149+Toukokuu!E149+Kesäkuu!E149+Heinäkuu!E149+Elokuu!E149+Syyskuu!E149+Lokakuu!E149+Marraskuu!E149+Joulukuu!E149))/(Tammikuu!E149+Helmikuu!E149+Maaliskuu!E149+Huhtikuu!E149+Toukokuu!E149+Kesäkuu!E149+Heinäkuu!E149+Elokuu!E149+Syyskuu!E149+Lokakuu!E149+Marraskuu!E149+Joulukuu!E149)</f>
        <v>-8.0891547572176509E-2</v>
      </c>
      <c r="D149" s="251">
        <f>Tammikuu!D149+Helmikuu!D149+Maaliskuu!D149+Huhtikuu!D149+Toukokuu!D149+Kesäkuu!D149+Heinäkuu!D149+Elokuu!D149+Syyskuu!D149+Lokakuu!D149+Marraskuu!D149+Joulukuu!D149</f>
        <v>-144.77999999999997</v>
      </c>
      <c r="E149" s="235"/>
      <c r="G149" s="225"/>
    </row>
    <row r="150" spans="1:7" x14ac:dyDescent="0.3">
      <c r="A150" s="4" t="s">
        <v>145</v>
      </c>
      <c r="B150" s="251">
        <f>Tammikuu!B150+Helmikuu!B150+Maaliskuu!B150+Huhtikuu!B150+Toukokuu!B150+Kesäkuu!B150+Heinäkuu!B150+Elokuu!B150+Syyskuu!B150+Lokakuu!B150+Marraskuu!B150+Joulukuu!B150</f>
        <v>3068041.9099999997</v>
      </c>
      <c r="C150" s="294">
        <f>((Tammikuu!B150+Helmikuu!B150+Maaliskuu!B150+Huhtikuu!B150+Toukokuu!B150+Kesäkuu!B150+Heinäkuu!B150+Elokuu!B150+Syyskuu!B150+Lokakuu!B150+Marraskuu!B150+Joulukuu!B150)-(Tammikuu!E150+Helmikuu!E150+Maaliskuu!E150+Huhtikuu!E150+Toukokuu!E150+Kesäkuu!E150+Heinäkuu!E150+Elokuu!E150+Syyskuu!E150+Lokakuu!E150+Marraskuu!E150+Joulukuu!E150))/(Tammikuu!E150+Helmikuu!E150+Maaliskuu!E150+Huhtikuu!E150+Toukokuu!E150+Kesäkuu!E150+Heinäkuu!E150+Elokuu!E150+Syyskuu!E150+Lokakuu!E150+Marraskuu!E150+Joulukuu!E150)</f>
        <v>2.0785799623496189E-2</v>
      </c>
      <c r="D150" s="251">
        <f>Tammikuu!D150+Helmikuu!D150+Maaliskuu!D150+Huhtikuu!D150+Toukokuu!D150+Kesäkuu!D150+Heinäkuu!D150+Elokuu!D150+Syyskuu!D150+Lokakuu!D150+Marraskuu!D150+Joulukuu!D150</f>
        <v>-1254.7700000000023</v>
      </c>
      <c r="E150" s="235"/>
      <c r="G150" s="225"/>
    </row>
    <row r="151" spans="1:7" x14ac:dyDescent="0.3">
      <c r="A151" s="4" t="s">
        <v>146</v>
      </c>
      <c r="B151" s="251">
        <f>Tammikuu!B151+Helmikuu!B151+Maaliskuu!B151+Huhtikuu!B151+Toukokuu!B151+Kesäkuu!B151+Heinäkuu!B151+Elokuu!B151+Syyskuu!B151+Lokakuu!B151+Marraskuu!B151+Joulukuu!B151</f>
        <v>2129406.8499999996</v>
      </c>
      <c r="C151" s="294">
        <f>((Tammikuu!B151+Helmikuu!B151+Maaliskuu!B151+Huhtikuu!B151+Toukokuu!B151+Kesäkuu!B151+Heinäkuu!B151+Elokuu!B151+Syyskuu!B151+Lokakuu!B151+Marraskuu!B151+Joulukuu!B151)-(Tammikuu!E151+Helmikuu!E151+Maaliskuu!E151+Huhtikuu!E151+Toukokuu!E151+Kesäkuu!E151+Heinäkuu!E151+Elokuu!E151+Syyskuu!E151+Lokakuu!E151+Marraskuu!E151+Joulukuu!E151))/(Tammikuu!E151+Helmikuu!E151+Maaliskuu!E151+Huhtikuu!E151+Toukokuu!E151+Kesäkuu!E151+Heinäkuu!E151+Elokuu!E151+Syyskuu!E151+Lokakuu!E151+Marraskuu!E151+Joulukuu!E151)</f>
        <v>-4.1565643607395881E-3</v>
      </c>
      <c r="D151" s="251">
        <f>Tammikuu!D151+Helmikuu!D151+Maaliskuu!D151+Huhtikuu!D151+Toukokuu!D151+Kesäkuu!D151+Heinäkuu!D151+Elokuu!D151+Syyskuu!D151+Lokakuu!D151+Marraskuu!D151+Joulukuu!D151</f>
        <v>-850.01000000000022</v>
      </c>
      <c r="E151" s="235"/>
      <c r="G151" s="225"/>
    </row>
    <row r="152" spans="1:7" x14ac:dyDescent="0.3">
      <c r="A152" s="238" t="s">
        <v>147</v>
      </c>
      <c r="B152" s="251">
        <f>Tammikuu!B152+Helmikuu!B152+Maaliskuu!B152+Huhtikuu!B152+Toukokuu!B152+Kesäkuu!B152+Heinäkuu!B152+Elokuu!B152+Syyskuu!B152+Lokakuu!B152+Marraskuu!B152+Joulukuu!B152</f>
        <v>1339686.04</v>
      </c>
      <c r="C152" s="294">
        <f>((Tammikuu!B152+Helmikuu!B152+Maaliskuu!B152+Huhtikuu!B152+Toukokuu!B152+Kesäkuu!B152+Heinäkuu!B152+Elokuu!B152+Syyskuu!B152+Lokakuu!B152+Marraskuu!B152+Joulukuu!B152)-(Tammikuu!E152+Helmikuu!E152+Maaliskuu!E152+Huhtikuu!E152+Toukokuu!E152+Kesäkuu!E152+Heinäkuu!E152+Elokuu!E152+Syyskuu!E152+Lokakuu!E152+Marraskuu!E152+Joulukuu!E152))/(Tammikuu!E152+Helmikuu!E152+Maaliskuu!E152+Huhtikuu!E152+Toukokuu!E152+Kesäkuu!E152+Heinäkuu!E152+Elokuu!E152+Syyskuu!E152+Lokakuu!E152+Marraskuu!E152+Joulukuu!E152)</f>
        <v>2.6625118249525608E-2</v>
      </c>
      <c r="D152" s="251">
        <f>Tammikuu!D152+Helmikuu!D152+Maaliskuu!D152+Huhtikuu!D152+Toukokuu!D152+Kesäkuu!D152+Heinäkuu!D152+Elokuu!D152+Syyskuu!D152+Lokakuu!D152+Marraskuu!D152+Joulukuu!D152</f>
        <v>-691.92000000000098</v>
      </c>
      <c r="E152" s="235"/>
      <c r="G152" s="225"/>
    </row>
    <row r="153" spans="1:7" x14ac:dyDescent="0.3">
      <c r="A153" s="4" t="s">
        <v>148</v>
      </c>
      <c r="B153" s="251">
        <f>Tammikuu!B153+Helmikuu!B153+Maaliskuu!B153+Huhtikuu!B153+Toukokuu!B153+Kesäkuu!B153+Heinäkuu!B153+Elokuu!B153+Syyskuu!B153+Lokakuu!B153+Marraskuu!B153+Joulukuu!B153</f>
        <v>3695347.1099999994</v>
      </c>
      <c r="C153" s="294">
        <f>((Tammikuu!B153+Helmikuu!B153+Maaliskuu!B153+Huhtikuu!B153+Toukokuu!B153+Kesäkuu!B153+Heinäkuu!B153+Elokuu!B153+Syyskuu!B153+Lokakuu!B153+Marraskuu!B153+Joulukuu!B153)-(Tammikuu!E153+Helmikuu!E153+Maaliskuu!E153+Huhtikuu!E153+Toukokuu!E153+Kesäkuu!E153+Heinäkuu!E153+Elokuu!E153+Syyskuu!E153+Lokakuu!E153+Marraskuu!E153+Joulukuu!E153))/(Tammikuu!E153+Helmikuu!E153+Maaliskuu!E153+Huhtikuu!E153+Toukokuu!E153+Kesäkuu!E153+Heinäkuu!E153+Elokuu!E153+Syyskuu!E153+Lokakuu!E153+Marraskuu!E153+Joulukuu!E153)</f>
        <v>3.7209806195010841E-3</v>
      </c>
      <c r="D153" s="251">
        <f>Tammikuu!D153+Helmikuu!D153+Maaliskuu!D153+Huhtikuu!D153+Toukokuu!D153+Kesäkuu!D153+Heinäkuu!D153+Elokuu!D153+Syyskuu!D153+Lokakuu!D153+Marraskuu!D153+Joulukuu!D153</f>
        <v>-2505.6699999999983</v>
      </c>
      <c r="E153" s="235"/>
      <c r="G153" s="225"/>
    </row>
    <row r="154" spans="1:7" x14ac:dyDescent="0.3">
      <c r="A154" s="4" t="s">
        <v>149</v>
      </c>
      <c r="B154" s="251">
        <f>Tammikuu!B154+Helmikuu!B154+Maaliskuu!B154+Huhtikuu!B154+Toukokuu!B154+Kesäkuu!B154+Heinäkuu!B154+Elokuu!B154+Syyskuu!B154+Lokakuu!B154+Marraskuu!B154+Joulukuu!B154</f>
        <v>1102046.01</v>
      </c>
      <c r="C154" s="294">
        <f>((Tammikuu!B154+Helmikuu!B154+Maaliskuu!B154+Huhtikuu!B154+Toukokuu!B154+Kesäkuu!B154+Heinäkuu!B154+Elokuu!B154+Syyskuu!B154+Lokakuu!B154+Marraskuu!B154+Joulukuu!B154)-(Tammikuu!E154+Helmikuu!E154+Maaliskuu!E154+Huhtikuu!E154+Toukokuu!E154+Kesäkuu!E154+Heinäkuu!E154+Elokuu!E154+Syyskuu!E154+Lokakuu!E154+Marraskuu!E154+Joulukuu!E154))/(Tammikuu!E154+Helmikuu!E154+Maaliskuu!E154+Huhtikuu!E154+Toukokuu!E154+Kesäkuu!E154+Heinäkuu!E154+Elokuu!E154+Syyskuu!E154+Lokakuu!E154+Marraskuu!E154+Joulukuu!E154)</f>
        <v>1.1789453238586194E-2</v>
      </c>
      <c r="D154" s="251">
        <f>Tammikuu!D154+Helmikuu!D154+Maaliskuu!D154+Huhtikuu!D154+Toukokuu!D154+Kesäkuu!D154+Heinäkuu!D154+Elokuu!D154+Syyskuu!D154+Lokakuu!D154+Marraskuu!D154+Joulukuu!D154</f>
        <v>-362.89000000000033</v>
      </c>
      <c r="E154" s="235"/>
      <c r="G154" s="225"/>
    </row>
    <row r="155" spans="1:7" x14ac:dyDescent="0.3">
      <c r="A155" s="4" t="s">
        <v>150</v>
      </c>
      <c r="B155" s="251">
        <f>Tammikuu!B155+Helmikuu!B155+Maaliskuu!B155+Huhtikuu!B155+Toukokuu!B155+Kesäkuu!B155+Heinäkuu!B155+Elokuu!B155+Syyskuu!B155+Lokakuu!B155+Marraskuu!B155+Joulukuu!B155</f>
        <v>1947460.5299999996</v>
      </c>
      <c r="C155" s="294">
        <f>((Tammikuu!B155+Helmikuu!B155+Maaliskuu!B155+Huhtikuu!B155+Toukokuu!B155+Kesäkuu!B155+Heinäkuu!B155+Elokuu!B155+Syyskuu!B155+Lokakuu!B155+Marraskuu!B155+Joulukuu!B155)-(Tammikuu!E155+Helmikuu!E155+Maaliskuu!E155+Huhtikuu!E155+Toukokuu!E155+Kesäkuu!E155+Heinäkuu!E155+Elokuu!E155+Syyskuu!E155+Lokakuu!E155+Marraskuu!E155+Joulukuu!E155))/(Tammikuu!E155+Helmikuu!E155+Maaliskuu!E155+Huhtikuu!E155+Toukokuu!E155+Kesäkuu!E155+Heinäkuu!E155+Elokuu!E155+Syyskuu!E155+Lokakuu!E155+Marraskuu!E155+Joulukuu!E155)</f>
        <v>2.538300595327575E-2</v>
      </c>
      <c r="D155" s="251">
        <f>Tammikuu!D155+Helmikuu!D155+Maaliskuu!D155+Huhtikuu!D155+Toukokuu!D155+Kesäkuu!D155+Heinäkuu!D155+Elokuu!D155+Syyskuu!D155+Lokakuu!D155+Marraskuu!D155+Joulukuu!D155</f>
        <v>-677.7199999999998</v>
      </c>
      <c r="E155" s="235"/>
      <c r="G155" s="225"/>
    </row>
    <row r="156" spans="1:7" x14ac:dyDescent="0.3">
      <c r="A156" s="4" t="s">
        <v>151</v>
      </c>
      <c r="B156" s="251">
        <f>Tammikuu!B156+Helmikuu!B156+Maaliskuu!B156+Huhtikuu!B156+Toukokuu!B156+Kesäkuu!B156+Heinäkuu!B156+Elokuu!B156+Syyskuu!B156+Lokakuu!B156+Marraskuu!B156+Joulukuu!B156</f>
        <v>5369496.8200000012</v>
      </c>
      <c r="C156" s="294">
        <f>((Tammikuu!B156+Helmikuu!B156+Maaliskuu!B156+Huhtikuu!B156+Toukokuu!B156+Kesäkuu!B156+Heinäkuu!B156+Elokuu!B156+Syyskuu!B156+Lokakuu!B156+Marraskuu!B156+Joulukuu!B156)-(Tammikuu!E156+Helmikuu!E156+Maaliskuu!E156+Huhtikuu!E156+Toukokuu!E156+Kesäkuu!E156+Heinäkuu!E156+Elokuu!E156+Syyskuu!E156+Lokakuu!E156+Marraskuu!E156+Joulukuu!E156))/(Tammikuu!E156+Helmikuu!E156+Maaliskuu!E156+Huhtikuu!E156+Toukokuu!E156+Kesäkuu!E156+Heinäkuu!E156+Elokuu!E156+Syyskuu!E156+Lokakuu!E156+Marraskuu!E156+Joulukuu!E156)</f>
        <v>-1.9920972710474782E-2</v>
      </c>
      <c r="D156" s="251">
        <f>Tammikuu!D156+Helmikuu!D156+Maaliskuu!D156+Huhtikuu!D156+Toukokuu!D156+Kesäkuu!D156+Heinäkuu!D156+Elokuu!D156+Syyskuu!D156+Lokakuu!D156+Marraskuu!D156+Joulukuu!D156</f>
        <v>-1354.0499999999975</v>
      </c>
      <c r="E156" s="235"/>
      <c r="G156" s="225"/>
    </row>
    <row r="157" spans="1:7" x14ac:dyDescent="0.3">
      <c r="A157" s="4" t="s">
        <v>152</v>
      </c>
      <c r="B157" s="251">
        <f>Tammikuu!B157+Helmikuu!B157+Maaliskuu!B157+Huhtikuu!B157+Toukokuu!B157+Kesäkuu!B157+Heinäkuu!B157+Elokuu!B157+Syyskuu!B157+Lokakuu!B157+Marraskuu!B157+Joulukuu!B157</f>
        <v>902777.20000000019</v>
      </c>
      <c r="C157" s="294">
        <f>((Tammikuu!B157+Helmikuu!B157+Maaliskuu!B157+Huhtikuu!B157+Toukokuu!B157+Kesäkuu!B157+Heinäkuu!B157+Elokuu!B157+Syyskuu!B157+Lokakuu!B157+Marraskuu!B157+Joulukuu!B157)-(Tammikuu!E157+Helmikuu!E157+Maaliskuu!E157+Huhtikuu!E157+Toukokuu!E157+Kesäkuu!E157+Heinäkuu!E157+Elokuu!E157+Syyskuu!E157+Lokakuu!E157+Marraskuu!E157+Joulukuu!E157))/(Tammikuu!E157+Helmikuu!E157+Maaliskuu!E157+Huhtikuu!E157+Toukokuu!E157+Kesäkuu!E157+Heinäkuu!E157+Elokuu!E157+Syyskuu!E157+Lokakuu!E157+Marraskuu!E157+Joulukuu!E157)</f>
        <v>-1.9734232032877677E-2</v>
      </c>
      <c r="D157" s="251">
        <f>Tammikuu!D157+Helmikuu!D157+Maaliskuu!D157+Huhtikuu!D157+Toukokuu!D157+Kesäkuu!D157+Heinäkuu!D157+Elokuu!D157+Syyskuu!D157+Lokakuu!D157+Marraskuu!D157+Joulukuu!D157</f>
        <v>-324.57000000000016</v>
      </c>
      <c r="E157" s="235"/>
      <c r="G157" s="225"/>
    </row>
    <row r="158" spans="1:7" x14ac:dyDescent="0.3">
      <c r="A158" s="4" t="s">
        <v>153</v>
      </c>
      <c r="B158" s="251">
        <f>Tammikuu!B158+Helmikuu!B158+Maaliskuu!B158+Huhtikuu!B158+Toukokuu!B158+Kesäkuu!B158+Heinäkuu!B158+Elokuu!B158+Syyskuu!B158+Lokakuu!B158+Marraskuu!B158+Joulukuu!B158</f>
        <v>1192248.3200000001</v>
      </c>
      <c r="C158" s="294">
        <f>((Tammikuu!B158+Helmikuu!B158+Maaliskuu!B158+Huhtikuu!B158+Toukokuu!B158+Kesäkuu!B158+Heinäkuu!B158+Elokuu!B158+Syyskuu!B158+Lokakuu!B158+Marraskuu!B158+Joulukuu!B158)-(Tammikuu!E158+Helmikuu!E158+Maaliskuu!E158+Huhtikuu!E158+Toukokuu!E158+Kesäkuu!E158+Heinäkuu!E158+Elokuu!E158+Syyskuu!E158+Lokakuu!E158+Marraskuu!E158+Joulukuu!E158))/(Tammikuu!E158+Helmikuu!E158+Maaliskuu!E158+Huhtikuu!E158+Toukokuu!E158+Kesäkuu!E158+Heinäkuu!E158+Elokuu!E158+Syyskuu!E158+Lokakuu!E158+Marraskuu!E158+Joulukuu!E158)</f>
        <v>-2.0189346446430251E-2</v>
      </c>
      <c r="D158" s="251">
        <f>Tammikuu!D158+Helmikuu!D158+Maaliskuu!D158+Huhtikuu!D158+Toukokuu!D158+Kesäkuu!D158+Heinäkuu!D158+Elokuu!D158+Syyskuu!D158+Lokakuu!D158+Marraskuu!D158+Joulukuu!D158</f>
        <v>-692.61000000000058</v>
      </c>
      <c r="E158" s="235"/>
      <c r="G158" s="225"/>
    </row>
    <row r="159" spans="1:7" x14ac:dyDescent="0.3">
      <c r="A159" s="4" t="s">
        <v>154</v>
      </c>
      <c r="B159" s="251">
        <f>Tammikuu!B159+Helmikuu!B159+Maaliskuu!B159+Huhtikuu!B159+Toukokuu!B159+Kesäkuu!B159+Heinäkuu!B159+Elokuu!B159+Syyskuu!B159+Lokakuu!B159+Marraskuu!B159+Joulukuu!B159</f>
        <v>7978026.2500000009</v>
      </c>
      <c r="C159" s="294">
        <f>((Tammikuu!B159+Helmikuu!B159+Maaliskuu!B159+Huhtikuu!B159+Toukokuu!B159+Kesäkuu!B159+Heinäkuu!B159+Elokuu!B159+Syyskuu!B159+Lokakuu!B159+Marraskuu!B159+Joulukuu!B159)-(Tammikuu!E159+Helmikuu!E159+Maaliskuu!E159+Huhtikuu!E159+Toukokuu!E159+Kesäkuu!E159+Heinäkuu!E159+Elokuu!E159+Syyskuu!E159+Lokakuu!E159+Marraskuu!E159+Joulukuu!E159))/(Tammikuu!E159+Helmikuu!E159+Maaliskuu!E159+Huhtikuu!E159+Toukokuu!E159+Kesäkuu!E159+Heinäkuu!E159+Elokuu!E159+Syyskuu!E159+Lokakuu!E159+Marraskuu!E159+Joulukuu!E159)</f>
        <v>-1.3736959713597559E-2</v>
      </c>
      <c r="D159" s="251">
        <f>Tammikuu!D159+Helmikuu!D159+Maaliskuu!D159+Huhtikuu!D159+Toukokuu!D159+Kesäkuu!D159+Heinäkuu!D159+Elokuu!D159+Syyskuu!D159+Lokakuu!D159+Marraskuu!D159+Joulukuu!D159</f>
        <v>-2729.6100000000042</v>
      </c>
      <c r="E159" s="235"/>
      <c r="G159" s="225"/>
    </row>
    <row r="160" spans="1:7" x14ac:dyDescent="0.3">
      <c r="A160" s="4" t="s">
        <v>155</v>
      </c>
      <c r="B160" s="251">
        <f>Tammikuu!B160+Helmikuu!B160+Maaliskuu!B160+Huhtikuu!B160+Toukokuu!B160+Kesäkuu!B160+Heinäkuu!B160+Elokuu!B160+Syyskuu!B160+Lokakuu!B160+Marraskuu!B160+Joulukuu!B160</f>
        <v>1545867.0900000003</v>
      </c>
      <c r="C160" s="294">
        <f>((Tammikuu!B160+Helmikuu!B160+Maaliskuu!B160+Huhtikuu!B160+Toukokuu!B160+Kesäkuu!B160+Heinäkuu!B160+Elokuu!B160+Syyskuu!B160+Lokakuu!B160+Marraskuu!B160+Joulukuu!B160)-(Tammikuu!E160+Helmikuu!E160+Maaliskuu!E160+Huhtikuu!E160+Toukokuu!E160+Kesäkuu!E160+Heinäkuu!E160+Elokuu!E160+Syyskuu!E160+Lokakuu!E160+Marraskuu!E160+Joulukuu!E160))/(Tammikuu!E160+Helmikuu!E160+Maaliskuu!E160+Huhtikuu!E160+Toukokuu!E160+Kesäkuu!E160+Heinäkuu!E160+Elokuu!E160+Syyskuu!E160+Lokakuu!E160+Marraskuu!E160+Joulukuu!E160)</f>
        <v>1.526105338187358E-2</v>
      </c>
      <c r="D160" s="251">
        <f>Tammikuu!D160+Helmikuu!D160+Maaliskuu!D160+Huhtikuu!D160+Toukokuu!D160+Kesäkuu!D160+Heinäkuu!D160+Elokuu!D160+Syyskuu!D160+Lokakuu!D160+Marraskuu!D160+Joulukuu!D160</f>
        <v>-783.47000000000025</v>
      </c>
      <c r="E160" s="235"/>
      <c r="G160" s="225"/>
    </row>
    <row r="161" spans="1:7" x14ac:dyDescent="0.3">
      <c r="A161" s="4" t="s">
        <v>156</v>
      </c>
      <c r="B161" s="251">
        <f>Tammikuu!B161+Helmikuu!B161+Maaliskuu!B161+Huhtikuu!B161+Toukokuu!B161+Kesäkuu!B161+Heinäkuu!B161+Elokuu!B161+Syyskuu!B161+Lokakuu!B161+Marraskuu!B161+Joulukuu!B161</f>
        <v>210015.59</v>
      </c>
      <c r="C161" s="294">
        <f>((Tammikuu!B161+Helmikuu!B161+Maaliskuu!B161+Huhtikuu!B161+Toukokuu!B161+Kesäkuu!B161+Heinäkuu!B161+Elokuu!B161+Syyskuu!B161+Lokakuu!B161+Marraskuu!B161+Joulukuu!B161)-(Tammikuu!E161+Helmikuu!E161+Maaliskuu!E161+Huhtikuu!E161+Toukokuu!E161+Kesäkuu!E161+Heinäkuu!E161+Elokuu!E161+Syyskuu!E161+Lokakuu!E161+Marraskuu!E161+Joulukuu!E161))/(Tammikuu!E161+Helmikuu!E161+Maaliskuu!E161+Huhtikuu!E161+Toukokuu!E161+Kesäkuu!E161+Heinäkuu!E161+Elokuu!E161+Syyskuu!E161+Lokakuu!E161+Marraskuu!E161+Joulukuu!E161)</f>
        <v>-5.5526851199722546E-2</v>
      </c>
      <c r="D161" s="251">
        <f>Tammikuu!D161+Helmikuu!D161+Maaliskuu!D161+Huhtikuu!D161+Toukokuu!D161+Kesäkuu!D161+Heinäkuu!D161+Elokuu!D161+Syyskuu!D161+Lokakuu!D161+Marraskuu!D161+Joulukuu!D161</f>
        <v>0</v>
      </c>
      <c r="E161" s="235"/>
      <c r="G161" s="225"/>
    </row>
    <row r="162" spans="1:7" x14ac:dyDescent="0.3">
      <c r="A162" s="4" t="s">
        <v>157</v>
      </c>
      <c r="B162" s="251">
        <f>Tammikuu!B162+Helmikuu!B162+Maaliskuu!B162+Huhtikuu!B162+Toukokuu!B162+Kesäkuu!B162+Heinäkuu!B162+Elokuu!B162+Syyskuu!B162+Lokakuu!B162+Marraskuu!B162+Joulukuu!B162</f>
        <v>2974972.3000000003</v>
      </c>
      <c r="C162" s="294">
        <f>((Tammikuu!B162+Helmikuu!B162+Maaliskuu!B162+Huhtikuu!B162+Toukokuu!B162+Kesäkuu!B162+Heinäkuu!B162+Elokuu!B162+Syyskuu!B162+Lokakuu!B162+Marraskuu!B162+Joulukuu!B162)-(Tammikuu!E162+Helmikuu!E162+Maaliskuu!E162+Huhtikuu!E162+Toukokuu!E162+Kesäkuu!E162+Heinäkuu!E162+Elokuu!E162+Syyskuu!E162+Lokakuu!E162+Marraskuu!E162+Joulukuu!E162))/(Tammikuu!E162+Helmikuu!E162+Maaliskuu!E162+Huhtikuu!E162+Toukokuu!E162+Kesäkuu!E162+Heinäkuu!E162+Elokuu!E162+Syyskuu!E162+Lokakuu!E162+Marraskuu!E162+Joulukuu!E162)</f>
        <v>-1.0914964991438885E-3</v>
      </c>
      <c r="D162" s="251">
        <f>Tammikuu!D162+Helmikuu!D162+Maaliskuu!D162+Huhtikuu!D162+Toukokuu!D162+Kesäkuu!D162+Heinäkuu!D162+Elokuu!D162+Syyskuu!D162+Lokakuu!D162+Marraskuu!D162+Joulukuu!D162</f>
        <v>-1127.3699999999999</v>
      </c>
      <c r="E162" s="235"/>
      <c r="G162" s="225"/>
    </row>
    <row r="163" spans="1:7" x14ac:dyDescent="0.3">
      <c r="A163" s="4" t="s">
        <v>158</v>
      </c>
      <c r="B163" s="251">
        <f>Tammikuu!B163+Helmikuu!B163+Maaliskuu!B163+Huhtikuu!B163+Toukokuu!B163+Kesäkuu!B163+Heinäkuu!B163+Elokuu!B163+Syyskuu!B163+Lokakuu!B163+Marraskuu!B163+Joulukuu!B163</f>
        <v>2005461.31</v>
      </c>
      <c r="C163" s="294">
        <f>((Tammikuu!B163+Helmikuu!B163+Maaliskuu!B163+Huhtikuu!B163+Toukokuu!B163+Kesäkuu!B163+Heinäkuu!B163+Elokuu!B163+Syyskuu!B163+Lokakuu!B163+Marraskuu!B163+Joulukuu!B163)-(Tammikuu!E163+Helmikuu!E163+Maaliskuu!E163+Huhtikuu!E163+Toukokuu!E163+Kesäkuu!E163+Heinäkuu!E163+Elokuu!E163+Syyskuu!E163+Lokakuu!E163+Marraskuu!E163+Joulukuu!E163))/(Tammikuu!E163+Helmikuu!E163+Maaliskuu!E163+Huhtikuu!E163+Toukokuu!E163+Kesäkuu!E163+Heinäkuu!E163+Elokuu!E163+Syyskuu!E163+Lokakuu!E163+Marraskuu!E163+Joulukuu!E163)</f>
        <v>4.4790763923454541E-3</v>
      </c>
      <c r="D163" s="251">
        <f>Tammikuu!D163+Helmikuu!D163+Maaliskuu!D163+Huhtikuu!D163+Toukokuu!D163+Kesäkuu!D163+Heinäkuu!D163+Elokuu!D163+Syyskuu!D163+Lokakuu!D163+Marraskuu!D163+Joulukuu!D163</f>
        <v>-727.40999999999894</v>
      </c>
      <c r="E163" s="235"/>
      <c r="G163" s="225"/>
    </row>
    <row r="164" spans="1:7" x14ac:dyDescent="0.3">
      <c r="A164" s="4" t="s">
        <v>159</v>
      </c>
      <c r="B164" s="251">
        <f>Tammikuu!B164+Helmikuu!B164+Maaliskuu!B164+Huhtikuu!B164+Toukokuu!B164+Kesäkuu!B164+Heinäkuu!B164+Elokuu!B164+Syyskuu!B164+Lokakuu!B164+Marraskuu!B164+Joulukuu!B164</f>
        <v>1484503.0300000003</v>
      </c>
      <c r="C164" s="294">
        <f>((Tammikuu!B164+Helmikuu!B164+Maaliskuu!B164+Huhtikuu!B164+Toukokuu!B164+Kesäkuu!B164+Heinäkuu!B164+Elokuu!B164+Syyskuu!B164+Lokakuu!B164+Marraskuu!B164+Joulukuu!B164)-(Tammikuu!E164+Helmikuu!E164+Maaliskuu!E164+Huhtikuu!E164+Toukokuu!E164+Kesäkuu!E164+Heinäkuu!E164+Elokuu!E164+Syyskuu!E164+Lokakuu!E164+Marraskuu!E164+Joulukuu!E164))/(Tammikuu!E164+Helmikuu!E164+Maaliskuu!E164+Huhtikuu!E164+Toukokuu!E164+Kesäkuu!E164+Heinäkuu!E164+Elokuu!E164+Syyskuu!E164+Lokakuu!E164+Marraskuu!E164+Joulukuu!E164)</f>
        <v>-1.3566866620584804E-2</v>
      </c>
      <c r="D164" s="251">
        <f>Tammikuu!D164+Helmikuu!D164+Maaliskuu!D164+Huhtikuu!D164+Toukokuu!D164+Kesäkuu!D164+Heinäkuu!D164+Elokuu!D164+Syyskuu!D164+Lokakuu!D164+Marraskuu!D164+Joulukuu!D164</f>
        <v>-552.0300000000002</v>
      </c>
      <c r="E164" s="235"/>
      <c r="G164" s="225"/>
    </row>
    <row r="165" spans="1:7" x14ac:dyDescent="0.3">
      <c r="A165" s="4" t="s">
        <v>160</v>
      </c>
      <c r="B165" s="251">
        <f>Tammikuu!B165+Helmikuu!B165+Maaliskuu!B165+Huhtikuu!B165+Toukokuu!B165+Kesäkuu!B165+Heinäkuu!B165+Elokuu!B165+Syyskuu!B165+Lokakuu!B165+Marraskuu!B165+Joulukuu!B165</f>
        <v>29886271.969999999</v>
      </c>
      <c r="C165" s="294">
        <f>((Tammikuu!B165+Helmikuu!B165+Maaliskuu!B165+Huhtikuu!B165+Toukokuu!B165+Kesäkuu!B165+Heinäkuu!B165+Elokuu!B165+Syyskuu!B165+Lokakuu!B165+Marraskuu!B165+Joulukuu!B165)-(Tammikuu!E165+Helmikuu!E165+Maaliskuu!E165+Huhtikuu!E165+Toukokuu!E165+Kesäkuu!E165+Heinäkuu!E165+Elokuu!E165+Syyskuu!E165+Lokakuu!E165+Marraskuu!E165+Joulukuu!E165))/(Tammikuu!E165+Helmikuu!E165+Maaliskuu!E165+Huhtikuu!E165+Toukokuu!E165+Kesäkuu!E165+Heinäkuu!E165+Elokuu!E165+Syyskuu!E165+Lokakuu!E165+Marraskuu!E165+Joulukuu!E165)</f>
        <v>-6.0731044557870758E-3</v>
      </c>
      <c r="D165" s="251">
        <f>Tammikuu!D165+Helmikuu!D165+Maaliskuu!D165+Huhtikuu!D165+Toukokuu!D165+Kesäkuu!D165+Heinäkuu!D165+Elokuu!D165+Syyskuu!D165+Lokakuu!D165+Marraskuu!D165+Joulukuu!D165</f>
        <v>-14011.220000000001</v>
      </c>
      <c r="E165" s="235"/>
      <c r="G165" s="225"/>
    </row>
    <row r="166" spans="1:7" x14ac:dyDescent="0.3">
      <c r="A166" s="4" t="s">
        <v>161</v>
      </c>
      <c r="B166" s="251">
        <f>Tammikuu!B166+Helmikuu!B166+Maaliskuu!B166+Huhtikuu!B166+Toukokuu!B166+Kesäkuu!B166+Heinäkuu!B166+Elokuu!B166+Syyskuu!B166+Lokakuu!B166+Marraskuu!B166+Joulukuu!B166</f>
        <v>978721.49</v>
      </c>
      <c r="C166" s="294">
        <f>((Tammikuu!B166+Helmikuu!B166+Maaliskuu!B166+Huhtikuu!B166+Toukokuu!B166+Kesäkuu!B166+Heinäkuu!B166+Elokuu!B166+Syyskuu!B166+Lokakuu!B166+Marraskuu!B166+Joulukuu!B166)-(Tammikuu!E166+Helmikuu!E166+Maaliskuu!E166+Huhtikuu!E166+Toukokuu!E166+Kesäkuu!E166+Heinäkuu!E166+Elokuu!E166+Syyskuu!E166+Lokakuu!E166+Marraskuu!E166+Joulukuu!E166))/(Tammikuu!E166+Helmikuu!E166+Maaliskuu!E166+Huhtikuu!E166+Toukokuu!E166+Kesäkuu!E166+Heinäkuu!E166+Elokuu!E166+Syyskuu!E166+Lokakuu!E166+Marraskuu!E166+Joulukuu!E166)</f>
        <v>-1.143094859425523E-2</v>
      </c>
      <c r="D166" s="251">
        <f>Tammikuu!D166+Helmikuu!D166+Maaliskuu!D166+Huhtikuu!D166+Toukokuu!D166+Kesäkuu!D166+Heinäkuu!D166+Elokuu!D166+Syyskuu!D166+Lokakuu!D166+Marraskuu!D166+Joulukuu!D166</f>
        <v>-486.74999999999955</v>
      </c>
      <c r="E166" s="235"/>
      <c r="G166" s="225"/>
    </row>
    <row r="167" spans="1:7" x14ac:dyDescent="0.3">
      <c r="A167" s="4" t="s">
        <v>162</v>
      </c>
      <c r="B167" s="251">
        <f>Tammikuu!B167+Helmikuu!B167+Maaliskuu!B167+Huhtikuu!B167+Toukokuu!B167+Kesäkuu!B167+Heinäkuu!B167+Elokuu!B167+Syyskuu!B167+Lokakuu!B167+Marraskuu!B167+Joulukuu!B167</f>
        <v>2074113.5</v>
      </c>
      <c r="C167" s="294">
        <f>((Tammikuu!B167+Helmikuu!B167+Maaliskuu!B167+Huhtikuu!B167+Toukokuu!B167+Kesäkuu!B167+Heinäkuu!B167+Elokuu!B167+Syyskuu!B167+Lokakuu!B167+Marraskuu!B167+Joulukuu!B167)-(Tammikuu!E167+Helmikuu!E167+Maaliskuu!E167+Huhtikuu!E167+Toukokuu!E167+Kesäkuu!E167+Heinäkuu!E167+Elokuu!E167+Syyskuu!E167+Lokakuu!E167+Marraskuu!E167+Joulukuu!E167))/(Tammikuu!E167+Helmikuu!E167+Maaliskuu!E167+Huhtikuu!E167+Toukokuu!E167+Kesäkuu!E167+Heinäkuu!E167+Elokuu!E167+Syyskuu!E167+Lokakuu!E167+Marraskuu!E167+Joulukuu!E167)</f>
        <v>-3.09538634535464E-2</v>
      </c>
      <c r="D167" s="251">
        <f>Tammikuu!D167+Helmikuu!D167+Maaliskuu!D167+Huhtikuu!D167+Toukokuu!D167+Kesäkuu!D167+Heinäkuu!D167+Elokuu!D167+Syyskuu!D167+Lokakuu!D167+Marraskuu!D167+Joulukuu!D167</f>
        <v>-900.10000000000036</v>
      </c>
      <c r="E167" s="235"/>
      <c r="G167" s="225"/>
    </row>
    <row r="168" spans="1:7" x14ac:dyDescent="0.3">
      <c r="A168" s="4" t="s">
        <v>163</v>
      </c>
      <c r="B168" s="251">
        <f>Tammikuu!B168+Helmikuu!B168+Maaliskuu!B168+Huhtikuu!B168+Toukokuu!B168+Kesäkuu!B168+Heinäkuu!B168+Elokuu!B168+Syyskuu!B168+Lokakuu!B168+Marraskuu!B168+Joulukuu!B168</f>
        <v>567640.32000000007</v>
      </c>
      <c r="C168" s="294">
        <f>((Tammikuu!B168+Helmikuu!B168+Maaliskuu!B168+Huhtikuu!B168+Toukokuu!B168+Kesäkuu!B168+Heinäkuu!B168+Elokuu!B168+Syyskuu!B168+Lokakuu!B168+Marraskuu!B168+Joulukuu!B168)-(Tammikuu!E168+Helmikuu!E168+Maaliskuu!E168+Huhtikuu!E168+Toukokuu!E168+Kesäkuu!E168+Heinäkuu!E168+Elokuu!E168+Syyskuu!E168+Lokakuu!E168+Marraskuu!E168+Joulukuu!E168))/(Tammikuu!E168+Helmikuu!E168+Maaliskuu!E168+Huhtikuu!E168+Toukokuu!E168+Kesäkuu!E168+Heinäkuu!E168+Elokuu!E168+Syyskuu!E168+Lokakuu!E168+Marraskuu!E168+Joulukuu!E168)</f>
        <v>2.4200355445895088E-2</v>
      </c>
      <c r="D168" s="251">
        <f>Tammikuu!D168+Helmikuu!D168+Maaliskuu!D168+Huhtikuu!D168+Toukokuu!D168+Kesäkuu!D168+Heinäkuu!D168+Elokuu!D168+Syyskuu!D168+Lokakuu!D168+Marraskuu!D168+Joulukuu!D168</f>
        <v>-241.72000000000003</v>
      </c>
      <c r="E168" s="235"/>
      <c r="G168" s="225"/>
    </row>
    <row r="169" spans="1:7" x14ac:dyDescent="0.3">
      <c r="A169" s="4" t="s">
        <v>164</v>
      </c>
      <c r="B169" s="251">
        <f>Tammikuu!B169+Helmikuu!B169+Maaliskuu!B169+Huhtikuu!B169+Toukokuu!B169+Kesäkuu!B169+Heinäkuu!B169+Elokuu!B169+Syyskuu!B169+Lokakuu!B169+Marraskuu!B169+Joulukuu!B169</f>
        <v>3261422.06</v>
      </c>
      <c r="C169" s="294">
        <f>((Tammikuu!B169+Helmikuu!B169+Maaliskuu!B169+Huhtikuu!B169+Toukokuu!B169+Kesäkuu!B169+Heinäkuu!B169+Elokuu!B169+Syyskuu!B169+Lokakuu!B169+Marraskuu!B169+Joulukuu!B169)-(Tammikuu!E169+Helmikuu!E169+Maaliskuu!E169+Huhtikuu!E169+Toukokuu!E169+Kesäkuu!E169+Heinäkuu!E169+Elokuu!E169+Syyskuu!E169+Lokakuu!E169+Marraskuu!E169+Joulukuu!E169))/(Tammikuu!E169+Helmikuu!E169+Maaliskuu!E169+Huhtikuu!E169+Toukokuu!E169+Kesäkuu!E169+Heinäkuu!E169+Elokuu!E169+Syyskuu!E169+Lokakuu!E169+Marraskuu!E169+Joulukuu!E169)</f>
        <v>1.8227128888911894E-2</v>
      </c>
      <c r="D169" s="251">
        <f>Tammikuu!D169+Helmikuu!D169+Maaliskuu!D169+Huhtikuu!D169+Toukokuu!D169+Kesäkuu!D169+Heinäkuu!D169+Elokuu!D169+Syyskuu!D169+Lokakuu!D169+Marraskuu!D169+Joulukuu!D169</f>
        <v>-1561.9400000000005</v>
      </c>
      <c r="E169" s="235"/>
      <c r="G169" s="225"/>
    </row>
    <row r="170" spans="1:7" x14ac:dyDescent="0.3">
      <c r="A170" s="4" t="s">
        <v>165</v>
      </c>
      <c r="B170" s="251">
        <f>Tammikuu!B170+Helmikuu!B170+Maaliskuu!B170+Huhtikuu!B170+Toukokuu!B170+Kesäkuu!B170+Heinäkuu!B170+Elokuu!B170+Syyskuu!B170+Lokakuu!B170+Marraskuu!B170+Joulukuu!B170</f>
        <v>960265.79999999993</v>
      </c>
      <c r="C170" s="294">
        <f>((Tammikuu!B170+Helmikuu!B170+Maaliskuu!B170+Huhtikuu!B170+Toukokuu!B170+Kesäkuu!B170+Heinäkuu!B170+Elokuu!B170+Syyskuu!B170+Lokakuu!B170+Marraskuu!B170+Joulukuu!B170)-(Tammikuu!E170+Helmikuu!E170+Maaliskuu!E170+Huhtikuu!E170+Toukokuu!E170+Kesäkuu!E170+Heinäkuu!E170+Elokuu!E170+Syyskuu!E170+Lokakuu!E170+Marraskuu!E170+Joulukuu!E170))/(Tammikuu!E170+Helmikuu!E170+Maaliskuu!E170+Huhtikuu!E170+Toukokuu!E170+Kesäkuu!E170+Heinäkuu!E170+Elokuu!E170+Syyskuu!E170+Lokakuu!E170+Marraskuu!E170+Joulukuu!E170)</f>
        <v>-1.3805064126520996E-2</v>
      </c>
      <c r="D170" s="251">
        <f>Tammikuu!D170+Helmikuu!D170+Maaliskuu!D170+Huhtikuu!D170+Toukokuu!D170+Kesäkuu!D170+Heinäkuu!D170+Elokuu!D170+Syyskuu!D170+Lokakuu!D170+Marraskuu!D170+Joulukuu!D170</f>
        <v>-425.77</v>
      </c>
      <c r="E170" s="235"/>
      <c r="G170" s="225"/>
    </row>
    <row r="171" spans="1:7" x14ac:dyDescent="0.3">
      <c r="A171" s="4" t="s">
        <v>166</v>
      </c>
      <c r="B171" s="251">
        <f>Tammikuu!B171+Helmikuu!B171+Maaliskuu!B171+Huhtikuu!B171+Toukokuu!B171+Kesäkuu!B171+Heinäkuu!B171+Elokuu!B171+Syyskuu!B171+Lokakuu!B171+Marraskuu!B171+Joulukuu!B171</f>
        <v>1258823.6299999999</v>
      </c>
      <c r="C171" s="294">
        <f>((Tammikuu!B171+Helmikuu!B171+Maaliskuu!B171+Huhtikuu!B171+Toukokuu!B171+Kesäkuu!B171+Heinäkuu!B171+Elokuu!B171+Syyskuu!B171+Lokakuu!B171+Marraskuu!B171+Joulukuu!B171)-(Tammikuu!E171+Helmikuu!E171+Maaliskuu!E171+Huhtikuu!E171+Toukokuu!E171+Kesäkuu!E171+Heinäkuu!E171+Elokuu!E171+Syyskuu!E171+Lokakuu!E171+Marraskuu!E171+Joulukuu!E171))/(Tammikuu!E171+Helmikuu!E171+Maaliskuu!E171+Huhtikuu!E171+Toukokuu!E171+Kesäkuu!E171+Heinäkuu!E171+Elokuu!E171+Syyskuu!E171+Lokakuu!E171+Marraskuu!E171+Joulukuu!E171)</f>
        <v>-1.8833369100140163E-2</v>
      </c>
      <c r="D171" s="251">
        <f>Tammikuu!D171+Helmikuu!D171+Maaliskuu!D171+Huhtikuu!D171+Toukokuu!D171+Kesäkuu!D171+Heinäkuu!D171+Elokuu!D171+Syyskuu!D171+Lokakuu!D171+Marraskuu!D171+Joulukuu!D171</f>
        <v>-703.68000000000029</v>
      </c>
      <c r="E171" s="235"/>
      <c r="G171" s="225"/>
    </row>
    <row r="172" spans="1:7" x14ac:dyDescent="0.3">
      <c r="A172" s="4" t="s">
        <v>167</v>
      </c>
      <c r="B172" s="251">
        <f>Tammikuu!B172+Helmikuu!B172+Maaliskuu!B172+Huhtikuu!B172+Toukokuu!B172+Kesäkuu!B172+Heinäkuu!B172+Elokuu!B172+Syyskuu!B172+Lokakuu!B172+Marraskuu!B172+Joulukuu!B172</f>
        <v>397008.38</v>
      </c>
      <c r="C172" s="294">
        <f>((Tammikuu!B172+Helmikuu!B172+Maaliskuu!B172+Huhtikuu!B172+Toukokuu!B172+Kesäkuu!B172+Heinäkuu!B172+Elokuu!B172+Syyskuu!B172+Lokakuu!B172+Marraskuu!B172+Joulukuu!B172)-(Tammikuu!E172+Helmikuu!E172+Maaliskuu!E172+Huhtikuu!E172+Toukokuu!E172+Kesäkuu!E172+Heinäkuu!E172+Elokuu!E172+Syyskuu!E172+Lokakuu!E172+Marraskuu!E172+Joulukuu!E172))/(Tammikuu!E172+Helmikuu!E172+Maaliskuu!E172+Huhtikuu!E172+Toukokuu!E172+Kesäkuu!E172+Heinäkuu!E172+Elokuu!E172+Syyskuu!E172+Lokakuu!E172+Marraskuu!E172+Joulukuu!E172)</f>
        <v>4.7244334410178179E-3</v>
      </c>
      <c r="D172" s="251">
        <f>Tammikuu!D172+Helmikuu!D172+Maaliskuu!D172+Huhtikuu!D172+Toukokuu!D172+Kesäkuu!D172+Heinäkuu!D172+Elokuu!D172+Syyskuu!D172+Lokakuu!D172+Marraskuu!D172+Joulukuu!D172</f>
        <v>-227.97000000000025</v>
      </c>
      <c r="E172" s="235"/>
      <c r="G172" s="225"/>
    </row>
    <row r="173" spans="1:7" x14ac:dyDescent="0.3">
      <c r="A173" s="226" t="s">
        <v>168</v>
      </c>
      <c r="B173" s="251">
        <f>Tammikuu!B173+Helmikuu!B173+Maaliskuu!B173+Huhtikuu!B173+Toukokuu!B173+Kesäkuu!B173+Heinäkuu!B173+Elokuu!B173+Syyskuu!B173+Lokakuu!B173+Marraskuu!B173+Joulukuu!B173</f>
        <v>601537.89000000013</v>
      </c>
      <c r="C173" s="294">
        <f>((Tammikuu!B173+Helmikuu!B173+Maaliskuu!B173+Huhtikuu!B173+Toukokuu!B173+Kesäkuu!B173+Heinäkuu!B173+Elokuu!B173+Syyskuu!B173+Lokakuu!B173+Marraskuu!B173+Joulukuu!B173)-(Tammikuu!E173+Helmikuu!E173+Maaliskuu!E173+Huhtikuu!E173+Toukokuu!E173+Kesäkuu!E173+Heinäkuu!E173+Elokuu!E173+Syyskuu!E173+Lokakuu!E173+Marraskuu!E173+Joulukuu!E173))/(Tammikuu!E173+Helmikuu!E173+Maaliskuu!E173+Huhtikuu!E173+Toukokuu!E173+Kesäkuu!E173+Heinäkuu!E173+Elokuu!E173+Syyskuu!E173+Lokakuu!E173+Marraskuu!E173+Joulukuu!E173)</f>
        <v>-3.4473435221991179E-2</v>
      </c>
      <c r="D173" s="251">
        <f>Tammikuu!D173+Helmikuu!D173+Maaliskuu!D173+Huhtikuu!D173+Toukokuu!D173+Kesäkuu!D173+Heinäkuu!D173+Elokuu!D173+Syyskuu!D173+Lokakuu!D173+Marraskuu!D173+Joulukuu!D173</f>
        <v>-380.09999999999991</v>
      </c>
      <c r="E173" s="235"/>
      <c r="G173" s="225"/>
    </row>
    <row r="174" spans="1:7" x14ac:dyDescent="0.3">
      <c r="A174" s="4" t="s">
        <v>169</v>
      </c>
      <c r="B174" s="251">
        <f>Tammikuu!B174+Helmikuu!B174+Maaliskuu!B174+Huhtikuu!B174+Toukokuu!B174+Kesäkuu!B174+Heinäkuu!B174+Elokuu!B174+Syyskuu!B174+Lokakuu!B174+Marraskuu!B174+Joulukuu!B174</f>
        <v>525569.32000000007</v>
      </c>
      <c r="C174" s="294">
        <f>((Tammikuu!B174+Helmikuu!B174+Maaliskuu!B174+Huhtikuu!B174+Toukokuu!B174+Kesäkuu!B174+Heinäkuu!B174+Elokuu!B174+Syyskuu!B174+Lokakuu!B174+Marraskuu!B174+Joulukuu!B174)-(Tammikuu!E174+Helmikuu!E174+Maaliskuu!E174+Huhtikuu!E174+Toukokuu!E174+Kesäkuu!E174+Heinäkuu!E174+Elokuu!E174+Syyskuu!E174+Lokakuu!E174+Marraskuu!E174+Joulukuu!E174))/(Tammikuu!E174+Helmikuu!E174+Maaliskuu!E174+Huhtikuu!E174+Toukokuu!E174+Kesäkuu!E174+Heinäkuu!E174+Elokuu!E174+Syyskuu!E174+Lokakuu!E174+Marraskuu!E174+Joulukuu!E174)</f>
        <v>6.4715206900664984E-2</v>
      </c>
      <c r="D174" s="251">
        <f>Tammikuu!D174+Helmikuu!D174+Maaliskuu!D174+Huhtikuu!D174+Toukokuu!D174+Kesäkuu!D174+Heinäkuu!D174+Elokuu!D174+Syyskuu!D174+Lokakuu!D174+Marraskuu!D174+Joulukuu!D174</f>
        <v>-212.80999999999995</v>
      </c>
      <c r="E174" s="235"/>
      <c r="G174" s="225"/>
    </row>
    <row r="175" spans="1:7" x14ac:dyDescent="0.3">
      <c r="A175" s="4" t="s">
        <v>170</v>
      </c>
      <c r="B175" s="251">
        <f>Tammikuu!B175+Helmikuu!B175+Maaliskuu!B175+Huhtikuu!B175+Toukokuu!B175+Kesäkuu!B175+Heinäkuu!B175+Elokuu!B175+Syyskuu!B175+Lokakuu!B175+Marraskuu!B175+Joulukuu!B175</f>
        <v>704870.26999999979</v>
      </c>
      <c r="C175" s="294">
        <f>((Tammikuu!B175+Helmikuu!B175+Maaliskuu!B175+Huhtikuu!B175+Toukokuu!B175+Kesäkuu!B175+Heinäkuu!B175+Elokuu!B175+Syyskuu!B175+Lokakuu!B175+Marraskuu!B175+Joulukuu!B175)-(Tammikuu!E175+Helmikuu!E175+Maaliskuu!E175+Huhtikuu!E175+Toukokuu!E175+Kesäkuu!E175+Heinäkuu!E175+Elokuu!E175+Syyskuu!E175+Lokakuu!E175+Marraskuu!E175+Joulukuu!E175))/(Tammikuu!E175+Helmikuu!E175+Maaliskuu!E175+Huhtikuu!E175+Toukokuu!E175+Kesäkuu!E175+Heinäkuu!E175+Elokuu!E175+Syyskuu!E175+Lokakuu!E175+Marraskuu!E175+Joulukuu!E175)</f>
        <v>3.5664917325281668E-3</v>
      </c>
      <c r="D175" s="251">
        <f>Tammikuu!D175+Helmikuu!D175+Maaliskuu!D175+Huhtikuu!D175+Toukokuu!D175+Kesäkuu!D175+Heinäkuu!D175+Elokuu!D175+Syyskuu!D175+Lokakuu!D175+Marraskuu!D175+Joulukuu!D175</f>
        <v>-191.04000000000019</v>
      </c>
      <c r="E175" s="235"/>
      <c r="G175" s="225"/>
    </row>
    <row r="176" spans="1:7" x14ac:dyDescent="0.3">
      <c r="A176" s="4" t="s">
        <v>171</v>
      </c>
      <c r="B176" s="251">
        <f>Tammikuu!B176+Helmikuu!B176+Maaliskuu!B176+Huhtikuu!B176+Toukokuu!B176+Kesäkuu!B176+Heinäkuu!B176+Elokuu!B176+Syyskuu!B176+Lokakuu!B176+Marraskuu!B176+Joulukuu!B176</f>
        <v>3102443.75</v>
      </c>
      <c r="C176" s="294">
        <f>((Tammikuu!B176+Helmikuu!B176+Maaliskuu!B176+Huhtikuu!B176+Toukokuu!B176+Kesäkuu!B176+Heinäkuu!B176+Elokuu!B176+Syyskuu!B176+Lokakuu!B176+Marraskuu!B176+Joulukuu!B176)-(Tammikuu!E176+Helmikuu!E176+Maaliskuu!E176+Huhtikuu!E176+Toukokuu!E176+Kesäkuu!E176+Heinäkuu!E176+Elokuu!E176+Syyskuu!E176+Lokakuu!E176+Marraskuu!E176+Joulukuu!E176))/(Tammikuu!E176+Helmikuu!E176+Maaliskuu!E176+Huhtikuu!E176+Toukokuu!E176+Kesäkuu!E176+Heinäkuu!E176+Elokuu!E176+Syyskuu!E176+Lokakuu!E176+Marraskuu!E176+Joulukuu!E176)</f>
        <v>-1.6180494947907444E-2</v>
      </c>
      <c r="D176" s="251">
        <f>Tammikuu!D176+Helmikuu!D176+Maaliskuu!D176+Huhtikuu!D176+Toukokuu!D176+Kesäkuu!D176+Heinäkuu!D176+Elokuu!D176+Syyskuu!D176+Lokakuu!D176+Marraskuu!D176+Joulukuu!D176</f>
        <v>-1560.5300000000025</v>
      </c>
      <c r="E176" s="235"/>
      <c r="G176" s="225"/>
    </row>
    <row r="177" spans="1:7" x14ac:dyDescent="0.3">
      <c r="A177" s="4" t="s">
        <v>172</v>
      </c>
      <c r="B177" s="251">
        <f>Tammikuu!B177+Helmikuu!B177+Maaliskuu!B177+Huhtikuu!B177+Toukokuu!B177+Kesäkuu!B177+Heinäkuu!B177+Elokuu!B177+Syyskuu!B177+Lokakuu!B177+Marraskuu!B177+Joulukuu!B177</f>
        <v>6293788.0099999998</v>
      </c>
      <c r="C177" s="294">
        <f>((Tammikuu!B177+Helmikuu!B177+Maaliskuu!B177+Huhtikuu!B177+Toukokuu!B177+Kesäkuu!B177+Heinäkuu!B177+Elokuu!B177+Syyskuu!B177+Lokakuu!B177+Marraskuu!B177+Joulukuu!B177)-(Tammikuu!E177+Helmikuu!E177+Maaliskuu!E177+Huhtikuu!E177+Toukokuu!E177+Kesäkuu!E177+Heinäkuu!E177+Elokuu!E177+Syyskuu!E177+Lokakuu!E177+Marraskuu!E177+Joulukuu!E177))/(Tammikuu!E177+Helmikuu!E177+Maaliskuu!E177+Huhtikuu!E177+Toukokuu!E177+Kesäkuu!E177+Heinäkuu!E177+Elokuu!E177+Syyskuu!E177+Lokakuu!E177+Marraskuu!E177+Joulukuu!E177)</f>
        <v>-9.5941660456357776E-3</v>
      </c>
      <c r="D177" s="251">
        <f>Tammikuu!D177+Helmikuu!D177+Maaliskuu!D177+Huhtikuu!D177+Toukokuu!D177+Kesäkuu!D177+Heinäkuu!D177+Elokuu!D177+Syyskuu!D177+Lokakuu!D177+Marraskuu!D177+Joulukuu!D177</f>
        <v>-1999.5299999999988</v>
      </c>
      <c r="E177" s="235"/>
      <c r="G177" s="225"/>
    </row>
    <row r="178" spans="1:7" x14ac:dyDescent="0.3">
      <c r="A178" s="4" t="s">
        <v>173</v>
      </c>
      <c r="B178" s="251">
        <f>Tammikuu!B178+Helmikuu!B178+Maaliskuu!B178+Huhtikuu!B178+Toukokuu!B178+Kesäkuu!B178+Heinäkuu!B178+Elokuu!B178+Syyskuu!B178+Lokakuu!B178+Marraskuu!B178+Joulukuu!B178</f>
        <v>741401.26</v>
      </c>
      <c r="C178" s="294">
        <f>((Tammikuu!B178+Helmikuu!B178+Maaliskuu!B178+Huhtikuu!B178+Toukokuu!B178+Kesäkuu!B178+Heinäkuu!B178+Elokuu!B178+Syyskuu!B178+Lokakuu!B178+Marraskuu!B178+Joulukuu!B178)-(Tammikuu!E178+Helmikuu!E178+Maaliskuu!E178+Huhtikuu!E178+Toukokuu!E178+Kesäkuu!E178+Heinäkuu!E178+Elokuu!E178+Syyskuu!E178+Lokakuu!E178+Marraskuu!E178+Joulukuu!E178))/(Tammikuu!E178+Helmikuu!E178+Maaliskuu!E178+Huhtikuu!E178+Toukokuu!E178+Kesäkuu!E178+Heinäkuu!E178+Elokuu!E178+Syyskuu!E178+Lokakuu!E178+Marraskuu!E178+Joulukuu!E178)</f>
        <v>4.8060370662728037E-2</v>
      </c>
      <c r="D178" s="251">
        <f>Tammikuu!D178+Helmikuu!D178+Maaliskuu!D178+Huhtikuu!D178+Toukokuu!D178+Kesäkuu!D178+Heinäkuu!D178+Elokuu!D178+Syyskuu!D178+Lokakuu!D178+Marraskuu!D178+Joulukuu!D178</f>
        <v>-376.27000000000044</v>
      </c>
      <c r="E178" s="235"/>
      <c r="G178" s="225"/>
    </row>
    <row r="179" spans="1:7" x14ac:dyDescent="0.3">
      <c r="A179" s="4" t="s">
        <v>174</v>
      </c>
      <c r="B179" s="251">
        <f>Tammikuu!B179+Helmikuu!B179+Maaliskuu!B179+Huhtikuu!B179+Toukokuu!B179+Kesäkuu!B179+Heinäkuu!B179+Elokuu!B179+Syyskuu!B179+Lokakuu!B179+Marraskuu!B179+Joulukuu!B179</f>
        <v>3741495.38</v>
      </c>
      <c r="C179" s="294">
        <f>((Tammikuu!B179+Helmikuu!B179+Maaliskuu!B179+Huhtikuu!B179+Toukokuu!B179+Kesäkuu!B179+Heinäkuu!B179+Elokuu!B179+Syyskuu!B179+Lokakuu!B179+Marraskuu!B179+Joulukuu!B179)-(Tammikuu!E179+Helmikuu!E179+Maaliskuu!E179+Huhtikuu!E179+Toukokuu!E179+Kesäkuu!E179+Heinäkuu!E179+Elokuu!E179+Syyskuu!E179+Lokakuu!E179+Marraskuu!E179+Joulukuu!E179))/(Tammikuu!E179+Helmikuu!E179+Maaliskuu!E179+Huhtikuu!E179+Toukokuu!E179+Kesäkuu!E179+Heinäkuu!E179+Elokuu!E179+Syyskuu!E179+Lokakuu!E179+Marraskuu!E179+Joulukuu!E179)</f>
        <v>-3.8727234613162736E-3</v>
      </c>
      <c r="D179" s="251">
        <f>Tammikuu!D179+Helmikuu!D179+Maaliskuu!D179+Huhtikuu!D179+Toukokuu!D179+Kesäkuu!D179+Heinäkuu!D179+Elokuu!D179+Syyskuu!D179+Lokakuu!D179+Marraskuu!D179+Joulukuu!D179</f>
        <v>-832.64000000000124</v>
      </c>
      <c r="E179" s="235"/>
      <c r="G179" s="225"/>
    </row>
    <row r="180" spans="1:7" x14ac:dyDescent="0.3">
      <c r="A180" s="4" t="s">
        <v>175</v>
      </c>
      <c r="B180" s="251">
        <f>Tammikuu!B180+Helmikuu!B180+Maaliskuu!B180+Huhtikuu!B180+Toukokuu!B180+Kesäkuu!B180+Heinäkuu!B180+Elokuu!B180+Syyskuu!B180+Lokakuu!B180+Marraskuu!B180+Joulukuu!B180</f>
        <v>616206.77</v>
      </c>
      <c r="C180" s="294">
        <f>((Tammikuu!B180+Helmikuu!B180+Maaliskuu!B180+Huhtikuu!B180+Toukokuu!B180+Kesäkuu!B180+Heinäkuu!B180+Elokuu!B180+Syyskuu!B180+Lokakuu!B180+Marraskuu!B180+Joulukuu!B180)-(Tammikuu!E180+Helmikuu!E180+Maaliskuu!E180+Huhtikuu!E180+Toukokuu!E180+Kesäkuu!E180+Heinäkuu!E180+Elokuu!E180+Syyskuu!E180+Lokakuu!E180+Marraskuu!E180+Joulukuu!E180))/(Tammikuu!E180+Helmikuu!E180+Maaliskuu!E180+Huhtikuu!E180+Toukokuu!E180+Kesäkuu!E180+Heinäkuu!E180+Elokuu!E180+Syyskuu!E180+Lokakuu!E180+Marraskuu!E180+Joulukuu!E180)</f>
        <v>3.4394272452966612E-2</v>
      </c>
      <c r="D180" s="251">
        <f>Tammikuu!D180+Helmikuu!D180+Maaliskuu!D180+Huhtikuu!D180+Toukokuu!D180+Kesäkuu!D180+Heinäkuu!D180+Elokuu!D180+Syyskuu!D180+Lokakuu!D180+Marraskuu!D180+Joulukuu!D180</f>
        <v>-289.53999999999996</v>
      </c>
      <c r="E180" s="235"/>
      <c r="G180" s="225"/>
    </row>
    <row r="181" spans="1:7" x14ac:dyDescent="0.3">
      <c r="A181" s="4" t="s">
        <v>176</v>
      </c>
      <c r="B181" s="251">
        <f>Tammikuu!B181+Helmikuu!B181+Maaliskuu!B181+Huhtikuu!B181+Toukokuu!B181+Kesäkuu!B181+Heinäkuu!B181+Elokuu!B181+Syyskuu!B181+Lokakuu!B181+Marraskuu!B181+Joulukuu!B181</f>
        <v>419361.02</v>
      </c>
      <c r="C181" s="294">
        <f>((Tammikuu!B181+Helmikuu!B181+Maaliskuu!B181+Huhtikuu!B181+Toukokuu!B181+Kesäkuu!B181+Heinäkuu!B181+Elokuu!B181+Syyskuu!B181+Lokakuu!B181+Marraskuu!B181+Joulukuu!B181)-(Tammikuu!E181+Helmikuu!E181+Maaliskuu!E181+Huhtikuu!E181+Toukokuu!E181+Kesäkuu!E181+Heinäkuu!E181+Elokuu!E181+Syyskuu!E181+Lokakuu!E181+Marraskuu!E181+Joulukuu!E181))/(Tammikuu!E181+Helmikuu!E181+Maaliskuu!E181+Huhtikuu!E181+Toukokuu!E181+Kesäkuu!E181+Heinäkuu!E181+Elokuu!E181+Syyskuu!E181+Lokakuu!E181+Marraskuu!E181+Joulukuu!E181)</f>
        <v>3.5312555577445715E-3</v>
      </c>
      <c r="D181" s="251">
        <f>Tammikuu!D181+Helmikuu!D181+Maaliskuu!D181+Huhtikuu!D181+Toukokuu!D181+Kesäkuu!D181+Heinäkuu!D181+Elokuu!D181+Syyskuu!D181+Lokakuu!D181+Marraskuu!D181+Joulukuu!D181</f>
        <v>-139.07999999999993</v>
      </c>
      <c r="E181" s="235"/>
      <c r="G181" s="225"/>
    </row>
    <row r="182" spans="1:7" x14ac:dyDescent="0.3">
      <c r="A182" s="4" t="s">
        <v>177</v>
      </c>
      <c r="B182" s="251">
        <f>Tammikuu!B182+Helmikuu!B182+Maaliskuu!B182+Huhtikuu!B182+Toukokuu!B182+Kesäkuu!B182+Heinäkuu!B182+Elokuu!B182+Syyskuu!B182+Lokakuu!B182+Marraskuu!B182+Joulukuu!B182</f>
        <v>13851296.859999999</v>
      </c>
      <c r="C182" s="294">
        <f>((Tammikuu!B182+Helmikuu!B182+Maaliskuu!B182+Huhtikuu!B182+Toukokuu!B182+Kesäkuu!B182+Heinäkuu!B182+Elokuu!B182+Syyskuu!B182+Lokakuu!B182+Marraskuu!B182+Joulukuu!B182)-(Tammikuu!E182+Helmikuu!E182+Maaliskuu!E182+Huhtikuu!E182+Toukokuu!E182+Kesäkuu!E182+Heinäkuu!E182+Elokuu!E182+Syyskuu!E182+Lokakuu!E182+Marraskuu!E182+Joulukuu!E182))/(Tammikuu!E182+Helmikuu!E182+Maaliskuu!E182+Huhtikuu!E182+Toukokuu!E182+Kesäkuu!E182+Heinäkuu!E182+Elokuu!E182+Syyskuu!E182+Lokakuu!E182+Marraskuu!E182+Joulukuu!E182)</f>
        <v>-3.8380276759777267E-2</v>
      </c>
      <c r="D182" s="251">
        <f>Tammikuu!D182+Helmikuu!D182+Maaliskuu!D182+Huhtikuu!D182+Toukokuu!D182+Kesäkuu!D182+Heinäkuu!D182+Elokuu!D182+Syyskuu!D182+Lokakuu!D182+Marraskuu!D182+Joulukuu!D182</f>
        <v>-6843.0699999999924</v>
      </c>
      <c r="E182" s="235"/>
      <c r="G182" s="225"/>
    </row>
    <row r="183" spans="1:7" x14ac:dyDescent="0.3">
      <c r="A183" s="4" t="s">
        <v>178</v>
      </c>
      <c r="B183" s="251">
        <f>Tammikuu!B183+Helmikuu!B183+Maaliskuu!B183+Huhtikuu!B183+Toukokuu!B183+Kesäkuu!B183+Heinäkuu!B183+Elokuu!B183+Syyskuu!B183+Lokakuu!B183+Marraskuu!B183+Joulukuu!B183</f>
        <v>1047581.1199999998</v>
      </c>
      <c r="C183" s="294">
        <f>((Tammikuu!B183+Helmikuu!B183+Maaliskuu!B183+Huhtikuu!B183+Toukokuu!B183+Kesäkuu!B183+Heinäkuu!B183+Elokuu!B183+Syyskuu!B183+Lokakuu!B183+Marraskuu!B183+Joulukuu!B183)-(Tammikuu!E183+Helmikuu!E183+Maaliskuu!E183+Huhtikuu!E183+Toukokuu!E183+Kesäkuu!E183+Heinäkuu!E183+Elokuu!E183+Syyskuu!E183+Lokakuu!E183+Marraskuu!E183+Joulukuu!E183))/(Tammikuu!E183+Helmikuu!E183+Maaliskuu!E183+Huhtikuu!E183+Toukokuu!E183+Kesäkuu!E183+Heinäkuu!E183+Elokuu!E183+Syyskuu!E183+Lokakuu!E183+Marraskuu!E183+Joulukuu!E183)</f>
        <v>1.2831068354354224E-2</v>
      </c>
      <c r="D183" s="251">
        <f>Tammikuu!D183+Helmikuu!D183+Maaliskuu!D183+Huhtikuu!D183+Toukokuu!D183+Kesäkuu!D183+Heinäkuu!D183+Elokuu!D183+Syyskuu!D183+Lokakuu!D183+Marraskuu!D183+Joulukuu!D183</f>
        <v>-263.96999999999957</v>
      </c>
      <c r="E183" s="235"/>
      <c r="G183" s="225"/>
    </row>
    <row r="184" spans="1:7" x14ac:dyDescent="0.3">
      <c r="A184" s="4" t="s">
        <v>179</v>
      </c>
      <c r="B184" s="251">
        <f>Tammikuu!B184+Helmikuu!B184+Maaliskuu!B184+Huhtikuu!B184+Toukokuu!B184+Kesäkuu!B184+Heinäkuu!B184+Elokuu!B184+Syyskuu!B184+Lokakuu!B184+Marraskuu!B184+Joulukuu!B184</f>
        <v>9532882.5500000007</v>
      </c>
      <c r="C184" s="294">
        <f>((Tammikuu!B184+Helmikuu!B184+Maaliskuu!B184+Huhtikuu!B184+Toukokuu!B184+Kesäkuu!B184+Heinäkuu!B184+Elokuu!B184+Syyskuu!B184+Lokakuu!B184+Marraskuu!B184+Joulukuu!B184)-(Tammikuu!E184+Helmikuu!E184+Maaliskuu!E184+Huhtikuu!E184+Toukokuu!E184+Kesäkuu!E184+Heinäkuu!E184+Elokuu!E184+Syyskuu!E184+Lokakuu!E184+Marraskuu!E184+Joulukuu!E184))/(Tammikuu!E184+Helmikuu!E184+Maaliskuu!E184+Huhtikuu!E184+Toukokuu!E184+Kesäkuu!E184+Heinäkuu!E184+Elokuu!E184+Syyskuu!E184+Lokakuu!E184+Marraskuu!E184+Joulukuu!E184)</f>
        <v>-2.3060698072733747E-2</v>
      </c>
      <c r="D184" s="251">
        <f>Tammikuu!D184+Helmikuu!D184+Maaliskuu!D184+Huhtikuu!D184+Toukokuu!D184+Kesäkuu!D184+Heinäkuu!D184+Elokuu!D184+Syyskuu!D184+Lokakuu!D184+Marraskuu!D184+Joulukuu!D184</f>
        <v>-5709.7600000000057</v>
      </c>
      <c r="E184" s="235"/>
      <c r="G184" s="225"/>
    </row>
    <row r="185" spans="1:7" x14ac:dyDescent="0.3">
      <c r="A185" s="4" t="s">
        <v>180</v>
      </c>
      <c r="B185" s="251">
        <f>Tammikuu!B185+Helmikuu!B185+Maaliskuu!B185+Huhtikuu!B185+Toukokuu!B185+Kesäkuu!B185+Heinäkuu!B185+Elokuu!B185+Syyskuu!B185+Lokakuu!B185+Marraskuu!B185+Joulukuu!B185</f>
        <v>559872.53</v>
      </c>
      <c r="C185" s="294">
        <f>((Tammikuu!B185+Helmikuu!B185+Maaliskuu!B185+Huhtikuu!B185+Toukokuu!B185+Kesäkuu!B185+Heinäkuu!B185+Elokuu!B185+Syyskuu!B185+Lokakuu!B185+Marraskuu!B185+Joulukuu!B185)-(Tammikuu!E185+Helmikuu!E185+Maaliskuu!E185+Huhtikuu!E185+Toukokuu!E185+Kesäkuu!E185+Heinäkuu!E185+Elokuu!E185+Syyskuu!E185+Lokakuu!E185+Marraskuu!E185+Joulukuu!E185))/(Tammikuu!E185+Helmikuu!E185+Maaliskuu!E185+Huhtikuu!E185+Toukokuu!E185+Kesäkuu!E185+Heinäkuu!E185+Elokuu!E185+Syyskuu!E185+Lokakuu!E185+Marraskuu!E185+Joulukuu!E185)</f>
        <v>0.10551124890672636</v>
      </c>
      <c r="D185" s="251">
        <f>Tammikuu!D185+Helmikuu!D185+Maaliskuu!D185+Huhtikuu!D185+Toukokuu!D185+Kesäkuu!D185+Heinäkuu!D185+Elokuu!D185+Syyskuu!D185+Lokakuu!D185+Marraskuu!D185+Joulukuu!D185</f>
        <v>-300.74999999999955</v>
      </c>
      <c r="E185" s="235"/>
      <c r="G185" s="225"/>
    </row>
    <row r="186" spans="1:7" x14ac:dyDescent="0.3">
      <c r="A186" s="4" t="s">
        <v>181</v>
      </c>
      <c r="B186" s="251">
        <f>Tammikuu!B186+Helmikuu!B186+Maaliskuu!B186+Huhtikuu!B186+Toukokuu!B186+Kesäkuu!B186+Heinäkuu!B186+Elokuu!B186+Syyskuu!B186+Lokakuu!B186+Marraskuu!B186+Joulukuu!B186</f>
        <v>1175905.57</v>
      </c>
      <c r="C186" s="294">
        <f>((Tammikuu!B186+Helmikuu!B186+Maaliskuu!B186+Huhtikuu!B186+Toukokuu!B186+Kesäkuu!B186+Heinäkuu!B186+Elokuu!B186+Syyskuu!B186+Lokakuu!B186+Marraskuu!B186+Joulukuu!B186)-(Tammikuu!E186+Helmikuu!E186+Maaliskuu!E186+Huhtikuu!E186+Toukokuu!E186+Kesäkuu!E186+Heinäkuu!E186+Elokuu!E186+Syyskuu!E186+Lokakuu!E186+Marraskuu!E186+Joulukuu!E186))/(Tammikuu!E186+Helmikuu!E186+Maaliskuu!E186+Huhtikuu!E186+Toukokuu!E186+Kesäkuu!E186+Heinäkuu!E186+Elokuu!E186+Syyskuu!E186+Lokakuu!E186+Marraskuu!E186+Joulukuu!E186)</f>
        <v>6.3801064166394798E-3</v>
      </c>
      <c r="D186" s="251">
        <f>Tammikuu!D186+Helmikuu!D186+Maaliskuu!D186+Huhtikuu!D186+Toukokuu!D186+Kesäkuu!D186+Heinäkuu!D186+Elokuu!D186+Syyskuu!D186+Lokakuu!D186+Marraskuu!D186+Joulukuu!D186</f>
        <v>-793.39999999999964</v>
      </c>
      <c r="E186" s="235"/>
      <c r="G186" s="225"/>
    </row>
    <row r="187" spans="1:7" x14ac:dyDescent="0.3">
      <c r="A187" s="4" t="s">
        <v>182</v>
      </c>
      <c r="B187" s="251">
        <f>Tammikuu!B187+Helmikuu!B187+Maaliskuu!B187+Huhtikuu!B187+Toukokuu!B187+Kesäkuu!B187+Heinäkuu!B187+Elokuu!B187+Syyskuu!B187+Lokakuu!B187+Marraskuu!B187+Joulukuu!B187</f>
        <v>384022.57</v>
      </c>
      <c r="C187" s="294">
        <f>((Tammikuu!B187+Helmikuu!B187+Maaliskuu!B187+Huhtikuu!B187+Toukokuu!B187+Kesäkuu!B187+Heinäkuu!B187+Elokuu!B187+Syyskuu!B187+Lokakuu!B187+Marraskuu!B187+Joulukuu!B187)-(Tammikuu!E187+Helmikuu!E187+Maaliskuu!E187+Huhtikuu!E187+Toukokuu!E187+Kesäkuu!E187+Heinäkuu!E187+Elokuu!E187+Syyskuu!E187+Lokakuu!E187+Marraskuu!E187+Joulukuu!E187))/(Tammikuu!E187+Helmikuu!E187+Maaliskuu!E187+Huhtikuu!E187+Toukokuu!E187+Kesäkuu!E187+Heinäkuu!E187+Elokuu!E187+Syyskuu!E187+Lokakuu!E187+Marraskuu!E187+Joulukuu!E187)</f>
        <v>3.5496653672159604E-3</v>
      </c>
      <c r="D187" s="251">
        <f>Tammikuu!D187+Helmikuu!D187+Maaliskuu!D187+Huhtikuu!D187+Toukokuu!D187+Kesäkuu!D187+Heinäkuu!D187+Elokuu!D187+Syyskuu!D187+Lokakuu!D187+Marraskuu!D187+Joulukuu!D187</f>
        <v>-153.01999999999987</v>
      </c>
      <c r="E187" s="235"/>
      <c r="G187" s="225"/>
    </row>
    <row r="188" spans="1:7" x14ac:dyDescent="0.3">
      <c r="A188" s="4" t="s">
        <v>183</v>
      </c>
      <c r="B188" s="251">
        <f>Tammikuu!B188+Helmikuu!B188+Maaliskuu!B188+Huhtikuu!B188+Toukokuu!B188+Kesäkuu!B188+Heinäkuu!B188+Elokuu!B188+Syyskuu!B188+Lokakuu!B188+Marraskuu!B188+Joulukuu!B188</f>
        <v>504658.49</v>
      </c>
      <c r="C188" s="294">
        <f>((Tammikuu!B188+Helmikuu!B188+Maaliskuu!B188+Huhtikuu!B188+Toukokuu!B188+Kesäkuu!B188+Heinäkuu!B188+Elokuu!B188+Syyskuu!B188+Lokakuu!B188+Marraskuu!B188+Joulukuu!B188)-(Tammikuu!E188+Helmikuu!E188+Maaliskuu!E188+Huhtikuu!E188+Toukokuu!E188+Kesäkuu!E188+Heinäkuu!E188+Elokuu!E188+Syyskuu!E188+Lokakuu!E188+Marraskuu!E188+Joulukuu!E188))/(Tammikuu!E188+Helmikuu!E188+Maaliskuu!E188+Huhtikuu!E188+Toukokuu!E188+Kesäkuu!E188+Heinäkuu!E188+Elokuu!E188+Syyskuu!E188+Lokakuu!E188+Marraskuu!E188+Joulukuu!E188)</f>
        <v>2.8728238299557153E-2</v>
      </c>
      <c r="D188" s="251">
        <f>Tammikuu!D188+Helmikuu!D188+Maaliskuu!D188+Huhtikuu!D188+Toukokuu!D188+Kesäkuu!D188+Heinäkuu!D188+Elokuu!D188+Syyskuu!D188+Lokakuu!D188+Marraskuu!D188+Joulukuu!D188</f>
        <v>-234.91000000000008</v>
      </c>
      <c r="E188" s="235"/>
      <c r="G188" s="225"/>
    </row>
    <row r="189" spans="1:7" x14ac:dyDescent="0.3">
      <c r="A189" s="4" t="s">
        <v>184</v>
      </c>
      <c r="B189" s="251">
        <f>Tammikuu!B189+Helmikuu!B189+Maaliskuu!B189+Huhtikuu!B189+Toukokuu!B189+Kesäkuu!B189+Heinäkuu!B189+Elokuu!B189+Syyskuu!B189+Lokakuu!B189+Marraskuu!B189+Joulukuu!B189</f>
        <v>464532</v>
      </c>
      <c r="C189" s="294">
        <f>((Tammikuu!B189+Helmikuu!B189+Maaliskuu!B189+Huhtikuu!B189+Toukokuu!B189+Kesäkuu!B189+Heinäkuu!B189+Elokuu!B189+Syyskuu!B189+Lokakuu!B189+Marraskuu!B189+Joulukuu!B189)-(Tammikuu!E189+Helmikuu!E189+Maaliskuu!E189+Huhtikuu!E189+Toukokuu!E189+Kesäkuu!E189+Heinäkuu!E189+Elokuu!E189+Syyskuu!E189+Lokakuu!E189+Marraskuu!E189+Joulukuu!E189))/(Tammikuu!E189+Helmikuu!E189+Maaliskuu!E189+Huhtikuu!E189+Toukokuu!E189+Kesäkuu!E189+Heinäkuu!E189+Elokuu!E189+Syyskuu!E189+Lokakuu!E189+Marraskuu!E189+Joulukuu!E189)</f>
        <v>-5.6821599323833273E-2</v>
      </c>
      <c r="D189" s="251">
        <f>Tammikuu!D189+Helmikuu!D189+Maaliskuu!D189+Huhtikuu!D189+Toukokuu!D189+Kesäkuu!D189+Heinäkuu!D189+Elokuu!D189+Syyskuu!D189+Lokakuu!D189+Marraskuu!D189+Joulukuu!D189</f>
        <v>-249.94000000000028</v>
      </c>
      <c r="E189" s="235"/>
      <c r="G189" s="225"/>
    </row>
    <row r="190" spans="1:7" x14ac:dyDescent="0.3">
      <c r="A190" s="4" t="s">
        <v>185</v>
      </c>
      <c r="B190" s="251">
        <f>Tammikuu!B190+Helmikuu!B190+Maaliskuu!B190+Huhtikuu!B190+Toukokuu!B190+Kesäkuu!B190+Heinäkuu!B190+Elokuu!B190+Syyskuu!B190+Lokakuu!B190+Marraskuu!B190+Joulukuu!B190</f>
        <v>425237.85</v>
      </c>
      <c r="C190" s="294">
        <f>((Tammikuu!B190+Helmikuu!B190+Maaliskuu!B190+Huhtikuu!B190+Toukokuu!B190+Kesäkuu!B190+Heinäkuu!B190+Elokuu!B190+Syyskuu!B190+Lokakuu!B190+Marraskuu!B190+Joulukuu!B190)-(Tammikuu!E190+Helmikuu!E190+Maaliskuu!E190+Huhtikuu!E190+Toukokuu!E190+Kesäkuu!E190+Heinäkuu!E190+Elokuu!E190+Syyskuu!E190+Lokakuu!E190+Marraskuu!E190+Joulukuu!E190))/(Tammikuu!E190+Helmikuu!E190+Maaliskuu!E190+Huhtikuu!E190+Toukokuu!E190+Kesäkuu!E190+Heinäkuu!E190+Elokuu!E190+Syyskuu!E190+Lokakuu!E190+Marraskuu!E190+Joulukuu!E190)</f>
        <v>1.6998968765867449E-2</v>
      </c>
      <c r="D190" s="251">
        <f>Tammikuu!D190+Helmikuu!D190+Maaliskuu!D190+Huhtikuu!D190+Toukokuu!D190+Kesäkuu!D190+Heinäkuu!D190+Elokuu!D190+Syyskuu!D190+Lokakuu!D190+Marraskuu!D190+Joulukuu!D190</f>
        <v>-238.57999999999993</v>
      </c>
      <c r="E190" s="235"/>
      <c r="G190" s="225"/>
    </row>
    <row r="191" spans="1:7" x14ac:dyDescent="0.3">
      <c r="A191" s="4" t="s">
        <v>186</v>
      </c>
      <c r="B191" s="251">
        <f>Tammikuu!B191+Helmikuu!B191+Maaliskuu!B191+Huhtikuu!B191+Toukokuu!B191+Kesäkuu!B191+Heinäkuu!B191+Elokuu!B191+Syyskuu!B191+Lokakuu!B191+Marraskuu!B191+Joulukuu!B191</f>
        <v>1035360.9400000001</v>
      </c>
      <c r="C191" s="294">
        <f>((Tammikuu!B191+Helmikuu!B191+Maaliskuu!B191+Huhtikuu!B191+Toukokuu!B191+Kesäkuu!B191+Heinäkuu!B191+Elokuu!B191+Syyskuu!B191+Lokakuu!B191+Marraskuu!B191+Joulukuu!B191)-(Tammikuu!E191+Helmikuu!E191+Maaliskuu!E191+Huhtikuu!E191+Toukokuu!E191+Kesäkuu!E191+Heinäkuu!E191+Elokuu!E191+Syyskuu!E191+Lokakuu!E191+Marraskuu!E191+Joulukuu!E191))/(Tammikuu!E191+Helmikuu!E191+Maaliskuu!E191+Huhtikuu!E191+Toukokuu!E191+Kesäkuu!E191+Heinäkuu!E191+Elokuu!E191+Syyskuu!E191+Lokakuu!E191+Marraskuu!E191+Joulukuu!E191)</f>
        <v>-1.4464661690048826E-2</v>
      </c>
      <c r="D191" s="251">
        <f>Tammikuu!D191+Helmikuu!D191+Maaliskuu!D191+Huhtikuu!D191+Toukokuu!D191+Kesäkuu!D191+Heinäkuu!D191+Elokuu!D191+Syyskuu!D191+Lokakuu!D191+Marraskuu!D191+Joulukuu!D191</f>
        <v>-277.41999999999985</v>
      </c>
      <c r="E191" s="235"/>
      <c r="G191" s="225"/>
    </row>
    <row r="192" spans="1:7" x14ac:dyDescent="0.3">
      <c r="A192" s="4" t="s">
        <v>187</v>
      </c>
      <c r="B192" s="251">
        <f>Tammikuu!B192+Helmikuu!B192+Maaliskuu!B192+Huhtikuu!B192+Toukokuu!B192+Kesäkuu!B192+Heinäkuu!B192+Elokuu!B192+Syyskuu!B192+Lokakuu!B192+Marraskuu!B192+Joulukuu!B192</f>
        <v>635222.66999999993</v>
      </c>
      <c r="C192" s="294">
        <f>((Tammikuu!B192+Helmikuu!B192+Maaliskuu!B192+Huhtikuu!B192+Toukokuu!B192+Kesäkuu!B192+Heinäkuu!B192+Elokuu!B192+Syyskuu!B192+Lokakuu!B192+Marraskuu!B192+Joulukuu!B192)-(Tammikuu!E192+Helmikuu!E192+Maaliskuu!E192+Huhtikuu!E192+Toukokuu!E192+Kesäkuu!E192+Heinäkuu!E192+Elokuu!E192+Syyskuu!E192+Lokakuu!E192+Marraskuu!E192+Joulukuu!E192))/(Tammikuu!E192+Helmikuu!E192+Maaliskuu!E192+Huhtikuu!E192+Toukokuu!E192+Kesäkuu!E192+Heinäkuu!E192+Elokuu!E192+Syyskuu!E192+Lokakuu!E192+Marraskuu!E192+Joulukuu!E192)</f>
        <v>1.0634769422407979E-2</v>
      </c>
      <c r="D192" s="251">
        <f>Tammikuu!D192+Helmikuu!D192+Maaliskuu!D192+Huhtikuu!D192+Toukokuu!D192+Kesäkuu!D192+Heinäkuu!D192+Elokuu!D192+Syyskuu!D192+Lokakuu!D192+Marraskuu!D192+Joulukuu!D192</f>
        <v>-172.51</v>
      </c>
      <c r="E192" s="235"/>
      <c r="G192" s="225"/>
    </row>
    <row r="193" spans="1:7" x14ac:dyDescent="0.3">
      <c r="A193" s="4" t="s">
        <v>188</v>
      </c>
      <c r="B193" s="251">
        <f>Tammikuu!B193+Helmikuu!B193+Maaliskuu!B193+Huhtikuu!B193+Toukokuu!B193+Kesäkuu!B193+Heinäkuu!B193+Elokuu!B193+Syyskuu!B193+Lokakuu!B193+Marraskuu!B193+Joulukuu!B193</f>
        <v>964098.48999999987</v>
      </c>
      <c r="C193" s="294">
        <f>((Tammikuu!B193+Helmikuu!B193+Maaliskuu!B193+Huhtikuu!B193+Toukokuu!B193+Kesäkuu!B193+Heinäkuu!B193+Elokuu!B193+Syyskuu!B193+Lokakuu!B193+Marraskuu!B193+Joulukuu!B193)-(Tammikuu!E193+Helmikuu!E193+Maaliskuu!E193+Huhtikuu!E193+Toukokuu!E193+Kesäkuu!E193+Heinäkuu!E193+Elokuu!E193+Syyskuu!E193+Lokakuu!E193+Marraskuu!E193+Joulukuu!E193))/(Tammikuu!E193+Helmikuu!E193+Maaliskuu!E193+Huhtikuu!E193+Toukokuu!E193+Kesäkuu!E193+Heinäkuu!E193+Elokuu!E193+Syyskuu!E193+Lokakuu!E193+Marraskuu!E193+Joulukuu!E193)</f>
        <v>-6.8754132102122945E-2</v>
      </c>
      <c r="D193" s="251">
        <f>Tammikuu!D193+Helmikuu!D193+Maaliskuu!D193+Huhtikuu!D193+Toukokuu!D193+Kesäkuu!D193+Heinäkuu!D193+Elokuu!D193+Syyskuu!D193+Lokakuu!D193+Marraskuu!D193+Joulukuu!D193</f>
        <v>-706.80000000000018</v>
      </c>
      <c r="E193" s="235"/>
      <c r="G193" s="225"/>
    </row>
    <row r="194" spans="1:7" x14ac:dyDescent="0.3">
      <c r="A194" s="4" t="s">
        <v>189</v>
      </c>
      <c r="B194" s="251">
        <f>Tammikuu!B194+Helmikuu!B194+Maaliskuu!B194+Huhtikuu!B194+Toukokuu!B194+Kesäkuu!B194+Heinäkuu!B194+Elokuu!B194+Syyskuu!B194+Lokakuu!B194+Marraskuu!B194+Joulukuu!B194</f>
        <v>431351.22000000003</v>
      </c>
      <c r="C194" s="294">
        <f>((Tammikuu!B194+Helmikuu!B194+Maaliskuu!B194+Huhtikuu!B194+Toukokuu!B194+Kesäkuu!B194+Heinäkuu!B194+Elokuu!B194+Syyskuu!B194+Lokakuu!B194+Marraskuu!B194+Joulukuu!B194)-(Tammikuu!E194+Helmikuu!E194+Maaliskuu!E194+Huhtikuu!E194+Toukokuu!E194+Kesäkuu!E194+Heinäkuu!E194+Elokuu!E194+Syyskuu!E194+Lokakuu!E194+Marraskuu!E194+Joulukuu!E194))/(Tammikuu!E194+Helmikuu!E194+Maaliskuu!E194+Huhtikuu!E194+Toukokuu!E194+Kesäkuu!E194+Heinäkuu!E194+Elokuu!E194+Syyskuu!E194+Lokakuu!E194+Marraskuu!E194+Joulukuu!E194)</f>
        <v>-4.2718130432353917E-2</v>
      </c>
      <c r="D194" s="251">
        <f>Tammikuu!D194+Helmikuu!D194+Maaliskuu!D194+Huhtikuu!D194+Toukokuu!D194+Kesäkuu!D194+Heinäkuu!D194+Elokuu!D194+Syyskuu!D194+Lokakuu!D194+Marraskuu!D194+Joulukuu!D194</f>
        <v>-138.85000000000002</v>
      </c>
      <c r="E194" s="235"/>
      <c r="G194" s="225"/>
    </row>
    <row r="195" spans="1:7" x14ac:dyDescent="0.3">
      <c r="A195" s="4" t="s">
        <v>190</v>
      </c>
      <c r="B195" s="251">
        <f>Tammikuu!B195+Helmikuu!B195+Maaliskuu!B195+Huhtikuu!B195+Toukokuu!B195+Kesäkuu!B195+Heinäkuu!B195+Elokuu!B195+Syyskuu!B195+Lokakuu!B195+Marraskuu!B195+Joulukuu!B195</f>
        <v>1273519.3599999999</v>
      </c>
      <c r="C195" s="294">
        <f>((Tammikuu!B195+Helmikuu!B195+Maaliskuu!B195+Huhtikuu!B195+Toukokuu!B195+Kesäkuu!B195+Heinäkuu!B195+Elokuu!B195+Syyskuu!B195+Lokakuu!B195+Marraskuu!B195+Joulukuu!B195)-(Tammikuu!E195+Helmikuu!E195+Maaliskuu!E195+Huhtikuu!E195+Toukokuu!E195+Kesäkuu!E195+Heinäkuu!E195+Elokuu!E195+Syyskuu!E195+Lokakuu!E195+Marraskuu!E195+Joulukuu!E195))/(Tammikuu!E195+Helmikuu!E195+Maaliskuu!E195+Huhtikuu!E195+Toukokuu!E195+Kesäkuu!E195+Heinäkuu!E195+Elokuu!E195+Syyskuu!E195+Lokakuu!E195+Marraskuu!E195+Joulukuu!E195)</f>
        <v>8.9336332200544172E-4</v>
      </c>
      <c r="D195" s="251">
        <f>Tammikuu!D195+Helmikuu!D195+Maaliskuu!D195+Huhtikuu!D195+Toukokuu!D195+Kesäkuu!D195+Heinäkuu!D195+Elokuu!D195+Syyskuu!D195+Lokakuu!D195+Marraskuu!D195+Joulukuu!D195</f>
        <v>-485.13000000000011</v>
      </c>
      <c r="E195" s="235"/>
      <c r="G195" s="225"/>
    </row>
    <row r="196" spans="1:7" x14ac:dyDescent="0.3">
      <c r="A196" s="4" t="s">
        <v>191</v>
      </c>
      <c r="B196" s="251">
        <f>Tammikuu!B196+Helmikuu!B196+Maaliskuu!B196+Huhtikuu!B196+Toukokuu!B196+Kesäkuu!B196+Heinäkuu!B196+Elokuu!B196+Syyskuu!B196+Lokakuu!B196+Marraskuu!B196+Joulukuu!B196</f>
        <v>1792311.1900000002</v>
      </c>
      <c r="C196" s="294">
        <f>((Tammikuu!B196+Helmikuu!B196+Maaliskuu!B196+Huhtikuu!B196+Toukokuu!B196+Kesäkuu!B196+Heinäkuu!B196+Elokuu!B196+Syyskuu!B196+Lokakuu!B196+Marraskuu!B196+Joulukuu!B196)-(Tammikuu!E196+Helmikuu!E196+Maaliskuu!E196+Huhtikuu!E196+Toukokuu!E196+Kesäkuu!E196+Heinäkuu!E196+Elokuu!E196+Syyskuu!E196+Lokakuu!E196+Marraskuu!E196+Joulukuu!E196))/(Tammikuu!E196+Helmikuu!E196+Maaliskuu!E196+Huhtikuu!E196+Toukokuu!E196+Kesäkuu!E196+Heinäkuu!E196+Elokuu!E196+Syyskuu!E196+Lokakuu!E196+Marraskuu!E196+Joulukuu!E196)</f>
        <v>-8.7568208517194348E-3</v>
      </c>
      <c r="D196" s="251">
        <f>Tammikuu!D196+Helmikuu!D196+Maaliskuu!D196+Huhtikuu!D196+Toukokuu!D196+Kesäkuu!D196+Heinäkuu!D196+Elokuu!D196+Syyskuu!D196+Lokakuu!D196+Marraskuu!D196+Joulukuu!D196</f>
        <v>-686.23000000000047</v>
      </c>
      <c r="E196" s="235"/>
      <c r="G196" s="225"/>
    </row>
    <row r="197" spans="1:7" x14ac:dyDescent="0.3">
      <c r="A197" s="4" t="s">
        <v>192</v>
      </c>
      <c r="B197" s="251">
        <f>Tammikuu!B197+Helmikuu!B197+Maaliskuu!B197+Huhtikuu!B197+Toukokuu!B197+Kesäkuu!B197+Heinäkuu!B197+Elokuu!B197+Syyskuu!B197+Lokakuu!B197+Marraskuu!B197+Joulukuu!B197</f>
        <v>6294938.3400000008</v>
      </c>
      <c r="C197" s="294">
        <f>((Tammikuu!B197+Helmikuu!B197+Maaliskuu!B197+Huhtikuu!B197+Toukokuu!B197+Kesäkuu!B197+Heinäkuu!B197+Elokuu!B197+Syyskuu!B197+Lokakuu!B197+Marraskuu!B197+Joulukuu!B197)-(Tammikuu!E197+Helmikuu!E197+Maaliskuu!E197+Huhtikuu!E197+Toukokuu!E197+Kesäkuu!E197+Heinäkuu!E197+Elokuu!E197+Syyskuu!E197+Lokakuu!E197+Marraskuu!E197+Joulukuu!E197))/(Tammikuu!E197+Helmikuu!E197+Maaliskuu!E197+Huhtikuu!E197+Toukokuu!E197+Kesäkuu!E197+Heinäkuu!E197+Elokuu!E197+Syyskuu!E197+Lokakuu!E197+Marraskuu!E197+Joulukuu!E197)</f>
        <v>5.6190115709863538E-3</v>
      </c>
      <c r="D197" s="251">
        <f>Tammikuu!D197+Helmikuu!D197+Maaliskuu!D197+Huhtikuu!D197+Toukokuu!D197+Kesäkuu!D197+Heinäkuu!D197+Elokuu!D197+Syyskuu!D197+Lokakuu!D197+Marraskuu!D197+Joulukuu!D197</f>
        <v>-2286.2199999999975</v>
      </c>
      <c r="E197" s="235"/>
      <c r="G197" s="225"/>
    </row>
    <row r="198" spans="1:7" x14ac:dyDescent="0.3">
      <c r="A198" s="4" t="s">
        <v>193</v>
      </c>
      <c r="B198" s="251">
        <f>Tammikuu!B198+Helmikuu!B198+Maaliskuu!B198+Huhtikuu!B198+Toukokuu!B198+Kesäkuu!B198+Heinäkuu!B198+Elokuu!B198+Syyskuu!B198+Lokakuu!B198+Marraskuu!B198+Joulukuu!B198</f>
        <v>5280070.8599999994</v>
      </c>
      <c r="C198" s="294">
        <f>((Tammikuu!B198+Helmikuu!B198+Maaliskuu!B198+Huhtikuu!B198+Toukokuu!B198+Kesäkuu!B198+Heinäkuu!B198+Elokuu!B198+Syyskuu!B198+Lokakuu!B198+Marraskuu!B198+Joulukuu!B198)-(Tammikuu!E198+Helmikuu!E198+Maaliskuu!E198+Huhtikuu!E198+Toukokuu!E198+Kesäkuu!E198+Heinäkuu!E198+Elokuu!E198+Syyskuu!E198+Lokakuu!E198+Marraskuu!E198+Joulukuu!E198))/(Tammikuu!E198+Helmikuu!E198+Maaliskuu!E198+Huhtikuu!E198+Toukokuu!E198+Kesäkuu!E198+Heinäkuu!E198+Elokuu!E198+Syyskuu!E198+Lokakuu!E198+Marraskuu!E198+Joulukuu!E198)</f>
        <v>1.6072631206868422E-2</v>
      </c>
      <c r="D198" s="251">
        <f>Tammikuu!D198+Helmikuu!D198+Maaliskuu!D198+Huhtikuu!D198+Toukokuu!D198+Kesäkuu!D198+Heinäkuu!D198+Elokuu!D198+Syyskuu!D198+Lokakuu!D198+Marraskuu!D198+Joulukuu!D198</f>
        <v>-2017.9400000000005</v>
      </c>
      <c r="E198" s="235"/>
      <c r="G198" s="225"/>
    </row>
    <row r="199" spans="1:7" x14ac:dyDescent="0.3">
      <c r="A199" s="4" t="s">
        <v>194</v>
      </c>
      <c r="B199" s="251">
        <f>Tammikuu!B199+Helmikuu!B199+Maaliskuu!B199+Huhtikuu!B199+Toukokuu!B199+Kesäkuu!B199+Heinäkuu!B199+Elokuu!B199+Syyskuu!B199+Lokakuu!B199+Marraskuu!B199+Joulukuu!B199</f>
        <v>3422407.4099999997</v>
      </c>
      <c r="C199" s="294">
        <f>((Tammikuu!B199+Helmikuu!B199+Maaliskuu!B199+Huhtikuu!B199+Toukokuu!B199+Kesäkuu!B199+Heinäkuu!B199+Elokuu!B199+Syyskuu!B199+Lokakuu!B199+Marraskuu!B199+Joulukuu!B199)-(Tammikuu!E199+Helmikuu!E199+Maaliskuu!E199+Huhtikuu!E199+Toukokuu!E199+Kesäkuu!E199+Heinäkuu!E199+Elokuu!E199+Syyskuu!E199+Lokakuu!E199+Marraskuu!E199+Joulukuu!E199))/(Tammikuu!E199+Helmikuu!E199+Maaliskuu!E199+Huhtikuu!E199+Toukokuu!E199+Kesäkuu!E199+Heinäkuu!E199+Elokuu!E199+Syyskuu!E199+Lokakuu!E199+Marraskuu!E199+Joulukuu!E199)</f>
        <v>-3.2659607573213033E-4</v>
      </c>
      <c r="D199" s="251">
        <f>Tammikuu!D199+Helmikuu!D199+Maaliskuu!D199+Huhtikuu!D199+Toukokuu!D199+Kesäkuu!D199+Heinäkuu!D199+Elokuu!D199+Syyskuu!D199+Lokakuu!D199+Marraskuu!D199+Joulukuu!D199</f>
        <v>-2058.5600000000013</v>
      </c>
      <c r="E199" s="235"/>
      <c r="G199" s="225"/>
    </row>
    <row r="200" spans="1:7" x14ac:dyDescent="0.3">
      <c r="A200" s="4" t="s">
        <v>195</v>
      </c>
      <c r="B200" s="251">
        <f>Tammikuu!B200+Helmikuu!B200+Maaliskuu!B200+Huhtikuu!B200+Toukokuu!B200+Kesäkuu!B200+Heinäkuu!B200+Elokuu!B200+Syyskuu!B200+Lokakuu!B200+Marraskuu!B200+Joulukuu!B200</f>
        <v>564534.03999999992</v>
      </c>
      <c r="C200" s="294">
        <f>((Tammikuu!B200+Helmikuu!B200+Maaliskuu!B200+Huhtikuu!B200+Toukokuu!B200+Kesäkuu!B200+Heinäkuu!B200+Elokuu!B200+Syyskuu!B200+Lokakuu!B200+Marraskuu!B200+Joulukuu!B200)-(Tammikuu!E200+Helmikuu!E200+Maaliskuu!E200+Huhtikuu!E200+Toukokuu!E200+Kesäkuu!E200+Heinäkuu!E200+Elokuu!E200+Syyskuu!E200+Lokakuu!E200+Marraskuu!E200+Joulukuu!E200))/(Tammikuu!E200+Helmikuu!E200+Maaliskuu!E200+Huhtikuu!E200+Toukokuu!E200+Kesäkuu!E200+Heinäkuu!E200+Elokuu!E200+Syyskuu!E200+Lokakuu!E200+Marraskuu!E200+Joulukuu!E200)</f>
        <v>1.8011422246974041E-2</v>
      </c>
      <c r="D200" s="251">
        <f>Tammikuu!D200+Helmikuu!D200+Maaliskuu!D200+Huhtikuu!D200+Toukokuu!D200+Kesäkuu!D200+Heinäkuu!D200+Elokuu!D200+Syyskuu!D200+Lokakuu!D200+Marraskuu!D200+Joulukuu!D200</f>
        <v>-295.62999999999988</v>
      </c>
      <c r="E200" s="235"/>
      <c r="G200" s="225"/>
    </row>
    <row r="201" spans="1:7" x14ac:dyDescent="0.3">
      <c r="A201" s="4" t="s">
        <v>196</v>
      </c>
      <c r="B201" s="251">
        <f>Tammikuu!B201+Helmikuu!B201+Maaliskuu!B201+Huhtikuu!B201+Toukokuu!B201+Kesäkuu!B201+Heinäkuu!B201+Elokuu!B201+Syyskuu!B201+Lokakuu!B201+Marraskuu!B201+Joulukuu!B201</f>
        <v>6294315.7399999993</v>
      </c>
      <c r="C201" s="294">
        <f>((Tammikuu!B201+Helmikuu!B201+Maaliskuu!B201+Huhtikuu!B201+Toukokuu!B201+Kesäkuu!B201+Heinäkuu!B201+Elokuu!B201+Syyskuu!B201+Lokakuu!B201+Marraskuu!B201+Joulukuu!B201)-(Tammikuu!E201+Helmikuu!E201+Maaliskuu!E201+Huhtikuu!E201+Toukokuu!E201+Kesäkuu!E201+Heinäkuu!E201+Elokuu!E201+Syyskuu!E201+Lokakuu!E201+Marraskuu!E201+Joulukuu!E201))/(Tammikuu!E201+Helmikuu!E201+Maaliskuu!E201+Huhtikuu!E201+Toukokuu!E201+Kesäkuu!E201+Heinäkuu!E201+Elokuu!E201+Syyskuu!E201+Lokakuu!E201+Marraskuu!E201+Joulukuu!E201)</f>
        <v>-2.8909266296385665E-2</v>
      </c>
      <c r="D201" s="251">
        <f>Tammikuu!D201+Helmikuu!D201+Maaliskuu!D201+Huhtikuu!D201+Toukokuu!D201+Kesäkuu!D201+Heinäkuu!D201+Elokuu!D201+Syyskuu!D201+Lokakuu!D201+Marraskuu!D201+Joulukuu!D201</f>
        <v>-5717.6700000000055</v>
      </c>
      <c r="E201" s="235"/>
      <c r="G201" s="225"/>
    </row>
    <row r="202" spans="1:7" x14ac:dyDescent="0.3">
      <c r="A202" s="4" t="s">
        <v>197</v>
      </c>
      <c r="B202" s="251">
        <f>Tammikuu!B202+Helmikuu!B202+Maaliskuu!B202+Huhtikuu!B202+Toukokuu!B202+Kesäkuu!B202+Heinäkuu!B202+Elokuu!B202+Syyskuu!B202+Lokakuu!B202+Marraskuu!B202+Joulukuu!B202</f>
        <v>514547.58000000007</v>
      </c>
      <c r="C202" s="294">
        <f>((Tammikuu!B202+Helmikuu!B202+Maaliskuu!B202+Huhtikuu!B202+Toukokuu!B202+Kesäkuu!B202+Heinäkuu!B202+Elokuu!B202+Syyskuu!B202+Lokakuu!B202+Marraskuu!B202+Joulukuu!B202)-(Tammikuu!E202+Helmikuu!E202+Maaliskuu!E202+Huhtikuu!E202+Toukokuu!E202+Kesäkuu!E202+Heinäkuu!E202+Elokuu!E202+Syyskuu!E202+Lokakuu!E202+Marraskuu!E202+Joulukuu!E202))/(Tammikuu!E202+Helmikuu!E202+Maaliskuu!E202+Huhtikuu!E202+Toukokuu!E202+Kesäkuu!E202+Heinäkuu!E202+Elokuu!E202+Syyskuu!E202+Lokakuu!E202+Marraskuu!E202+Joulukuu!E202)</f>
        <v>2.1100535048877839E-2</v>
      </c>
      <c r="D202" s="251">
        <f>Tammikuu!D202+Helmikuu!D202+Maaliskuu!D202+Huhtikuu!D202+Toukokuu!D202+Kesäkuu!D202+Heinäkuu!D202+Elokuu!D202+Syyskuu!D202+Lokakuu!D202+Marraskuu!D202+Joulukuu!D202</f>
        <v>-253.36000000000013</v>
      </c>
      <c r="E202" s="235"/>
      <c r="G202" s="225"/>
    </row>
    <row r="203" spans="1:7" x14ac:dyDescent="0.3">
      <c r="A203" s="4" t="s">
        <v>198</v>
      </c>
      <c r="B203" s="251">
        <f>Tammikuu!B203+Helmikuu!B203+Maaliskuu!B203+Huhtikuu!B203+Toukokuu!B203+Kesäkuu!B203+Heinäkuu!B203+Elokuu!B203+Syyskuu!B203+Lokakuu!B203+Marraskuu!B203+Joulukuu!B203</f>
        <v>255688.05</v>
      </c>
      <c r="C203" s="294">
        <f>((Tammikuu!B203+Helmikuu!B203+Maaliskuu!B203+Huhtikuu!B203+Toukokuu!B203+Kesäkuu!B203+Heinäkuu!B203+Elokuu!B203+Syyskuu!B203+Lokakuu!B203+Marraskuu!B203+Joulukuu!B203)-(Tammikuu!E203+Helmikuu!E203+Maaliskuu!E203+Huhtikuu!E203+Toukokuu!E203+Kesäkuu!E203+Heinäkuu!E203+Elokuu!E203+Syyskuu!E203+Lokakuu!E203+Marraskuu!E203+Joulukuu!E203))/(Tammikuu!E203+Helmikuu!E203+Maaliskuu!E203+Huhtikuu!E203+Toukokuu!E203+Kesäkuu!E203+Heinäkuu!E203+Elokuu!E203+Syyskuu!E203+Lokakuu!E203+Marraskuu!E203+Joulukuu!E203)</f>
        <v>-2.8466280466814157E-2</v>
      </c>
      <c r="D203" s="251">
        <f>Tammikuu!D203+Helmikuu!D203+Maaliskuu!D203+Huhtikuu!D203+Toukokuu!D203+Kesäkuu!D203+Heinäkuu!D203+Elokuu!D203+Syyskuu!D203+Lokakuu!D203+Marraskuu!D203+Joulukuu!D203</f>
        <v>-170.95999999999981</v>
      </c>
      <c r="E203" s="235"/>
      <c r="G203" s="225"/>
    </row>
    <row r="204" spans="1:7" x14ac:dyDescent="0.3">
      <c r="A204" s="4" t="s">
        <v>199</v>
      </c>
      <c r="B204" s="251">
        <f>Tammikuu!B204+Helmikuu!B204+Maaliskuu!B204+Huhtikuu!B204+Toukokuu!B204+Kesäkuu!B204+Heinäkuu!B204+Elokuu!B204+Syyskuu!B204+Lokakuu!B204+Marraskuu!B204+Joulukuu!B204</f>
        <v>760627.89000000013</v>
      </c>
      <c r="C204" s="294">
        <f>((Tammikuu!B204+Helmikuu!B204+Maaliskuu!B204+Huhtikuu!B204+Toukokuu!B204+Kesäkuu!B204+Heinäkuu!B204+Elokuu!B204+Syyskuu!B204+Lokakuu!B204+Marraskuu!B204+Joulukuu!B204)-(Tammikuu!E204+Helmikuu!E204+Maaliskuu!E204+Huhtikuu!E204+Toukokuu!E204+Kesäkuu!E204+Heinäkuu!E204+Elokuu!E204+Syyskuu!E204+Lokakuu!E204+Marraskuu!E204+Joulukuu!E204))/(Tammikuu!E204+Helmikuu!E204+Maaliskuu!E204+Huhtikuu!E204+Toukokuu!E204+Kesäkuu!E204+Heinäkuu!E204+Elokuu!E204+Syyskuu!E204+Lokakuu!E204+Marraskuu!E204+Joulukuu!E204)</f>
        <v>9.7944600664937986E-2</v>
      </c>
      <c r="D204" s="251">
        <f>Tammikuu!D204+Helmikuu!D204+Maaliskuu!D204+Huhtikuu!D204+Toukokuu!D204+Kesäkuu!D204+Heinäkuu!D204+Elokuu!D204+Syyskuu!D204+Lokakuu!D204+Marraskuu!D204+Joulukuu!D204</f>
        <v>-269.42999999999984</v>
      </c>
      <c r="E204" s="235"/>
      <c r="G204" s="225"/>
    </row>
    <row r="205" spans="1:7" x14ac:dyDescent="0.3">
      <c r="A205" s="4" t="s">
        <v>200</v>
      </c>
      <c r="B205" s="251">
        <f>Tammikuu!B205+Helmikuu!B205+Maaliskuu!B205+Huhtikuu!B205+Toukokuu!B205+Kesäkuu!B205+Heinäkuu!B205+Elokuu!B205+Syyskuu!B205+Lokakuu!B205+Marraskuu!B205+Joulukuu!B205</f>
        <v>509260.37</v>
      </c>
      <c r="C205" s="294">
        <f>((Tammikuu!B205+Helmikuu!B205+Maaliskuu!B205+Huhtikuu!B205+Toukokuu!B205+Kesäkuu!B205+Heinäkuu!B205+Elokuu!B205+Syyskuu!B205+Lokakuu!B205+Marraskuu!B205+Joulukuu!B205)-(Tammikuu!E205+Helmikuu!E205+Maaliskuu!E205+Huhtikuu!E205+Toukokuu!E205+Kesäkuu!E205+Heinäkuu!E205+Elokuu!E205+Syyskuu!E205+Lokakuu!E205+Marraskuu!E205+Joulukuu!E205))/(Tammikuu!E205+Helmikuu!E205+Maaliskuu!E205+Huhtikuu!E205+Toukokuu!E205+Kesäkuu!E205+Heinäkuu!E205+Elokuu!E205+Syyskuu!E205+Lokakuu!E205+Marraskuu!E205+Joulukuu!E205)</f>
        <v>4.9394427774449613E-2</v>
      </c>
      <c r="D205" s="251">
        <f>Tammikuu!D205+Helmikuu!D205+Maaliskuu!D205+Huhtikuu!D205+Toukokuu!D205+Kesäkuu!D205+Heinäkuu!D205+Elokuu!D205+Syyskuu!D205+Lokakuu!D205+Marraskuu!D205+Joulukuu!D205</f>
        <v>-179.32000000000016</v>
      </c>
      <c r="E205" s="235"/>
      <c r="G205" s="225"/>
    </row>
    <row r="206" spans="1:7" x14ac:dyDescent="0.3">
      <c r="A206" s="4" t="s">
        <v>201</v>
      </c>
      <c r="B206" s="251">
        <f>Tammikuu!B206+Helmikuu!B206+Maaliskuu!B206+Huhtikuu!B206+Toukokuu!B206+Kesäkuu!B206+Heinäkuu!B206+Elokuu!B206+Syyskuu!B206+Lokakuu!B206+Marraskuu!B206+Joulukuu!B206</f>
        <v>4554339.7999999989</v>
      </c>
      <c r="C206" s="294">
        <f>((Tammikuu!B206+Helmikuu!B206+Maaliskuu!B206+Huhtikuu!B206+Toukokuu!B206+Kesäkuu!B206+Heinäkuu!B206+Elokuu!B206+Syyskuu!B206+Lokakuu!B206+Marraskuu!B206+Joulukuu!B206)-(Tammikuu!E206+Helmikuu!E206+Maaliskuu!E206+Huhtikuu!E206+Toukokuu!E206+Kesäkuu!E206+Heinäkuu!E206+Elokuu!E206+Syyskuu!E206+Lokakuu!E206+Marraskuu!E206+Joulukuu!E206))/(Tammikuu!E206+Helmikuu!E206+Maaliskuu!E206+Huhtikuu!E206+Toukokuu!E206+Kesäkuu!E206+Heinäkuu!E206+Elokuu!E206+Syyskuu!E206+Lokakuu!E206+Marraskuu!E206+Joulukuu!E206)</f>
        <v>-8.9857311425179318E-3</v>
      </c>
      <c r="D206" s="251">
        <f>Tammikuu!D206+Helmikuu!D206+Maaliskuu!D206+Huhtikuu!D206+Toukokuu!D206+Kesäkuu!D206+Heinäkuu!D206+Elokuu!D206+Syyskuu!D206+Lokakuu!D206+Marraskuu!D206+Joulukuu!D206</f>
        <v>-2378.9399999999987</v>
      </c>
      <c r="E206" s="235"/>
      <c r="G206" s="225"/>
    </row>
    <row r="207" spans="1:7" x14ac:dyDescent="0.3">
      <c r="A207" s="4" t="s">
        <v>202</v>
      </c>
      <c r="B207" s="251">
        <f>Tammikuu!B207+Helmikuu!B207+Maaliskuu!B207+Huhtikuu!B207+Toukokuu!B207+Kesäkuu!B207+Heinäkuu!B207+Elokuu!B207+Syyskuu!B207+Lokakuu!B207+Marraskuu!B207+Joulukuu!B207</f>
        <v>250998.69999999998</v>
      </c>
      <c r="C207" s="294">
        <f>((Tammikuu!B207+Helmikuu!B207+Maaliskuu!B207+Huhtikuu!B207+Toukokuu!B207+Kesäkuu!B207+Heinäkuu!B207+Elokuu!B207+Syyskuu!B207+Lokakuu!B207+Marraskuu!B207+Joulukuu!B207)-(Tammikuu!E207+Helmikuu!E207+Maaliskuu!E207+Huhtikuu!E207+Toukokuu!E207+Kesäkuu!E207+Heinäkuu!E207+Elokuu!E207+Syyskuu!E207+Lokakuu!E207+Marraskuu!E207+Joulukuu!E207))/(Tammikuu!E207+Helmikuu!E207+Maaliskuu!E207+Huhtikuu!E207+Toukokuu!E207+Kesäkuu!E207+Heinäkuu!E207+Elokuu!E207+Syyskuu!E207+Lokakuu!E207+Marraskuu!E207+Joulukuu!E207)</f>
        <v>0.10336621191185397</v>
      </c>
      <c r="D207" s="251">
        <f>Tammikuu!D207+Helmikuu!D207+Maaliskuu!D207+Huhtikuu!D207+Toukokuu!D207+Kesäkuu!D207+Heinäkuu!D207+Elokuu!D207+Syyskuu!D207+Lokakuu!D207+Marraskuu!D207+Joulukuu!D207</f>
        <v>-116.78999999999985</v>
      </c>
      <c r="E207" s="235"/>
      <c r="G207" s="225"/>
    </row>
    <row r="208" spans="1:7" x14ac:dyDescent="0.3">
      <c r="A208" s="4" t="s">
        <v>203</v>
      </c>
      <c r="B208" s="251">
        <f>Tammikuu!B208+Helmikuu!B208+Maaliskuu!B208+Huhtikuu!B208+Toukokuu!B208+Kesäkuu!B208+Heinäkuu!B208+Elokuu!B208+Syyskuu!B208+Lokakuu!B208+Marraskuu!B208+Joulukuu!B208</f>
        <v>8942985.4400000013</v>
      </c>
      <c r="C208" s="294">
        <f>((Tammikuu!B208+Helmikuu!B208+Maaliskuu!B208+Huhtikuu!B208+Toukokuu!B208+Kesäkuu!B208+Heinäkuu!B208+Elokuu!B208+Syyskuu!B208+Lokakuu!B208+Marraskuu!B208+Joulukuu!B208)-(Tammikuu!E208+Helmikuu!E208+Maaliskuu!E208+Huhtikuu!E208+Toukokuu!E208+Kesäkuu!E208+Heinäkuu!E208+Elokuu!E208+Syyskuu!E208+Lokakuu!E208+Marraskuu!E208+Joulukuu!E208))/(Tammikuu!E208+Helmikuu!E208+Maaliskuu!E208+Huhtikuu!E208+Toukokuu!E208+Kesäkuu!E208+Heinäkuu!E208+Elokuu!E208+Syyskuu!E208+Lokakuu!E208+Marraskuu!E208+Joulukuu!E208)</f>
        <v>-1.043304145796476E-2</v>
      </c>
      <c r="D208" s="251">
        <f>Tammikuu!D208+Helmikuu!D208+Maaliskuu!D208+Huhtikuu!D208+Toukokuu!D208+Kesäkuu!D208+Heinäkuu!D208+Elokuu!D208+Syyskuu!D208+Lokakuu!D208+Marraskuu!D208+Joulukuu!D208</f>
        <v>-3730.320000000007</v>
      </c>
      <c r="E208" s="235"/>
      <c r="G208" s="225"/>
    </row>
    <row r="209" spans="1:7" x14ac:dyDescent="0.3">
      <c r="A209" s="4" t="s">
        <v>204</v>
      </c>
      <c r="B209" s="251">
        <f>Tammikuu!B209+Helmikuu!B209+Maaliskuu!B209+Huhtikuu!B209+Toukokuu!B209+Kesäkuu!B209+Heinäkuu!B209+Elokuu!B209+Syyskuu!B209+Lokakuu!B209+Marraskuu!B209+Joulukuu!B209</f>
        <v>1082203.1400000001</v>
      </c>
      <c r="C209" s="294">
        <f>((Tammikuu!B209+Helmikuu!B209+Maaliskuu!B209+Huhtikuu!B209+Toukokuu!B209+Kesäkuu!B209+Heinäkuu!B209+Elokuu!B209+Syyskuu!B209+Lokakuu!B209+Marraskuu!B209+Joulukuu!B209)-(Tammikuu!E209+Helmikuu!E209+Maaliskuu!E209+Huhtikuu!E209+Toukokuu!E209+Kesäkuu!E209+Heinäkuu!E209+Elokuu!E209+Syyskuu!E209+Lokakuu!E209+Marraskuu!E209+Joulukuu!E209))/(Tammikuu!E209+Helmikuu!E209+Maaliskuu!E209+Huhtikuu!E209+Toukokuu!E209+Kesäkuu!E209+Heinäkuu!E209+Elokuu!E209+Syyskuu!E209+Lokakuu!E209+Marraskuu!E209+Joulukuu!E209)</f>
        <v>-2.2800979450002895E-2</v>
      </c>
      <c r="D209" s="251">
        <f>Tammikuu!D209+Helmikuu!D209+Maaliskuu!D209+Huhtikuu!D209+Toukokuu!D209+Kesäkuu!D209+Heinäkuu!D209+Elokuu!D209+Syyskuu!D209+Lokakuu!D209+Marraskuu!D209+Joulukuu!D209</f>
        <v>-390.49000000000024</v>
      </c>
      <c r="E209" s="235"/>
      <c r="G209" s="225"/>
    </row>
    <row r="210" spans="1:7" x14ac:dyDescent="0.3">
      <c r="A210" s="4" t="s">
        <v>205</v>
      </c>
      <c r="B210" s="251">
        <f>Tammikuu!B210+Helmikuu!B210+Maaliskuu!B210+Huhtikuu!B210+Toukokuu!B210+Kesäkuu!B210+Heinäkuu!B210+Elokuu!B210+Syyskuu!B210+Lokakuu!B210+Marraskuu!B210+Joulukuu!B210</f>
        <v>812589.51</v>
      </c>
      <c r="C210" s="294">
        <f>((Tammikuu!B210+Helmikuu!B210+Maaliskuu!B210+Huhtikuu!B210+Toukokuu!B210+Kesäkuu!B210+Heinäkuu!B210+Elokuu!B210+Syyskuu!B210+Lokakuu!B210+Marraskuu!B210+Joulukuu!B210)-(Tammikuu!E210+Helmikuu!E210+Maaliskuu!E210+Huhtikuu!E210+Toukokuu!E210+Kesäkuu!E210+Heinäkuu!E210+Elokuu!E210+Syyskuu!E210+Lokakuu!E210+Marraskuu!E210+Joulukuu!E210))/(Tammikuu!E210+Helmikuu!E210+Maaliskuu!E210+Huhtikuu!E210+Toukokuu!E210+Kesäkuu!E210+Heinäkuu!E210+Elokuu!E210+Syyskuu!E210+Lokakuu!E210+Marraskuu!E210+Joulukuu!E210)</f>
        <v>-1.7484001755107344E-3</v>
      </c>
      <c r="D210" s="251">
        <f>Tammikuu!D210+Helmikuu!D210+Maaliskuu!D210+Huhtikuu!D210+Toukokuu!D210+Kesäkuu!D210+Heinäkuu!D210+Elokuu!D210+Syyskuu!D210+Lokakuu!D210+Marraskuu!D210+Joulukuu!D210</f>
        <v>-391.76999999999953</v>
      </c>
      <c r="E210" s="235"/>
      <c r="G210" s="225"/>
    </row>
    <row r="211" spans="1:7" x14ac:dyDescent="0.3">
      <c r="A211" s="4" t="s">
        <v>206</v>
      </c>
      <c r="B211" s="251">
        <f>Tammikuu!B211+Helmikuu!B211+Maaliskuu!B211+Huhtikuu!B211+Toukokuu!B211+Kesäkuu!B211+Heinäkuu!B211+Elokuu!B211+Syyskuu!B211+Lokakuu!B211+Marraskuu!B211+Joulukuu!B211</f>
        <v>1245398.51</v>
      </c>
      <c r="C211" s="294">
        <f>((Tammikuu!B211+Helmikuu!B211+Maaliskuu!B211+Huhtikuu!B211+Toukokuu!B211+Kesäkuu!B211+Heinäkuu!B211+Elokuu!B211+Syyskuu!B211+Lokakuu!B211+Marraskuu!B211+Joulukuu!B211)-(Tammikuu!E211+Helmikuu!E211+Maaliskuu!E211+Huhtikuu!E211+Toukokuu!E211+Kesäkuu!E211+Heinäkuu!E211+Elokuu!E211+Syyskuu!E211+Lokakuu!E211+Marraskuu!E211+Joulukuu!E211))/(Tammikuu!E211+Helmikuu!E211+Maaliskuu!E211+Huhtikuu!E211+Toukokuu!E211+Kesäkuu!E211+Heinäkuu!E211+Elokuu!E211+Syyskuu!E211+Lokakuu!E211+Marraskuu!E211+Joulukuu!E211)</f>
        <v>1.0205546007503811E-2</v>
      </c>
      <c r="D211" s="251">
        <f>Tammikuu!D211+Helmikuu!D211+Maaliskuu!D211+Huhtikuu!D211+Toukokuu!D211+Kesäkuu!D211+Heinäkuu!D211+Elokuu!D211+Syyskuu!D211+Lokakuu!D211+Marraskuu!D211+Joulukuu!D211</f>
        <v>-459.46000000000095</v>
      </c>
      <c r="E211" s="235"/>
      <c r="G211" s="225"/>
    </row>
    <row r="212" spans="1:7" x14ac:dyDescent="0.3">
      <c r="A212" s="4" t="s">
        <v>207</v>
      </c>
      <c r="B212" s="251">
        <f>Tammikuu!B212+Helmikuu!B212+Maaliskuu!B212+Huhtikuu!B212+Toukokuu!B212+Kesäkuu!B212+Heinäkuu!B212+Elokuu!B212+Syyskuu!B212+Lokakuu!B212+Marraskuu!B212+Joulukuu!B212</f>
        <v>2056442.18</v>
      </c>
      <c r="C212" s="294">
        <f>((Tammikuu!B212+Helmikuu!B212+Maaliskuu!B212+Huhtikuu!B212+Toukokuu!B212+Kesäkuu!B212+Heinäkuu!B212+Elokuu!B212+Syyskuu!B212+Lokakuu!B212+Marraskuu!B212+Joulukuu!B212)-(Tammikuu!E212+Helmikuu!E212+Maaliskuu!E212+Huhtikuu!E212+Toukokuu!E212+Kesäkuu!E212+Heinäkuu!E212+Elokuu!E212+Syyskuu!E212+Lokakuu!E212+Marraskuu!E212+Joulukuu!E212))/(Tammikuu!E212+Helmikuu!E212+Maaliskuu!E212+Huhtikuu!E212+Toukokuu!E212+Kesäkuu!E212+Heinäkuu!E212+Elokuu!E212+Syyskuu!E212+Lokakuu!E212+Marraskuu!E212+Joulukuu!E212)</f>
        <v>1.3352418238528618E-2</v>
      </c>
      <c r="D212" s="251">
        <f>Tammikuu!D212+Helmikuu!D212+Maaliskuu!D212+Huhtikuu!D212+Toukokuu!D212+Kesäkuu!D212+Heinäkuu!D212+Elokuu!D212+Syyskuu!D212+Lokakuu!D212+Marraskuu!D212+Joulukuu!D212</f>
        <v>-1108.3199999999997</v>
      </c>
      <c r="E212" s="235"/>
      <c r="G212" s="225"/>
    </row>
    <row r="213" spans="1:7" x14ac:dyDescent="0.3">
      <c r="A213" s="4" t="s">
        <v>208</v>
      </c>
      <c r="B213" s="251">
        <f>Tammikuu!B213+Helmikuu!B213+Maaliskuu!B213+Huhtikuu!B213+Toukokuu!B213+Kesäkuu!B213+Heinäkuu!B213+Elokuu!B213+Syyskuu!B213+Lokakuu!B213+Marraskuu!B213+Joulukuu!B213</f>
        <v>604297.73</v>
      </c>
      <c r="C213" s="294">
        <f>((Tammikuu!B213+Helmikuu!B213+Maaliskuu!B213+Huhtikuu!B213+Toukokuu!B213+Kesäkuu!B213+Heinäkuu!B213+Elokuu!B213+Syyskuu!B213+Lokakuu!B213+Marraskuu!B213+Joulukuu!B213)-(Tammikuu!E213+Helmikuu!E213+Maaliskuu!E213+Huhtikuu!E213+Toukokuu!E213+Kesäkuu!E213+Heinäkuu!E213+Elokuu!E213+Syyskuu!E213+Lokakuu!E213+Marraskuu!E213+Joulukuu!E213))/(Tammikuu!E213+Helmikuu!E213+Maaliskuu!E213+Huhtikuu!E213+Toukokuu!E213+Kesäkuu!E213+Heinäkuu!E213+Elokuu!E213+Syyskuu!E213+Lokakuu!E213+Marraskuu!E213+Joulukuu!E213)</f>
        <v>3.8221005147056161E-2</v>
      </c>
      <c r="D213" s="251">
        <f>Tammikuu!D213+Helmikuu!D213+Maaliskuu!D213+Huhtikuu!D213+Toukokuu!D213+Kesäkuu!D213+Heinäkuu!D213+Elokuu!D213+Syyskuu!D213+Lokakuu!D213+Marraskuu!D213+Joulukuu!D213</f>
        <v>-321.16000000000031</v>
      </c>
      <c r="E213" s="235"/>
      <c r="G213" s="225"/>
    </row>
    <row r="214" spans="1:7" x14ac:dyDescent="0.3">
      <c r="A214" s="4" t="s">
        <v>209</v>
      </c>
      <c r="B214" s="251">
        <f>Tammikuu!B214+Helmikuu!B214+Maaliskuu!B214+Huhtikuu!B214+Toukokuu!B214+Kesäkuu!B214+Heinäkuu!B214+Elokuu!B214+Syyskuu!B214+Lokakuu!B214+Marraskuu!B214+Joulukuu!B214</f>
        <v>8446222.5299999993</v>
      </c>
      <c r="C214" s="294">
        <f>((Tammikuu!B214+Helmikuu!B214+Maaliskuu!B214+Huhtikuu!B214+Toukokuu!B214+Kesäkuu!B214+Heinäkuu!B214+Elokuu!B214+Syyskuu!B214+Lokakuu!B214+Marraskuu!B214+Joulukuu!B214)-(Tammikuu!E214+Helmikuu!E214+Maaliskuu!E214+Huhtikuu!E214+Toukokuu!E214+Kesäkuu!E214+Heinäkuu!E214+Elokuu!E214+Syyskuu!E214+Lokakuu!E214+Marraskuu!E214+Joulukuu!E214))/(Tammikuu!E214+Helmikuu!E214+Maaliskuu!E214+Huhtikuu!E214+Toukokuu!E214+Kesäkuu!E214+Heinäkuu!E214+Elokuu!E214+Syyskuu!E214+Lokakuu!E214+Marraskuu!E214+Joulukuu!E214)</f>
        <v>-2.33321524358742E-2</v>
      </c>
      <c r="D214" s="251">
        <f>Tammikuu!D214+Helmikuu!D214+Maaliskuu!D214+Huhtikuu!D214+Toukokuu!D214+Kesäkuu!D214+Heinäkuu!D214+Elokuu!D214+Syyskuu!D214+Lokakuu!D214+Marraskuu!D214+Joulukuu!D214</f>
        <v>-5933.34</v>
      </c>
      <c r="E214" s="235"/>
      <c r="G214" s="225"/>
    </row>
    <row r="215" spans="1:7" x14ac:dyDescent="0.3">
      <c r="A215" s="4" t="s">
        <v>210</v>
      </c>
      <c r="B215" s="251">
        <f>Tammikuu!B215+Helmikuu!B215+Maaliskuu!B215+Huhtikuu!B215+Toukokuu!B215+Kesäkuu!B215+Heinäkuu!B215+Elokuu!B215+Syyskuu!B215+Lokakuu!B215+Marraskuu!B215+Joulukuu!B215</f>
        <v>444147.98</v>
      </c>
      <c r="C215" s="294">
        <f>((Tammikuu!B215+Helmikuu!B215+Maaliskuu!B215+Huhtikuu!B215+Toukokuu!B215+Kesäkuu!B215+Heinäkuu!B215+Elokuu!B215+Syyskuu!B215+Lokakuu!B215+Marraskuu!B215+Joulukuu!B215)-(Tammikuu!E215+Helmikuu!E215+Maaliskuu!E215+Huhtikuu!E215+Toukokuu!E215+Kesäkuu!E215+Heinäkuu!E215+Elokuu!E215+Syyskuu!E215+Lokakuu!E215+Marraskuu!E215+Joulukuu!E215))/(Tammikuu!E215+Helmikuu!E215+Maaliskuu!E215+Huhtikuu!E215+Toukokuu!E215+Kesäkuu!E215+Heinäkuu!E215+Elokuu!E215+Syyskuu!E215+Lokakuu!E215+Marraskuu!E215+Joulukuu!E215)</f>
        <v>-5.1390741934210313E-3</v>
      </c>
      <c r="D215" s="251">
        <f>Tammikuu!D215+Helmikuu!D215+Maaliskuu!D215+Huhtikuu!D215+Toukokuu!D215+Kesäkuu!D215+Heinäkuu!D215+Elokuu!D215+Syyskuu!D215+Lokakuu!D215+Marraskuu!D215+Joulukuu!D215</f>
        <v>-219.07000000000016</v>
      </c>
      <c r="E215" s="235"/>
      <c r="G215" s="225"/>
    </row>
    <row r="216" spans="1:7" x14ac:dyDescent="0.3">
      <c r="A216" s="4" t="s">
        <v>211</v>
      </c>
      <c r="B216" s="251">
        <f>Tammikuu!B216+Helmikuu!B216+Maaliskuu!B216+Huhtikuu!B216+Toukokuu!B216+Kesäkuu!B216+Heinäkuu!B216+Elokuu!B216+Syyskuu!B216+Lokakuu!B216+Marraskuu!B216+Joulukuu!B216</f>
        <v>4529016.9600000009</v>
      </c>
      <c r="C216" s="294">
        <f>((Tammikuu!B216+Helmikuu!B216+Maaliskuu!B216+Huhtikuu!B216+Toukokuu!B216+Kesäkuu!B216+Heinäkuu!B216+Elokuu!B216+Syyskuu!B216+Lokakuu!B216+Marraskuu!B216+Joulukuu!B216)-(Tammikuu!E216+Helmikuu!E216+Maaliskuu!E216+Huhtikuu!E216+Toukokuu!E216+Kesäkuu!E216+Heinäkuu!E216+Elokuu!E216+Syyskuu!E216+Lokakuu!E216+Marraskuu!E216+Joulukuu!E216))/(Tammikuu!E216+Helmikuu!E216+Maaliskuu!E216+Huhtikuu!E216+Toukokuu!E216+Kesäkuu!E216+Heinäkuu!E216+Elokuu!E216+Syyskuu!E216+Lokakuu!E216+Marraskuu!E216+Joulukuu!E216)</f>
        <v>2.9371654416860456E-2</v>
      </c>
      <c r="D216" s="251">
        <f>Tammikuu!D216+Helmikuu!D216+Maaliskuu!D216+Huhtikuu!D216+Toukokuu!D216+Kesäkuu!D216+Heinäkuu!D216+Elokuu!D216+Syyskuu!D216+Lokakuu!D216+Marraskuu!D216+Joulukuu!D216</f>
        <v>-1771.3900000000031</v>
      </c>
      <c r="E216" s="235"/>
      <c r="G216" s="225"/>
    </row>
    <row r="217" spans="1:7" x14ac:dyDescent="0.3">
      <c r="A217" s="4" t="s">
        <v>212</v>
      </c>
      <c r="B217" s="251">
        <f>Tammikuu!B217+Helmikuu!B217+Maaliskuu!B217+Huhtikuu!B217+Toukokuu!B217+Kesäkuu!B217+Heinäkuu!B217+Elokuu!B217+Syyskuu!B217+Lokakuu!B217+Marraskuu!B217+Joulukuu!B217</f>
        <v>564057.9</v>
      </c>
      <c r="C217" s="294">
        <f>((Tammikuu!B217+Helmikuu!B217+Maaliskuu!B217+Huhtikuu!B217+Toukokuu!B217+Kesäkuu!B217+Heinäkuu!B217+Elokuu!B217+Syyskuu!B217+Lokakuu!B217+Marraskuu!B217+Joulukuu!B217)-(Tammikuu!E217+Helmikuu!E217+Maaliskuu!E217+Huhtikuu!E217+Toukokuu!E217+Kesäkuu!E217+Heinäkuu!E217+Elokuu!E217+Syyskuu!E217+Lokakuu!E217+Marraskuu!E217+Joulukuu!E217))/(Tammikuu!E217+Helmikuu!E217+Maaliskuu!E217+Huhtikuu!E217+Toukokuu!E217+Kesäkuu!E217+Heinäkuu!E217+Elokuu!E217+Syyskuu!E217+Lokakuu!E217+Marraskuu!E217+Joulukuu!E217)</f>
        <v>2.2355538966485576E-4</v>
      </c>
      <c r="D217" s="251">
        <f>Tammikuu!D217+Helmikuu!D217+Maaliskuu!D217+Huhtikuu!D217+Toukokuu!D217+Kesäkuu!D217+Heinäkuu!D217+Elokuu!D217+Syyskuu!D217+Lokakuu!D217+Marraskuu!D217+Joulukuu!D217</f>
        <v>-153.10000000000014</v>
      </c>
      <c r="E217" s="235"/>
      <c r="G217" s="225"/>
    </row>
    <row r="218" spans="1:7" x14ac:dyDescent="0.3">
      <c r="A218" s="4" t="s">
        <v>213</v>
      </c>
      <c r="B218" s="251">
        <f>Tammikuu!B218+Helmikuu!B218+Maaliskuu!B218+Huhtikuu!B218+Toukokuu!B218+Kesäkuu!B218+Heinäkuu!B218+Elokuu!B218+Syyskuu!B218+Lokakuu!B218+Marraskuu!B218+Joulukuu!B218</f>
        <v>667917.06000000006</v>
      </c>
      <c r="C218" s="294">
        <f>((Tammikuu!B218+Helmikuu!B218+Maaliskuu!B218+Huhtikuu!B218+Toukokuu!B218+Kesäkuu!B218+Heinäkuu!B218+Elokuu!B218+Syyskuu!B218+Lokakuu!B218+Marraskuu!B218+Joulukuu!B218)-(Tammikuu!E218+Helmikuu!E218+Maaliskuu!E218+Huhtikuu!E218+Toukokuu!E218+Kesäkuu!E218+Heinäkuu!E218+Elokuu!E218+Syyskuu!E218+Lokakuu!E218+Marraskuu!E218+Joulukuu!E218))/(Tammikuu!E218+Helmikuu!E218+Maaliskuu!E218+Huhtikuu!E218+Toukokuu!E218+Kesäkuu!E218+Heinäkuu!E218+Elokuu!E218+Syyskuu!E218+Lokakuu!E218+Marraskuu!E218+Joulukuu!E218)</f>
        <v>-2.1560009543611185E-2</v>
      </c>
      <c r="D218" s="251">
        <f>Tammikuu!D218+Helmikuu!D218+Maaliskuu!D218+Huhtikuu!D218+Toukokuu!D218+Kesäkuu!D218+Heinäkuu!D218+Elokuu!D218+Syyskuu!D218+Lokakuu!D218+Marraskuu!D218+Joulukuu!D218</f>
        <v>-277.22000000000003</v>
      </c>
      <c r="E218" s="235"/>
      <c r="G218" s="225"/>
    </row>
    <row r="219" spans="1:7" x14ac:dyDescent="0.3">
      <c r="A219" s="238" t="s">
        <v>326</v>
      </c>
      <c r="B219" s="251">
        <f>Tammikuu!B219+Helmikuu!B219+Maaliskuu!B219+Huhtikuu!B219+Toukokuu!B219+Kesäkuu!B219+Heinäkuu!B219+Elokuu!B219+Syyskuu!B219+Lokakuu!B219+Marraskuu!B219+Joulukuu!B219</f>
        <v>6381241.2699999996</v>
      </c>
      <c r="C219" s="294">
        <f>((Tammikuu!B219+Helmikuu!B219+Maaliskuu!B219+Huhtikuu!B219+Toukokuu!B219+Kesäkuu!B219+Heinäkuu!B219+Elokuu!B219+Syyskuu!B219+Lokakuu!B219+Marraskuu!B219+Joulukuu!B219)-(Tammikuu!E219+Helmikuu!E219+Maaliskuu!E219+Huhtikuu!E219+Toukokuu!E219+Kesäkuu!E219+Heinäkuu!E219+Elokuu!E219+Syyskuu!E219+Lokakuu!E219+Marraskuu!E219+Joulukuu!E219))/(Tammikuu!E219+Helmikuu!E219+Maaliskuu!E219+Huhtikuu!E219+Toukokuu!E219+Kesäkuu!E219+Heinäkuu!E219+Elokuu!E219+Syyskuu!E219+Lokakuu!E219+Marraskuu!E219+Joulukuu!E219)</f>
        <v>6.5578098019135281E-3</v>
      </c>
      <c r="D219" s="251">
        <f>Tammikuu!D219+Helmikuu!D219+Maaliskuu!D219+Huhtikuu!D219+Toukokuu!D219+Kesäkuu!D219+Heinäkuu!D219+Elokuu!D219+Syyskuu!D219+Lokakuu!D219+Marraskuu!D219+Joulukuu!D219</f>
        <v>-3232.8199999999961</v>
      </c>
      <c r="E219" s="235"/>
      <c r="G219" s="225"/>
    </row>
    <row r="220" spans="1:7" x14ac:dyDescent="0.3">
      <c r="A220" s="4" t="s">
        <v>214</v>
      </c>
      <c r="B220" s="251">
        <f>Tammikuu!B220+Helmikuu!B220+Maaliskuu!B220+Huhtikuu!B220+Toukokuu!B220+Kesäkuu!B220+Heinäkuu!B220+Elokuu!B220+Syyskuu!B220+Lokakuu!B220+Marraskuu!B220+Joulukuu!B220</f>
        <v>13116744.280000003</v>
      </c>
      <c r="C220" s="294">
        <f>((Tammikuu!B220+Helmikuu!B220+Maaliskuu!B220+Huhtikuu!B220+Toukokuu!B220+Kesäkuu!B220+Heinäkuu!B220+Elokuu!B220+Syyskuu!B220+Lokakuu!B220+Marraskuu!B220+Joulukuu!B220)-(Tammikuu!E220+Helmikuu!E220+Maaliskuu!E220+Huhtikuu!E220+Toukokuu!E220+Kesäkuu!E220+Heinäkuu!E220+Elokuu!E220+Syyskuu!E220+Lokakuu!E220+Marraskuu!E220+Joulukuu!E220))/(Tammikuu!E220+Helmikuu!E220+Maaliskuu!E220+Huhtikuu!E220+Toukokuu!E220+Kesäkuu!E220+Heinäkuu!E220+Elokuu!E220+Syyskuu!E220+Lokakuu!E220+Marraskuu!E220+Joulukuu!E220)</f>
        <v>-4.8997009887966209E-3</v>
      </c>
      <c r="D220" s="251">
        <f>Tammikuu!D220+Helmikuu!D220+Maaliskuu!D220+Huhtikuu!D220+Toukokuu!D220+Kesäkuu!D220+Heinäkuu!D220+Elokuu!D220+Syyskuu!D220+Lokakuu!D220+Marraskuu!D220+Joulukuu!D220</f>
        <v>-5078.4999999999964</v>
      </c>
      <c r="E220" s="235"/>
      <c r="G220" s="225"/>
    </row>
    <row r="221" spans="1:7" x14ac:dyDescent="0.3">
      <c r="A221" s="4" t="s">
        <v>215</v>
      </c>
      <c r="B221" s="251">
        <f>Tammikuu!B221+Helmikuu!B221+Maaliskuu!B221+Huhtikuu!B221+Toukokuu!B221+Kesäkuu!B221+Heinäkuu!B221+Elokuu!B221+Syyskuu!B221+Lokakuu!B221+Marraskuu!B221+Joulukuu!B221</f>
        <v>849584.66</v>
      </c>
      <c r="C221" s="294">
        <f>((Tammikuu!B221+Helmikuu!B221+Maaliskuu!B221+Huhtikuu!B221+Toukokuu!B221+Kesäkuu!B221+Heinäkuu!B221+Elokuu!B221+Syyskuu!B221+Lokakuu!B221+Marraskuu!B221+Joulukuu!B221)-(Tammikuu!E221+Helmikuu!E221+Maaliskuu!E221+Huhtikuu!E221+Toukokuu!E221+Kesäkuu!E221+Heinäkuu!E221+Elokuu!E221+Syyskuu!E221+Lokakuu!E221+Marraskuu!E221+Joulukuu!E221))/(Tammikuu!E221+Helmikuu!E221+Maaliskuu!E221+Huhtikuu!E221+Toukokuu!E221+Kesäkuu!E221+Heinäkuu!E221+Elokuu!E221+Syyskuu!E221+Lokakuu!E221+Marraskuu!E221+Joulukuu!E221)</f>
        <v>9.2440992277351801E-3</v>
      </c>
      <c r="D221" s="251">
        <f>Tammikuu!D221+Helmikuu!D221+Maaliskuu!D221+Huhtikuu!D221+Toukokuu!D221+Kesäkuu!D221+Heinäkuu!D221+Elokuu!D221+Syyskuu!D221+Lokakuu!D221+Marraskuu!D221+Joulukuu!D221</f>
        <v>-564.27</v>
      </c>
      <c r="E221" s="235"/>
      <c r="G221" s="225"/>
    </row>
    <row r="222" spans="1:7" x14ac:dyDescent="0.3">
      <c r="A222" s="4" t="s">
        <v>216</v>
      </c>
      <c r="B222" s="251">
        <f>Tammikuu!B222+Helmikuu!B222+Maaliskuu!B222+Huhtikuu!B222+Toukokuu!B222+Kesäkuu!B222+Heinäkuu!B222+Elokuu!B222+Syyskuu!B222+Lokakuu!B222+Marraskuu!B222+Joulukuu!B222</f>
        <v>229879.59999999998</v>
      </c>
      <c r="C222" s="294">
        <f>((Tammikuu!B222+Helmikuu!B222+Maaliskuu!B222+Huhtikuu!B222+Toukokuu!B222+Kesäkuu!B222+Heinäkuu!B222+Elokuu!B222+Syyskuu!B222+Lokakuu!B222+Marraskuu!B222+Joulukuu!B222)-(Tammikuu!E222+Helmikuu!E222+Maaliskuu!E222+Huhtikuu!E222+Toukokuu!E222+Kesäkuu!E222+Heinäkuu!E222+Elokuu!E222+Syyskuu!E222+Lokakuu!E222+Marraskuu!E222+Joulukuu!E222))/(Tammikuu!E222+Helmikuu!E222+Maaliskuu!E222+Huhtikuu!E222+Toukokuu!E222+Kesäkuu!E222+Heinäkuu!E222+Elokuu!E222+Syyskuu!E222+Lokakuu!E222+Marraskuu!E222+Joulukuu!E222)</f>
        <v>6.4101585494679508E-2</v>
      </c>
      <c r="D222" s="251">
        <f>Tammikuu!D222+Helmikuu!D222+Maaliskuu!D222+Huhtikuu!D222+Toukokuu!D222+Kesäkuu!D222+Heinäkuu!D222+Elokuu!D222+Syyskuu!D222+Lokakuu!D222+Marraskuu!D222+Joulukuu!D222</f>
        <v>-150.71999999999991</v>
      </c>
      <c r="E222" s="235"/>
      <c r="G222" s="225"/>
    </row>
    <row r="223" spans="1:7" x14ac:dyDescent="0.3">
      <c r="A223" s="4" t="s">
        <v>217</v>
      </c>
      <c r="B223" s="251">
        <f>Tammikuu!B223+Helmikuu!B223+Maaliskuu!B223+Huhtikuu!B223+Toukokuu!B223+Kesäkuu!B223+Heinäkuu!B223+Elokuu!B223+Syyskuu!B223+Lokakuu!B223+Marraskuu!B223+Joulukuu!B223</f>
        <v>1202676.5100000002</v>
      </c>
      <c r="C223" s="294">
        <f>((Tammikuu!B223+Helmikuu!B223+Maaliskuu!B223+Huhtikuu!B223+Toukokuu!B223+Kesäkuu!B223+Heinäkuu!B223+Elokuu!B223+Syyskuu!B223+Lokakuu!B223+Marraskuu!B223+Joulukuu!B223)-(Tammikuu!E223+Helmikuu!E223+Maaliskuu!E223+Huhtikuu!E223+Toukokuu!E223+Kesäkuu!E223+Heinäkuu!E223+Elokuu!E223+Syyskuu!E223+Lokakuu!E223+Marraskuu!E223+Joulukuu!E223))/(Tammikuu!E223+Helmikuu!E223+Maaliskuu!E223+Huhtikuu!E223+Toukokuu!E223+Kesäkuu!E223+Heinäkuu!E223+Elokuu!E223+Syyskuu!E223+Lokakuu!E223+Marraskuu!E223+Joulukuu!E223)</f>
        <v>4.8124038329373398E-2</v>
      </c>
      <c r="D223" s="251">
        <f>Tammikuu!D223+Helmikuu!D223+Maaliskuu!D223+Huhtikuu!D223+Toukokuu!D223+Kesäkuu!D223+Heinäkuu!D223+Elokuu!D223+Syyskuu!D223+Lokakuu!D223+Marraskuu!D223+Joulukuu!D223</f>
        <v>-555.34999999999945</v>
      </c>
      <c r="E223" s="235"/>
      <c r="G223" s="225"/>
    </row>
    <row r="224" spans="1:7" x14ac:dyDescent="0.3">
      <c r="A224" s="4" t="s">
        <v>218</v>
      </c>
      <c r="B224" s="251">
        <f>Tammikuu!B224+Helmikuu!B224+Maaliskuu!B224+Huhtikuu!B224+Toukokuu!B224+Kesäkuu!B224+Heinäkuu!B224+Elokuu!B224+Syyskuu!B224+Lokakuu!B224+Marraskuu!B224+Joulukuu!B224</f>
        <v>3238353.3999999994</v>
      </c>
      <c r="C224" s="294">
        <f>((Tammikuu!B224+Helmikuu!B224+Maaliskuu!B224+Huhtikuu!B224+Toukokuu!B224+Kesäkuu!B224+Heinäkuu!B224+Elokuu!B224+Syyskuu!B224+Lokakuu!B224+Marraskuu!B224+Joulukuu!B224)-(Tammikuu!E224+Helmikuu!E224+Maaliskuu!E224+Huhtikuu!E224+Toukokuu!E224+Kesäkuu!E224+Heinäkuu!E224+Elokuu!E224+Syyskuu!E224+Lokakuu!E224+Marraskuu!E224+Joulukuu!E224))/(Tammikuu!E224+Helmikuu!E224+Maaliskuu!E224+Huhtikuu!E224+Toukokuu!E224+Kesäkuu!E224+Heinäkuu!E224+Elokuu!E224+Syyskuu!E224+Lokakuu!E224+Marraskuu!E224+Joulukuu!E224)</f>
        <v>3.3741979343342582E-3</v>
      </c>
      <c r="D224" s="251">
        <f>Tammikuu!D224+Helmikuu!D224+Maaliskuu!D224+Huhtikuu!D224+Toukokuu!D224+Kesäkuu!D224+Heinäkuu!D224+Elokuu!D224+Syyskuu!D224+Lokakuu!D224+Marraskuu!D224+Joulukuu!D224</f>
        <v>-636.20999999999913</v>
      </c>
      <c r="E224" s="235"/>
      <c r="G224" s="225"/>
    </row>
    <row r="225" spans="1:7" x14ac:dyDescent="0.3">
      <c r="A225" s="4" t="s">
        <v>219</v>
      </c>
      <c r="B225" s="251">
        <f>Tammikuu!B225+Helmikuu!B225+Maaliskuu!B225+Huhtikuu!B225+Toukokuu!B225+Kesäkuu!B225+Heinäkuu!B225+Elokuu!B225+Syyskuu!B225+Lokakuu!B225+Marraskuu!B225+Joulukuu!B225</f>
        <v>595419.66</v>
      </c>
      <c r="C225" s="294">
        <f>((Tammikuu!B225+Helmikuu!B225+Maaliskuu!B225+Huhtikuu!B225+Toukokuu!B225+Kesäkuu!B225+Heinäkuu!B225+Elokuu!B225+Syyskuu!B225+Lokakuu!B225+Marraskuu!B225+Joulukuu!B225)-(Tammikuu!E225+Helmikuu!E225+Maaliskuu!E225+Huhtikuu!E225+Toukokuu!E225+Kesäkuu!E225+Heinäkuu!E225+Elokuu!E225+Syyskuu!E225+Lokakuu!E225+Marraskuu!E225+Joulukuu!E225))/(Tammikuu!E225+Helmikuu!E225+Maaliskuu!E225+Huhtikuu!E225+Toukokuu!E225+Kesäkuu!E225+Heinäkuu!E225+Elokuu!E225+Syyskuu!E225+Lokakuu!E225+Marraskuu!E225+Joulukuu!E225)</f>
        <v>-1.5483678352966702E-2</v>
      </c>
      <c r="D225" s="251">
        <f>Tammikuu!D225+Helmikuu!D225+Maaliskuu!D225+Huhtikuu!D225+Toukokuu!D225+Kesäkuu!D225+Heinäkuu!D225+Elokuu!D225+Syyskuu!D225+Lokakuu!D225+Marraskuu!D225+Joulukuu!D225</f>
        <v>-211.21000000000004</v>
      </c>
      <c r="E225" s="235"/>
      <c r="G225" s="225"/>
    </row>
    <row r="226" spans="1:7" x14ac:dyDescent="0.3">
      <c r="A226" s="4" t="s">
        <v>220</v>
      </c>
      <c r="B226" s="251">
        <f>Tammikuu!B226+Helmikuu!B226+Maaliskuu!B226+Huhtikuu!B226+Toukokuu!B226+Kesäkuu!B226+Heinäkuu!B226+Elokuu!B226+Syyskuu!B226+Lokakuu!B226+Marraskuu!B226+Joulukuu!B226</f>
        <v>3983899.0899999994</v>
      </c>
      <c r="C226" s="294">
        <f>((Tammikuu!B226+Helmikuu!B226+Maaliskuu!B226+Huhtikuu!B226+Toukokuu!B226+Kesäkuu!B226+Heinäkuu!B226+Elokuu!B226+Syyskuu!B226+Lokakuu!B226+Marraskuu!B226+Joulukuu!B226)-(Tammikuu!E226+Helmikuu!E226+Maaliskuu!E226+Huhtikuu!E226+Toukokuu!E226+Kesäkuu!E226+Heinäkuu!E226+Elokuu!E226+Syyskuu!E226+Lokakuu!E226+Marraskuu!E226+Joulukuu!E226))/(Tammikuu!E226+Helmikuu!E226+Maaliskuu!E226+Huhtikuu!E226+Toukokuu!E226+Kesäkuu!E226+Heinäkuu!E226+Elokuu!E226+Syyskuu!E226+Lokakuu!E226+Marraskuu!E226+Joulukuu!E226)</f>
        <v>3.9972751501663559E-2</v>
      </c>
      <c r="D226" s="251">
        <f>Tammikuu!D226+Helmikuu!D226+Maaliskuu!D226+Huhtikuu!D226+Toukokuu!D226+Kesäkuu!D226+Heinäkuu!D226+Elokuu!D226+Syyskuu!D226+Lokakuu!D226+Marraskuu!D226+Joulukuu!D226</f>
        <v>-1531.4500000000007</v>
      </c>
      <c r="E226" s="235"/>
      <c r="G226" s="225"/>
    </row>
    <row r="227" spans="1:7" x14ac:dyDescent="0.3">
      <c r="A227" s="4" t="s">
        <v>221</v>
      </c>
      <c r="B227" s="251">
        <f>Tammikuu!B227+Helmikuu!B227+Maaliskuu!B227+Huhtikuu!B227+Toukokuu!B227+Kesäkuu!B227+Heinäkuu!B227+Elokuu!B227+Syyskuu!B227+Lokakuu!B227+Marraskuu!B227+Joulukuu!B227</f>
        <v>1276929.18</v>
      </c>
      <c r="C227" s="294">
        <f>((Tammikuu!B227+Helmikuu!B227+Maaliskuu!B227+Huhtikuu!B227+Toukokuu!B227+Kesäkuu!B227+Heinäkuu!B227+Elokuu!B227+Syyskuu!B227+Lokakuu!B227+Marraskuu!B227+Joulukuu!B227)-(Tammikuu!E227+Helmikuu!E227+Maaliskuu!E227+Huhtikuu!E227+Toukokuu!E227+Kesäkuu!E227+Heinäkuu!E227+Elokuu!E227+Syyskuu!E227+Lokakuu!E227+Marraskuu!E227+Joulukuu!E227))/(Tammikuu!E227+Helmikuu!E227+Maaliskuu!E227+Huhtikuu!E227+Toukokuu!E227+Kesäkuu!E227+Heinäkuu!E227+Elokuu!E227+Syyskuu!E227+Lokakuu!E227+Marraskuu!E227+Joulukuu!E227)</f>
        <v>7.6147344355496832E-2</v>
      </c>
      <c r="D227" s="251">
        <f>Tammikuu!D227+Helmikuu!D227+Maaliskuu!D227+Huhtikuu!D227+Toukokuu!D227+Kesäkuu!D227+Heinäkuu!D227+Elokuu!D227+Syyskuu!D227+Lokakuu!D227+Marraskuu!D227+Joulukuu!D227</f>
        <v>-357.9699999999998</v>
      </c>
      <c r="E227" s="235"/>
      <c r="G227" s="225"/>
    </row>
    <row r="228" spans="1:7" x14ac:dyDescent="0.3">
      <c r="A228" s="4" t="s">
        <v>222</v>
      </c>
      <c r="B228" s="251">
        <f>Tammikuu!B228+Helmikuu!B228+Maaliskuu!B228+Huhtikuu!B228+Toukokuu!B228+Kesäkuu!B228+Heinäkuu!B228+Elokuu!B228+Syyskuu!B228+Lokakuu!B228+Marraskuu!B228+Joulukuu!B228</f>
        <v>1458306.65</v>
      </c>
      <c r="C228" s="294">
        <f>((Tammikuu!B228+Helmikuu!B228+Maaliskuu!B228+Huhtikuu!B228+Toukokuu!B228+Kesäkuu!B228+Heinäkuu!B228+Elokuu!B228+Syyskuu!B228+Lokakuu!B228+Marraskuu!B228+Joulukuu!B228)-(Tammikuu!E228+Helmikuu!E228+Maaliskuu!E228+Huhtikuu!E228+Toukokuu!E228+Kesäkuu!E228+Heinäkuu!E228+Elokuu!E228+Syyskuu!E228+Lokakuu!E228+Marraskuu!E228+Joulukuu!E228))/(Tammikuu!E228+Helmikuu!E228+Maaliskuu!E228+Huhtikuu!E228+Toukokuu!E228+Kesäkuu!E228+Heinäkuu!E228+Elokuu!E228+Syyskuu!E228+Lokakuu!E228+Marraskuu!E228+Joulukuu!E228)</f>
        <v>-2.7992113141442145E-2</v>
      </c>
      <c r="D228" s="251">
        <f>Tammikuu!D228+Helmikuu!D228+Maaliskuu!D228+Huhtikuu!D228+Toukokuu!D228+Kesäkuu!D228+Heinäkuu!D228+Elokuu!D228+Syyskuu!D228+Lokakuu!D228+Marraskuu!D228+Joulukuu!D228</f>
        <v>-609.46</v>
      </c>
      <c r="E228" s="235"/>
      <c r="G228" s="225"/>
    </row>
    <row r="229" spans="1:7" x14ac:dyDescent="0.3">
      <c r="A229" s="4" t="s">
        <v>223</v>
      </c>
      <c r="B229" s="251">
        <f>Tammikuu!B229+Helmikuu!B229+Maaliskuu!B229+Huhtikuu!B229+Toukokuu!B229+Kesäkuu!B229+Heinäkuu!B229+Elokuu!B229+Syyskuu!B229+Lokakuu!B229+Marraskuu!B229+Joulukuu!B229</f>
        <v>371980.75</v>
      </c>
      <c r="C229" s="294">
        <f>((Tammikuu!B229+Helmikuu!B229+Maaliskuu!B229+Huhtikuu!B229+Toukokuu!B229+Kesäkuu!B229+Heinäkuu!B229+Elokuu!B229+Syyskuu!B229+Lokakuu!B229+Marraskuu!B229+Joulukuu!B229)-(Tammikuu!E229+Helmikuu!E229+Maaliskuu!E229+Huhtikuu!E229+Toukokuu!E229+Kesäkuu!E229+Heinäkuu!E229+Elokuu!E229+Syyskuu!E229+Lokakuu!E229+Marraskuu!E229+Joulukuu!E229))/(Tammikuu!E229+Helmikuu!E229+Maaliskuu!E229+Huhtikuu!E229+Toukokuu!E229+Kesäkuu!E229+Heinäkuu!E229+Elokuu!E229+Syyskuu!E229+Lokakuu!E229+Marraskuu!E229+Joulukuu!E229)</f>
        <v>3.7272351204016133E-2</v>
      </c>
      <c r="D229" s="251">
        <f>Tammikuu!D229+Helmikuu!D229+Maaliskuu!D229+Huhtikuu!D229+Toukokuu!D229+Kesäkuu!D229+Heinäkuu!D229+Elokuu!D229+Syyskuu!D229+Lokakuu!D229+Marraskuu!D229+Joulukuu!D229</f>
        <v>-201.22000000000003</v>
      </c>
      <c r="E229" s="235"/>
      <c r="G229" s="225"/>
    </row>
    <row r="230" spans="1:7" x14ac:dyDescent="0.3">
      <c r="A230" s="4" t="s">
        <v>224</v>
      </c>
      <c r="B230" s="251">
        <f>Tammikuu!B230+Helmikuu!B230+Maaliskuu!B230+Huhtikuu!B230+Toukokuu!B230+Kesäkuu!B230+Heinäkuu!B230+Elokuu!B230+Syyskuu!B230+Lokakuu!B230+Marraskuu!B230+Joulukuu!B230</f>
        <v>1637338.1</v>
      </c>
      <c r="C230" s="294">
        <f>((Tammikuu!B230+Helmikuu!B230+Maaliskuu!B230+Huhtikuu!B230+Toukokuu!B230+Kesäkuu!B230+Heinäkuu!B230+Elokuu!B230+Syyskuu!B230+Lokakuu!B230+Marraskuu!B230+Joulukuu!B230)-(Tammikuu!E230+Helmikuu!E230+Maaliskuu!E230+Huhtikuu!E230+Toukokuu!E230+Kesäkuu!E230+Heinäkuu!E230+Elokuu!E230+Syyskuu!E230+Lokakuu!E230+Marraskuu!E230+Joulukuu!E230))/(Tammikuu!E230+Helmikuu!E230+Maaliskuu!E230+Huhtikuu!E230+Toukokuu!E230+Kesäkuu!E230+Heinäkuu!E230+Elokuu!E230+Syyskuu!E230+Lokakuu!E230+Marraskuu!E230+Joulukuu!E230)</f>
        <v>1.5450709431140649E-2</v>
      </c>
      <c r="D230" s="251">
        <f>Tammikuu!D230+Helmikuu!D230+Maaliskuu!D230+Huhtikuu!D230+Toukokuu!D230+Kesäkuu!D230+Heinäkuu!D230+Elokuu!D230+Syyskuu!D230+Lokakuu!D230+Marraskuu!D230+Joulukuu!D230</f>
        <v>-609.38000000000011</v>
      </c>
      <c r="E230" s="235"/>
      <c r="G230" s="225"/>
    </row>
    <row r="231" spans="1:7" x14ac:dyDescent="0.3">
      <c r="A231" s="4" t="s">
        <v>225</v>
      </c>
      <c r="B231" s="251">
        <f>Tammikuu!B231+Helmikuu!B231+Maaliskuu!B231+Huhtikuu!B231+Toukokuu!B231+Kesäkuu!B231+Heinäkuu!B231+Elokuu!B231+Syyskuu!B231+Lokakuu!B231+Marraskuu!B231+Joulukuu!B231</f>
        <v>1989174.96</v>
      </c>
      <c r="C231" s="294">
        <f>((Tammikuu!B231+Helmikuu!B231+Maaliskuu!B231+Huhtikuu!B231+Toukokuu!B231+Kesäkuu!B231+Heinäkuu!B231+Elokuu!B231+Syyskuu!B231+Lokakuu!B231+Marraskuu!B231+Joulukuu!B231)-(Tammikuu!E231+Helmikuu!E231+Maaliskuu!E231+Huhtikuu!E231+Toukokuu!E231+Kesäkuu!E231+Heinäkuu!E231+Elokuu!E231+Syyskuu!E231+Lokakuu!E231+Marraskuu!E231+Joulukuu!E231))/(Tammikuu!E231+Helmikuu!E231+Maaliskuu!E231+Huhtikuu!E231+Toukokuu!E231+Kesäkuu!E231+Heinäkuu!E231+Elokuu!E231+Syyskuu!E231+Lokakuu!E231+Marraskuu!E231+Joulukuu!E231)</f>
        <v>2.2328649031857953E-2</v>
      </c>
      <c r="D231" s="251">
        <f>Tammikuu!D231+Helmikuu!D231+Maaliskuu!D231+Huhtikuu!D231+Toukokuu!D231+Kesäkuu!D231+Heinäkuu!D231+Elokuu!D231+Syyskuu!D231+Lokakuu!D231+Marraskuu!D231+Joulukuu!D231</f>
        <v>-861.97999999999956</v>
      </c>
      <c r="E231" s="235"/>
      <c r="G231" s="225"/>
    </row>
    <row r="232" spans="1:7" x14ac:dyDescent="0.3">
      <c r="A232" s="4" t="s">
        <v>226</v>
      </c>
      <c r="B232" s="251">
        <f>Tammikuu!B232+Helmikuu!B232+Maaliskuu!B232+Huhtikuu!B232+Toukokuu!B232+Kesäkuu!B232+Heinäkuu!B232+Elokuu!B232+Syyskuu!B232+Lokakuu!B232+Marraskuu!B232+Joulukuu!B232</f>
        <v>482456.22000000003</v>
      </c>
      <c r="C232" s="294">
        <f>((Tammikuu!B232+Helmikuu!B232+Maaliskuu!B232+Huhtikuu!B232+Toukokuu!B232+Kesäkuu!B232+Heinäkuu!B232+Elokuu!B232+Syyskuu!B232+Lokakuu!B232+Marraskuu!B232+Joulukuu!B232)-(Tammikuu!E232+Helmikuu!E232+Maaliskuu!E232+Huhtikuu!E232+Toukokuu!E232+Kesäkuu!E232+Heinäkuu!E232+Elokuu!E232+Syyskuu!E232+Lokakuu!E232+Marraskuu!E232+Joulukuu!E232))/(Tammikuu!E232+Helmikuu!E232+Maaliskuu!E232+Huhtikuu!E232+Toukokuu!E232+Kesäkuu!E232+Heinäkuu!E232+Elokuu!E232+Syyskuu!E232+Lokakuu!E232+Marraskuu!E232+Joulukuu!E232)</f>
        <v>5.7066179947043973E-2</v>
      </c>
      <c r="D232" s="251">
        <f>Tammikuu!D232+Helmikuu!D232+Maaliskuu!D232+Huhtikuu!D232+Toukokuu!D232+Kesäkuu!D232+Heinäkuu!D232+Elokuu!D232+Syyskuu!D232+Lokakuu!D232+Marraskuu!D232+Joulukuu!D232</f>
        <v>-268.25</v>
      </c>
      <c r="E232" s="235"/>
      <c r="G232" s="225"/>
    </row>
    <row r="233" spans="1:7" x14ac:dyDescent="0.3">
      <c r="A233" s="4" t="s">
        <v>227</v>
      </c>
      <c r="B233" s="251">
        <f>Tammikuu!B233+Helmikuu!B233+Maaliskuu!B233+Huhtikuu!B233+Toukokuu!B233+Kesäkuu!B233+Heinäkuu!B233+Elokuu!B233+Syyskuu!B233+Lokakuu!B233+Marraskuu!B233+Joulukuu!B233</f>
        <v>370627.61</v>
      </c>
      <c r="C233" s="294">
        <f>((Tammikuu!B233+Helmikuu!B233+Maaliskuu!B233+Huhtikuu!B233+Toukokuu!B233+Kesäkuu!B233+Heinäkuu!B233+Elokuu!B233+Syyskuu!B233+Lokakuu!B233+Marraskuu!B233+Joulukuu!B233)-(Tammikuu!E233+Helmikuu!E233+Maaliskuu!E233+Huhtikuu!E233+Toukokuu!E233+Kesäkuu!E233+Heinäkuu!E233+Elokuu!E233+Syyskuu!E233+Lokakuu!E233+Marraskuu!E233+Joulukuu!E233))/(Tammikuu!E233+Helmikuu!E233+Maaliskuu!E233+Huhtikuu!E233+Toukokuu!E233+Kesäkuu!E233+Heinäkuu!E233+Elokuu!E233+Syyskuu!E233+Lokakuu!E233+Marraskuu!E233+Joulukuu!E233)</f>
        <v>-1.6928745413207994E-3</v>
      </c>
      <c r="D233" s="251">
        <f>Tammikuu!D233+Helmikuu!D233+Maaliskuu!D233+Huhtikuu!D233+Toukokuu!D233+Kesäkuu!D233+Heinäkuu!D233+Elokuu!D233+Syyskuu!D233+Lokakuu!D233+Marraskuu!D233+Joulukuu!D233</f>
        <v>-78.560000000000059</v>
      </c>
      <c r="E233" s="235"/>
      <c r="G233" s="225"/>
    </row>
    <row r="234" spans="1:7" x14ac:dyDescent="0.3">
      <c r="A234" s="4" t="s">
        <v>228</v>
      </c>
      <c r="B234" s="251">
        <f>Tammikuu!B234+Helmikuu!B234+Maaliskuu!B234+Huhtikuu!B234+Toukokuu!B234+Kesäkuu!B234+Heinäkuu!B234+Elokuu!B234+Syyskuu!B234+Lokakuu!B234+Marraskuu!B234+Joulukuu!B234</f>
        <v>1280780.6099999999</v>
      </c>
      <c r="C234" s="294">
        <f>((Tammikuu!B234+Helmikuu!B234+Maaliskuu!B234+Huhtikuu!B234+Toukokuu!B234+Kesäkuu!B234+Heinäkuu!B234+Elokuu!B234+Syyskuu!B234+Lokakuu!B234+Marraskuu!B234+Joulukuu!B234)-(Tammikuu!E234+Helmikuu!E234+Maaliskuu!E234+Huhtikuu!E234+Toukokuu!E234+Kesäkuu!E234+Heinäkuu!E234+Elokuu!E234+Syyskuu!E234+Lokakuu!E234+Marraskuu!E234+Joulukuu!E234))/(Tammikuu!E234+Helmikuu!E234+Maaliskuu!E234+Huhtikuu!E234+Toukokuu!E234+Kesäkuu!E234+Heinäkuu!E234+Elokuu!E234+Syyskuu!E234+Lokakuu!E234+Marraskuu!E234+Joulukuu!E234)</f>
        <v>-3.0476686434048484E-2</v>
      </c>
      <c r="D234" s="251">
        <f>Tammikuu!D234+Helmikuu!D234+Maaliskuu!D234+Huhtikuu!D234+Toukokuu!D234+Kesäkuu!D234+Heinäkuu!D234+Elokuu!D234+Syyskuu!D234+Lokakuu!D234+Marraskuu!D234+Joulukuu!D234</f>
        <v>-760.25</v>
      </c>
      <c r="E234" s="235"/>
      <c r="G234" s="225"/>
    </row>
    <row r="235" spans="1:7" x14ac:dyDescent="0.3">
      <c r="A235" s="4" t="s">
        <v>229</v>
      </c>
      <c r="B235" s="251">
        <f>Tammikuu!B235+Helmikuu!B235+Maaliskuu!B235+Huhtikuu!B235+Toukokuu!B235+Kesäkuu!B235+Heinäkuu!B235+Elokuu!B235+Syyskuu!B235+Lokakuu!B235+Marraskuu!B235+Joulukuu!B235</f>
        <v>1153671.7200000002</v>
      </c>
      <c r="C235" s="294">
        <f>((Tammikuu!B235+Helmikuu!B235+Maaliskuu!B235+Huhtikuu!B235+Toukokuu!B235+Kesäkuu!B235+Heinäkuu!B235+Elokuu!B235+Syyskuu!B235+Lokakuu!B235+Marraskuu!B235+Joulukuu!B235)-(Tammikuu!E235+Helmikuu!E235+Maaliskuu!E235+Huhtikuu!E235+Toukokuu!E235+Kesäkuu!E235+Heinäkuu!E235+Elokuu!E235+Syyskuu!E235+Lokakuu!E235+Marraskuu!E235+Joulukuu!E235))/(Tammikuu!E235+Helmikuu!E235+Maaliskuu!E235+Huhtikuu!E235+Toukokuu!E235+Kesäkuu!E235+Heinäkuu!E235+Elokuu!E235+Syyskuu!E235+Lokakuu!E235+Marraskuu!E235+Joulukuu!E235)</f>
        <v>7.3285851077561151E-2</v>
      </c>
      <c r="D235" s="251">
        <f>Tammikuu!D235+Helmikuu!D235+Maaliskuu!D235+Huhtikuu!D235+Toukokuu!D235+Kesäkuu!D235+Heinäkuu!D235+Elokuu!D235+Syyskuu!D235+Lokakuu!D235+Marraskuu!D235+Joulukuu!D235</f>
        <v>-631.23999999999978</v>
      </c>
      <c r="E235" s="235"/>
      <c r="G235" s="225"/>
    </row>
    <row r="236" spans="1:7" x14ac:dyDescent="0.3">
      <c r="A236" s="4" t="s">
        <v>230</v>
      </c>
      <c r="B236" s="251">
        <f>Tammikuu!B236+Helmikuu!B236+Maaliskuu!B236+Huhtikuu!B236+Toukokuu!B236+Kesäkuu!B236+Heinäkuu!B236+Elokuu!B236+Syyskuu!B236+Lokakuu!B236+Marraskuu!B236+Joulukuu!B236</f>
        <v>636166.91</v>
      </c>
      <c r="C236" s="294">
        <f>((Tammikuu!B236+Helmikuu!B236+Maaliskuu!B236+Huhtikuu!B236+Toukokuu!B236+Kesäkuu!B236+Heinäkuu!B236+Elokuu!B236+Syyskuu!B236+Lokakuu!B236+Marraskuu!B236+Joulukuu!B236)-(Tammikuu!E236+Helmikuu!E236+Maaliskuu!E236+Huhtikuu!E236+Toukokuu!E236+Kesäkuu!E236+Heinäkuu!E236+Elokuu!E236+Syyskuu!E236+Lokakuu!E236+Marraskuu!E236+Joulukuu!E236))/(Tammikuu!E236+Helmikuu!E236+Maaliskuu!E236+Huhtikuu!E236+Toukokuu!E236+Kesäkuu!E236+Heinäkuu!E236+Elokuu!E236+Syyskuu!E236+Lokakuu!E236+Marraskuu!E236+Joulukuu!E236)</f>
        <v>4.2382627870232413E-2</v>
      </c>
      <c r="D236" s="251">
        <f>Tammikuu!D236+Helmikuu!D236+Maaliskuu!D236+Huhtikuu!D236+Toukokuu!D236+Kesäkuu!D236+Heinäkuu!D236+Elokuu!D236+Syyskuu!D236+Lokakuu!D236+Marraskuu!D236+Joulukuu!D236</f>
        <v>-322.88999999999987</v>
      </c>
      <c r="E236" s="235"/>
      <c r="G236" s="225"/>
    </row>
    <row r="237" spans="1:7" x14ac:dyDescent="0.3">
      <c r="A237" s="237" t="s">
        <v>341</v>
      </c>
      <c r="B237" s="251">
        <f>Tammikuu!B237+Helmikuu!B237+Maaliskuu!B237+Huhtikuu!B237+Toukokuu!B237+Kesäkuu!B237+Heinäkuu!B237+Elokuu!B237+Syyskuu!B237+Lokakuu!B237+Marraskuu!B237+Joulukuu!B237</f>
        <v>1513820.5299999998</v>
      </c>
      <c r="C237" s="294">
        <f>((Tammikuu!B237+Helmikuu!B237+Maaliskuu!B237+Huhtikuu!B237+Toukokuu!B237+Kesäkuu!B237+Heinäkuu!B237+Elokuu!B237+Syyskuu!B237+Lokakuu!B237+Marraskuu!B237+Joulukuu!B237)-(Tammikuu!E237+Helmikuu!E237+Maaliskuu!E237+Huhtikuu!E237+Toukokuu!E237+Kesäkuu!E237+Heinäkuu!E237+Elokuu!E237+Syyskuu!E237+Lokakuu!E237+Marraskuu!E237+Joulukuu!E237))/(Tammikuu!E237+Helmikuu!E237+Maaliskuu!E237+Huhtikuu!E237+Toukokuu!E237+Kesäkuu!E237+Heinäkuu!E237+Elokuu!E237+Syyskuu!E237+Lokakuu!E237+Marraskuu!E237+Joulukuu!E237)</f>
        <v>-1.3711523771705768E-2</v>
      </c>
      <c r="D237" s="251">
        <f>Tammikuu!D237+Helmikuu!D237+Maaliskuu!D237+Huhtikuu!D237+Toukokuu!D237+Kesäkuu!D237+Heinäkuu!D237+Elokuu!D237+Syyskuu!D237+Lokakuu!D237+Marraskuu!D237+Joulukuu!D237</f>
        <v>-738.92000000000007</v>
      </c>
      <c r="E237" s="235"/>
      <c r="G237" s="225"/>
    </row>
    <row r="238" spans="1:7" x14ac:dyDescent="0.3">
      <c r="A238" s="4" t="s">
        <v>231</v>
      </c>
      <c r="B238" s="251">
        <f>Tammikuu!B238+Helmikuu!B238+Maaliskuu!B238+Huhtikuu!B238+Toukokuu!B238+Kesäkuu!B238+Heinäkuu!B238+Elokuu!B238+Syyskuu!B238+Lokakuu!B238+Marraskuu!B238+Joulukuu!B238</f>
        <v>4056219.9199999995</v>
      </c>
      <c r="C238" s="294">
        <f>((Tammikuu!B238+Helmikuu!B238+Maaliskuu!B238+Huhtikuu!B238+Toukokuu!B238+Kesäkuu!B238+Heinäkuu!B238+Elokuu!B238+Syyskuu!B238+Lokakuu!B238+Marraskuu!B238+Joulukuu!B238)-(Tammikuu!E238+Helmikuu!E238+Maaliskuu!E238+Huhtikuu!E238+Toukokuu!E238+Kesäkuu!E238+Heinäkuu!E238+Elokuu!E238+Syyskuu!E238+Lokakuu!E238+Marraskuu!E238+Joulukuu!E238))/(Tammikuu!E238+Helmikuu!E238+Maaliskuu!E238+Huhtikuu!E238+Toukokuu!E238+Kesäkuu!E238+Heinäkuu!E238+Elokuu!E238+Syyskuu!E238+Lokakuu!E238+Marraskuu!E238+Joulukuu!E238)</f>
        <v>-1.920899562525416E-2</v>
      </c>
      <c r="D238" s="251">
        <f>Tammikuu!D238+Helmikuu!D238+Maaliskuu!D238+Huhtikuu!D238+Toukokuu!D238+Kesäkuu!D238+Heinäkuu!D238+Elokuu!D238+Syyskuu!D238+Lokakuu!D238+Marraskuu!D238+Joulukuu!D238</f>
        <v>-1238.83</v>
      </c>
      <c r="E238" s="235"/>
      <c r="G238" s="225"/>
    </row>
    <row r="239" spans="1:7" x14ac:dyDescent="0.3">
      <c r="A239" s="4" t="s">
        <v>232</v>
      </c>
      <c r="B239" s="251">
        <f>Tammikuu!B239+Helmikuu!B239+Maaliskuu!B239+Huhtikuu!B239+Toukokuu!B239+Kesäkuu!B239+Heinäkuu!B239+Elokuu!B239+Syyskuu!B239+Lokakuu!B239+Marraskuu!B239+Joulukuu!B239</f>
        <v>965122.26</v>
      </c>
      <c r="C239" s="294">
        <f>((Tammikuu!B239+Helmikuu!B239+Maaliskuu!B239+Huhtikuu!B239+Toukokuu!B239+Kesäkuu!B239+Heinäkuu!B239+Elokuu!B239+Syyskuu!B239+Lokakuu!B239+Marraskuu!B239+Joulukuu!B239)-(Tammikuu!E239+Helmikuu!E239+Maaliskuu!E239+Huhtikuu!E239+Toukokuu!E239+Kesäkuu!E239+Heinäkuu!E239+Elokuu!E239+Syyskuu!E239+Lokakuu!E239+Marraskuu!E239+Joulukuu!E239))/(Tammikuu!E239+Helmikuu!E239+Maaliskuu!E239+Huhtikuu!E239+Toukokuu!E239+Kesäkuu!E239+Heinäkuu!E239+Elokuu!E239+Syyskuu!E239+Lokakuu!E239+Marraskuu!E239+Joulukuu!E239)</f>
        <v>-5.4953747780364093E-5</v>
      </c>
      <c r="D239" s="251">
        <f>Tammikuu!D239+Helmikuu!D239+Maaliskuu!D239+Huhtikuu!D239+Toukokuu!D239+Kesäkuu!D239+Heinäkuu!D239+Elokuu!D239+Syyskuu!D239+Lokakuu!D239+Marraskuu!D239+Joulukuu!D239</f>
        <v>-287.96999999999957</v>
      </c>
      <c r="E239" s="235"/>
      <c r="G239" s="225"/>
    </row>
    <row r="240" spans="1:7" x14ac:dyDescent="0.3">
      <c r="A240" s="4" t="s">
        <v>233</v>
      </c>
      <c r="B240" s="251">
        <f>Tammikuu!B240+Helmikuu!B240+Maaliskuu!B240+Huhtikuu!B240+Toukokuu!B240+Kesäkuu!B240+Heinäkuu!B240+Elokuu!B240+Syyskuu!B240+Lokakuu!B240+Marraskuu!B240+Joulukuu!B240</f>
        <v>675949.48</v>
      </c>
      <c r="C240" s="294">
        <f>((Tammikuu!B240+Helmikuu!B240+Maaliskuu!B240+Huhtikuu!B240+Toukokuu!B240+Kesäkuu!B240+Heinäkuu!B240+Elokuu!B240+Syyskuu!B240+Lokakuu!B240+Marraskuu!B240+Joulukuu!B240)-(Tammikuu!E240+Helmikuu!E240+Maaliskuu!E240+Huhtikuu!E240+Toukokuu!E240+Kesäkuu!E240+Heinäkuu!E240+Elokuu!E240+Syyskuu!E240+Lokakuu!E240+Marraskuu!E240+Joulukuu!E240))/(Tammikuu!E240+Helmikuu!E240+Maaliskuu!E240+Huhtikuu!E240+Toukokuu!E240+Kesäkuu!E240+Heinäkuu!E240+Elokuu!E240+Syyskuu!E240+Lokakuu!E240+Marraskuu!E240+Joulukuu!E240)</f>
        <v>-4.4010105964408644E-2</v>
      </c>
      <c r="D240" s="251">
        <f>Tammikuu!D240+Helmikuu!D240+Maaliskuu!D240+Huhtikuu!D240+Toukokuu!D240+Kesäkuu!D240+Heinäkuu!D240+Elokuu!D240+Syyskuu!D240+Lokakuu!D240+Marraskuu!D240+Joulukuu!D240</f>
        <v>-331.36000000000013</v>
      </c>
      <c r="E240" s="235"/>
      <c r="G240" s="225"/>
    </row>
    <row r="241" spans="1:7" x14ac:dyDescent="0.3">
      <c r="A241" s="4" t="s">
        <v>234</v>
      </c>
      <c r="B241" s="251">
        <f>Tammikuu!B241+Helmikuu!B241+Maaliskuu!B241+Huhtikuu!B241+Toukokuu!B241+Kesäkuu!B241+Heinäkuu!B241+Elokuu!B241+Syyskuu!B241+Lokakuu!B241+Marraskuu!B241+Joulukuu!B241</f>
        <v>331294.20999999996</v>
      </c>
      <c r="C241" s="294">
        <f>((Tammikuu!B241+Helmikuu!B241+Maaliskuu!B241+Huhtikuu!B241+Toukokuu!B241+Kesäkuu!B241+Heinäkuu!B241+Elokuu!B241+Syyskuu!B241+Lokakuu!B241+Marraskuu!B241+Joulukuu!B241)-(Tammikuu!E241+Helmikuu!E241+Maaliskuu!E241+Huhtikuu!E241+Toukokuu!E241+Kesäkuu!E241+Heinäkuu!E241+Elokuu!E241+Syyskuu!E241+Lokakuu!E241+Marraskuu!E241+Joulukuu!E241))/(Tammikuu!E241+Helmikuu!E241+Maaliskuu!E241+Huhtikuu!E241+Toukokuu!E241+Kesäkuu!E241+Heinäkuu!E241+Elokuu!E241+Syyskuu!E241+Lokakuu!E241+Marraskuu!E241+Joulukuu!E241)</f>
        <v>9.5371312401754116E-2</v>
      </c>
      <c r="D241" s="251">
        <f>Tammikuu!D241+Helmikuu!D241+Maaliskuu!D241+Huhtikuu!D241+Toukokuu!D241+Kesäkuu!D241+Heinäkuu!D241+Elokuu!D241+Syyskuu!D241+Lokakuu!D241+Marraskuu!D241+Joulukuu!D241</f>
        <v>-100.81000000000006</v>
      </c>
      <c r="E241" s="235"/>
      <c r="G241" s="225"/>
    </row>
    <row r="242" spans="1:7" x14ac:dyDescent="0.3">
      <c r="A242" s="4" t="s">
        <v>235</v>
      </c>
      <c r="B242" s="251">
        <f>Tammikuu!B242+Helmikuu!B242+Maaliskuu!B242+Huhtikuu!B242+Toukokuu!B242+Kesäkuu!B242+Heinäkuu!B242+Elokuu!B242+Syyskuu!B242+Lokakuu!B242+Marraskuu!B242+Joulukuu!B242</f>
        <v>1324893.56</v>
      </c>
      <c r="C242" s="294">
        <f>((Tammikuu!B242+Helmikuu!B242+Maaliskuu!B242+Huhtikuu!B242+Toukokuu!B242+Kesäkuu!B242+Heinäkuu!B242+Elokuu!B242+Syyskuu!B242+Lokakuu!B242+Marraskuu!B242+Joulukuu!B242)-(Tammikuu!E242+Helmikuu!E242+Maaliskuu!E242+Huhtikuu!E242+Toukokuu!E242+Kesäkuu!E242+Heinäkuu!E242+Elokuu!E242+Syyskuu!E242+Lokakuu!E242+Marraskuu!E242+Joulukuu!E242))/(Tammikuu!E242+Helmikuu!E242+Maaliskuu!E242+Huhtikuu!E242+Toukokuu!E242+Kesäkuu!E242+Heinäkuu!E242+Elokuu!E242+Syyskuu!E242+Lokakuu!E242+Marraskuu!E242+Joulukuu!E242)</f>
        <v>2.9888274108043806E-2</v>
      </c>
      <c r="D242" s="251">
        <f>Tammikuu!D242+Helmikuu!D242+Maaliskuu!D242+Huhtikuu!D242+Toukokuu!D242+Kesäkuu!D242+Heinäkuu!D242+Elokuu!D242+Syyskuu!D242+Lokakuu!D242+Marraskuu!D242+Joulukuu!D242</f>
        <v>-513.2800000000002</v>
      </c>
      <c r="E242" s="235"/>
      <c r="G242" s="225"/>
    </row>
    <row r="243" spans="1:7" x14ac:dyDescent="0.3">
      <c r="A243" s="4" t="s">
        <v>236</v>
      </c>
      <c r="B243" s="251">
        <f>Tammikuu!B243+Helmikuu!B243+Maaliskuu!B243+Huhtikuu!B243+Toukokuu!B243+Kesäkuu!B243+Heinäkuu!B243+Elokuu!B243+Syyskuu!B243+Lokakuu!B243+Marraskuu!B243+Joulukuu!B243</f>
        <v>31018731.710000008</v>
      </c>
      <c r="C243" s="294">
        <f>((Tammikuu!B243+Helmikuu!B243+Maaliskuu!B243+Huhtikuu!B243+Toukokuu!B243+Kesäkuu!B243+Heinäkuu!B243+Elokuu!B243+Syyskuu!B243+Lokakuu!B243+Marraskuu!B243+Joulukuu!B243)-(Tammikuu!E243+Helmikuu!E243+Maaliskuu!E243+Huhtikuu!E243+Toukokuu!E243+Kesäkuu!E243+Heinäkuu!E243+Elokuu!E243+Syyskuu!E243+Lokakuu!E243+Marraskuu!E243+Joulukuu!E243))/(Tammikuu!E243+Helmikuu!E243+Maaliskuu!E243+Huhtikuu!E243+Toukokuu!E243+Kesäkuu!E243+Heinäkuu!E243+Elokuu!E243+Syyskuu!E243+Lokakuu!E243+Marraskuu!E243+Joulukuu!E243)</f>
        <v>-2.8487346196744718E-3</v>
      </c>
      <c r="D243" s="251">
        <f>Tammikuu!D243+Helmikuu!D243+Maaliskuu!D243+Huhtikuu!D243+Toukokuu!D243+Kesäkuu!D243+Heinäkuu!D243+Elokuu!D243+Syyskuu!D243+Lokakuu!D243+Marraskuu!D243+Joulukuu!D243</f>
        <v>-17373.729999999981</v>
      </c>
      <c r="E243" s="235"/>
      <c r="G243" s="225"/>
    </row>
    <row r="244" spans="1:7" x14ac:dyDescent="0.3">
      <c r="A244" s="4" t="s">
        <v>237</v>
      </c>
      <c r="B244" s="251">
        <f>Tammikuu!B244+Helmikuu!B244+Maaliskuu!B244+Huhtikuu!B244+Toukokuu!B244+Kesäkuu!B244+Heinäkuu!B244+Elokuu!B244+Syyskuu!B244+Lokakuu!B244+Marraskuu!B244+Joulukuu!B244</f>
        <v>567454.81999999995</v>
      </c>
      <c r="C244" s="294">
        <f>((Tammikuu!B244+Helmikuu!B244+Maaliskuu!B244+Huhtikuu!B244+Toukokuu!B244+Kesäkuu!B244+Heinäkuu!B244+Elokuu!B244+Syyskuu!B244+Lokakuu!B244+Marraskuu!B244+Joulukuu!B244)-(Tammikuu!E244+Helmikuu!E244+Maaliskuu!E244+Huhtikuu!E244+Toukokuu!E244+Kesäkuu!E244+Heinäkuu!E244+Elokuu!E244+Syyskuu!E244+Lokakuu!E244+Marraskuu!E244+Joulukuu!E244))/(Tammikuu!E244+Helmikuu!E244+Maaliskuu!E244+Huhtikuu!E244+Toukokuu!E244+Kesäkuu!E244+Heinäkuu!E244+Elokuu!E244+Syyskuu!E244+Lokakuu!E244+Marraskuu!E244+Joulukuu!E244)</f>
        <v>-3.5571007136425074E-2</v>
      </c>
      <c r="D244" s="251">
        <f>Tammikuu!D244+Helmikuu!D244+Maaliskuu!D244+Huhtikuu!D244+Toukokuu!D244+Kesäkuu!D244+Heinäkuu!D244+Elokuu!D244+Syyskuu!D244+Lokakuu!D244+Marraskuu!D244+Joulukuu!D244</f>
        <v>-275.81000000000017</v>
      </c>
      <c r="E244" s="235"/>
      <c r="G244" s="225"/>
    </row>
    <row r="245" spans="1:7" x14ac:dyDescent="0.3">
      <c r="A245" s="4" t="s">
        <v>238</v>
      </c>
      <c r="B245" s="251">
        <f>Tammikuu!B245+Helmikuu!B245+Maaliskuu!B245+Huhtikuu!B245+Toukokuu!B245+Kesäkuu!B245+Heinäkuu!B245+Elokuu!B245+Syyskuu!B245+Lokakuu!B245+Marraskuu!B245+Joulukuu!B245</f>
        <v>254496.72999999998</v>
      </c>
      <c r="C245" s="294">
        <f>((Tammikuu!B245+Helmikuu!B245+Maaliskuu!B245+Huhtikuu!B245+Toukokuu!B245+Kesäkuu!B245+Heinäkuu!B245+Elokuu!B245+Syyskuu!B245+Lokakuu!B245+Marraskuu!B245+Joulukuu!B245)-(Tammikuu!E245+Helmikuu!E245+Maaliskuu!E245+Huhtikuu!E245+Toukokuu!E245+Kesäkuu!E245+Heinäkuu!E245+Elokuu!E245+Syyskuu!E245+Lokakuu!E245+Marraskuu!E245+Joulukuu!E245))/(Tammikuu!E245+Helmikuu!E245+Maaliskuu!E245+Huhtikuu!E245+Toukokuu!E245+Kesäkuu!E245+Heinäkuu!E245+Elokuu!E245+Syyskuu!E245+Lokakuu!E245+Marraskuu!E245+Joulukuu!E245)</f>
        <v>-2.0716253871779829E-2</v>
      </c>
      <c r="D245" s="251">
        <f>Tammikuu!D245+Helmikuu!D245+Maaliskuu!D245+Huhtikuu!D245+Toukokuu!D245+Kesäkuu!D245+Heinäkuu!D245+Elokuu!D245+Syyskuu!D245+Lokakuu!D245+Marraskuu!D245+Joulukuu!D245</f>
        <v>-110.73000000000002</v>
      </c>
      <c r="E245" s="235"/>
      <c r="G245" s="225"/>
    </row>
    <row r="246" spans="1:7" x14ac:dyDescent="0.3">
      <c r="A246" s="4" t="s">
        <v>239</v>
      </c>
      <c r="B246" s="251">
        <f>Tammikuu!B246+Helmikuu!B246+Maaliskuu!B246+Huhtikuu!B246+Toukokuu!B246+Kesäkuu!B246+Heinäkuu!B246+Elokuu!B246+Syyskuu!B246+Lokakuu!B246+Marraskuu!B246+Joulukuu!B246</f>
        <v>1018418.7100000002</v>
      </c>
      <c r="C246" s="294">
        <f>((Tammikuu!B246+Helmikuu!B246+Maaliskuu!B246+Huhtikuu!B246+Toukokuu!B246+Kesäkuu!B246+Heinäkuu!B246+Elokuu!B246+Syyskuu!B246+Lokakuu!B246+Marraskuu!B246+Joulukuu!B246)-(Tammikuu!E246+Helmikuu!E246+Maaliskuu!E246+Huhtikuu!E246+Toukokuu!E246+Kesäkuu!E246+Heinäkuu!E246+Elokuu!E246+Syyskuu!E246+Lokakuu!E246+Marraskuu!E246+Joulukuu!E246))/(Tammikuu!E246+Helmikuu!E246+Maaliskuu!E246+Huhtikuu!E246+Toukokuu!E246+Kesäkuu!E246+Heinäkuu!E246+Elokuu!E246+Syyskuu!E246+Lokakuu!E246+Marraskuu!E246+Joulukuu!E246)</f>
        <v>3.1266506580942252E-2</v>
      </c>
      <c r="D246" s="251">
        <f>Tammikuu!D246+Helmikuu!D246+Maaliskuu!D246+Huhtikuu!D246+Toukokuu!D246+Kesäkuu!D246+Heinäkuu!D246+Elokuu!D246+Syyskuu!D246+Lokakuu!D246+Marraskuu!D246+Joulukuu!D246</f>
        <v>-416.77</v>
      </c>
      <c r="E246" s="235"/>
      <c r="G246" s="225"/>
    </row>
    <row r="247" spans="1:7" x14ac:dyDescent="0.3">
      <c r="A247" s="4" t="s">
        <v>240</v>
      </c>
      <c r="B247" s="251">
        <f>Tammikuu!B247+Helmikuu!B247+Maaliskuu!B247+Huhtikuu!B247+Toukokuu!B247+Kesäkuu!B247+Heinäkuu!B247+Elokuu!B247+Syyskuu!B247+Lokakuu!B247+Marraskuu!B247+Joulukuu!B247</f>
        <v>718033.58</v>
      </c>
      <c r="C247" s="294">
        <f>((Tammikuu!B247+Helmikuu!B247+Maaliskuu!B247+Huhtikuu!B247+Toukokuu!B247+Kesäkuu!B247+Heinäkuu!B247+Elokuu!B247+Syyskuu!B247+Lokakuu!B247+Marraskuu!B247+Joulukuu!B247)-(Tammikuu!E247+Helmikuu!E247+Maaliskuu!E247+Huhtikuu!E247+Toukokuu!E247+Kesäkuu!E247+Heinäkuu!E247+Elokuu!E247+Syyskuu!E247+Lokakuu!E247+Marraskuu!E247+Joulukuu!E247))/(Tammikuu!E247+Helmikuu!E247+Maaliskuu!E247+Huhtikuu!E247+Toukokuu!E247+Kesäkuu!E247+Heinäkuu!E247+Elokuu!E247+Syyskuu!E247+Lokakuu!E247+Marraskuu!E247+Joulukuu!E247)</f>
        <v>-1.00519286202511E-2</v>
      </c>
      <c r="D247" s="251">
        <f>Tammikuu!D247+Helmikuu!D247+Maaliskuu!D247+Huhtikuu!D247+Toukokuu!D247+Kesäkuu!D247+Heinäkuu!D247+Elokuu!D247+Syyskuu!D247+Lokakuu!D247+Marraskuu!D247+Joulukuu!D247</f>
        <v>-295.33999999999969</v>
      </c>
      <c r="E247" s="235"/>
      <c r="G247" s="225"/>
    </row>
    <row r="248" spans="1:7" x14ac:dyDescent="0.3">
      <c r="A248" s="4" t="s">
        <v>241</v>
      </c>
      <c r="B248" s="251">
        <f>Tammikuu!B248+Helmikuu!B248+Maaliskuu!B248+Huhtikuu!B248+Toukokuu!B248+Kesäkuu!B248+Heinäkuu!B248+Elokuu!B248+Syyskuu!B248+Lokakuu!B248+Marraskuu!B248+Joulukuu!B248</f>
        <v>775091.70000000007</v>
      </c>
      <c r="C248" s="294">
        <f>((Tammikuu!B248+Helmikuu!B248+Maaliskuu!B248+Huhtikuu!B248+Toukokuu!B248+Kesäkuu!B248+Heinäkuu!B248+Elokuu!B248+Syyskuu!B248+Lokakuu!B248+Marraskuu!B248+Joulukuu!B248)-(Tammikuu!E248+Helmikuu!E248+Maaliskuu!E248+Huhtikuu!E248+Toukokuu!E248+Kesäkuu!E248+Heinäkuu!E248+Elokuu!E248+Syyskuu!E248+Lokakuu!E248+Marraskuu!E248+Joulukuu!E248))/(Tammikuu!E248+Helmikuu!E248+Maaliskuu!E248+Huhtikuu!E248+Toukokuu!E248+Kesäkuu!E248+Heinäkuu!E248+Elokuu!E248+Syyskuu!E248+Lokakuu!E248+Marraskuu!E248+Joulukuu!E248)</f>
        <v>-1.5668675328570268E-2</v>
      </c>
      <c r="D248" s="251">
        <f>Tammikuu!D248+Helmikuu!D248+Maaliskuu!D248+Huhtikuu!D248+Toukokuu!D248+Kesäkuu!D248+Heinäkuu!D248+Elokuu!D248+Syyskuu!D248+Lokakuu!D248+Marraskuu!D248+Joulukuu!D248</f>
        <v>-326.97999999999979</v>
      </c>
      <c r="E248" s="235"/>
      <c r="G248" s="225"/>
    </row>
    <row r="249" spans="1:7" x14ac:dyDescent="0.3">
      <c r="A249" s="4" t="s">
        <v>242</v>
      </c>
      <c r="B249" s="251">
        <f>Tammikuu!B249+Helmikuu!B249+Maaliskuu!B249+Huhtikuu!B249+Toukokuu!B249+Kesäkuu!B249+Heinäkuu!B249+Elokuu!B249+Syyskuu!B249+Lokakuu!B249+Marraskuu!B249+Joulukuu!B249</f>
        <v>429982.18</v>
      </c>
      <c r="C249" s="294">
        <f>((Tammikuu!B249+Helmikuu!B249+Maaliskuu!B249+Huhtikuu!B249+Toukokuu!B249+Kesäkuu!B249+Heinäkuu!B249+Elokuu!B249+Syyskuu!B249+Lokakuu!B249+Marraskuu!B249+Joulukuu!B249)-(Tammikuu!E249+Helmikuu!E249+Maaliskuu!E249+Huhtikuu!E249+Toukokuu!E249+Kesäkuu!E249+Heinäkuu!E249+Elokuu!E249+Syyskuu!E249+Lokakuu!E249+Marraskuu!E249+Joulukuu!E249))/(Tammikuu!E249+Helmikuu!E249+Maaliskuu!E249+Huhtikuu!E249+Toukokuu!E249+Kesäkuu!E249+Heinäkuu!E249+Elokuu!E249+Syyskuu!E249+Lokakuu!E249+Marraskuu!E249+Joulukuu!E249)</f>
        <v>1.8390068418990817E-2</v>
      </c>
      <c r="D249" s="251">
        <f>Tammikuu!D249+Helmikuu!D249+Maaliskuu!D249+Huhtikuu!D249+Toukokuu!D249+Kesäkuu!D249+Heinäkuu!D249+Elokuu!D249+Syyskuu!D249+Lokakuu!D249+Marraskuu!D249+Joulukuu!D249</f>
        <v>-145.64000000000021</v>
      </c>
      <c r="E249" s="235"/>
      <c r="G249" s="225"/>
    </row>
    <row r="250" spans="1:7" x14ac:dyDescent="0.3">
      <c r="A250" s="4" t="s">
        <v>243</v>
      </c>
      <c r="B250" s="251">
        <f>Tammikuu!B250+Helmikuu!B250+Maaliskuu!B250+Huhtikuu!B250+Toukokuu!B250+Kesäkuu!B250+Heinäkuu!B250+Elokuu!B250+Syyskuu!B250+Lokakuu!B250+Marraskuu!B250+Joulukuu!B250</f>
        <v>3858544.9400000004</v>
      </c>
      <c r="C250" s="294">
        <f>((Tammikuu!B250+Helmikuu!B250+Maaliskuu!B250+Huhtikuu!B250+Toukokuu!B250+Kesäkuu!B250+Heinäkuu!B250+Elokuu!B250+Syyskuu!B250+Lokakuu!B250+Marraskuu!B250+Joulukuu!B250)-(Tammikuu!E250+Helmikuu!E250+Maaliskuu!E250+Huhtikuu!E250+Toukokuu!E250+Kesäkuu!E250+Heinäkuu!E250+Elokuu!E250+Syyskuu!E250+Lokakuu!E250+Marraskuu!E250+Joulukuu!E250))/(Tammikuu!E250+Helmikuu!E250+Maaliskuu!E250+Huhtikuu!E250+Toukokuu!E250+Kesäkuu!E250+Heinäkuu!E250+Elokuu!E250+Syyskuu!E250+Lokakuu!E250+Marraskuu!E250+Joulukuu!E250)</f>
        <v>-2.5936100036906235E-2</v>
      </c>
      <c r="D250" s="251">
        <f>Tammikuu!D250+Helmikuu!D250+Maaliskuu!D250+Huhtikuu!D250+Toukokuu!D250+Kesäkuu!D250+Heinäkuu!D250+Elokuu!D250+Syyskuu!D250+Lokakuu!D250+Marraskuu!D250+Joulukuu!D250</f>
        <v>-1503.0400000000009</v>
      </c>
      <c r="E250" s="235"/>
      <c r="G250" s="225"/>
    </row>
    <row r="251" spans="1:7" x14ac:dyDescent="0.3">
      <c r="A251" s="4" t="s">
        <v>244</v>
      </c>
      <c r="B251" s="251">
        <f>Tammikuu!B251+Helmikuu!B251+Maaliskuu!B251+Huhtikuu!B251+Toukokuu!B251+Kesäkuu!B251+Heinäkuu!B251+Elokuu!B251+Syyskuu!B251+Lokakuu!B251+Marraskuu!B251+Joulukuu!B251</f>
        <v>25111545.350000001</v>
      </c>
      <c r="C251" s="294">
        <f>((Tammikuu!B251+Helmikuu!B251+Maaliskuu!B251+Huhtikuu!B251+Toukokuu!B251+Kesäkuu!B251+Heinäkuu!B251+Elokuu!B251+Syyskuu!B251+Lokakuu!B251+Marraskuu!B251+Joulukuu!B251)-(Tammikuu!E251+Helmikuu!E251+Maaliskuu!E251+Huhtikuu!E251+Toukokuu!E251+Kesäkuu!E251+Heinäkuu!E251+Elokuu!E251+Syyskuu!E251+Lokakuu!E251+Marraskuu!E251+Joulukuu!E251))/(Tammikuu!E251+Helmikuu!E251+Maaliskuu!E251+Huhtikuu!E251+Toukokuu!E251+Kesäkuu!E251+Heinäkuu!E251+Elokuu!E251+Syyskuu!E251+Lokakuu!E251+Marraskuu!E251+Joulukuu!E251)</f>
        <v>-1.7812514313152211E-2</v>
      </c>
      <c r="D251" s="251">
        <f>Tammikuu!D251+Helmikuu!D251+Maaliskuu!D251+Huhtikuu!D251+Toukokuu!D251+Kesäkuu!D251+Heinäkuu!D251+Elokuu!D251+Syyskuu!D251+Lokakuu!D251+Marraskuu!D251+Joulukuu!D251</f>
        <v>-25967.109999999986</v>
      </c>
      <c r="E251" s="235"/>
      <c r="G251" s="225"/>
    </row>
    <row r="252" spans="1:7" x14ac:dyDescent="0.3">
      <c r="A252" s="4" t="s">
        <v>245</v>
      </c>
      <c r="B252" s="251">
        <f>Tammikuu!B252+Helmikuu!B252+Maaliskuu!B252+Huhtikuu!B252+Toukokuu!B252+Kesäkuu!B252+Heinäkuu!B252+Elokuu!B252+Syyskuu!B252+Lokakuu!B252+Marraskuu!B252+Joulukuu!B252</f>
        <v>7372773.6800000006</v>
      </c>
      <c r="C252" s="294">
        <f>((Tammikuu!B252+Helmikuu!B252+Maaliskuu!B252+Huhtikuu!B252+Toukokuu!B252+Kesäkuu!B252+Heinäkuu!B252+Elokuu!B252+Syyskuu!B252+Lokakuu!B252+Marraskuu!B252+Joulukuu!B252)-(Tammikuu!E252+Helmikuu!E252+Maaliskuu!E252+Huhtikuu!E252+Toukokuu!E252+Kesäkuu!E252+Heinäkuu!E252+Elokuu!E252+Syyskuu!E252+Lokakuu!E252+Marraskuu!E252+Joulukuu!E252))/(Tammikuu!E252+Helmikuu!E252+Maaliskuu!E252+Huhtikuu!E252+Toukokuu!E252+Kesäkuu!E252+Heinäkuu!E252+Elokuu!E252+Syyskuu!E252+Lokakuu!E252+Marraskuu!E252+Joulukuu!E252)</f>
        <v>-7.319540579197488E-3</v>
      </c>
      <c r="D252" s="251">
        <f>Tammikuu!D252+Helmikuu!D252+Maaliskuu!D252+Huhtikuu!D252+Toukokuu!D252+Kesäkuu!D252+Heinäkuu!D252+Elokuu!D252+Syyskuu!D252+Lokakuu!D252+Marraskuu!D252+Joulukuu!D252</f>
        <v>-3011.1099999999988</v>
      </c>
      <c r="E252" s="235"/>
      <c r="G252" s="225"/>
    </row>
    <row r="253" spans="1:7" x14ac:dyDescent="0.3">
      <c r="A253" s="4" t="s">
        <v>246</v>
      </c>
      <c r="B253" s="251">
        <f>Tammikuu!B253+Helmikuu!B253+Maaliskuu!B253+Huhtikuu!B253+Toukokuu!B253+Kesäkuu!B253+Heinäkuu!B253+Elokuu!B253+Syyskuu!B253+Lokakuu!B253+Marraskuu!B253+Joulukuu!B253</f>
        <v>1245728.02</v>
      </c>
      <c r="C253" s="294">
        <f>((Tammikuu!B253+Helmikuu!B253+Maaliskuu!B253+Huhtikuu!B253+Toukokuu!B253+Kesäkuu!B253+Heinäkuu!B253+Elokuu!B253+Syyskuu!B253+Lokakuu!B253+Marraskuu!B253+Joulukuu!B253)-(Tammikuu!E253+Helmikuu!E253+Maaliskuu!E253+Huhtikuu!E253+Toukokuu!E253+Kesäkuu!E253+Heinäkuu!E253+Elokuu!E253+Syyskuu!E253+Lokakuu!E253+Marraskuu!E253+Joulukuu!E253))/(Tammikuu!E253+Helmikuu!E253+Maaliskuu!E253+Huhtikuu!E253+Toukokuu!E253+Kesäkuu!E253+Heinäkuu!E253+Elokuu!E253+Syyskuu!E253+Lokakuu!E253+Marraskuu!E253+Joulukuu!E253)</f>
        <v>1.974772318220399E-2</v>
      </c>
      <c r="D253" s="251">
        <f>Tammikuu!D253+Helmikuu!D253+Maaliskuu!D253+Huhtikuu!D253+Toukokuu!D253+Kesäkuu!D253+Heinäkuu!D253+Elokuu!D253+Syyskuu!D253+Lokakuu!D253+Marraskuu!D253+Joulukuu!D253</f>
        <v>-318.23999999999978</v>
      </c>
      <c r="E253" s="235"/>
      <c r="G253" s="225"/>
    </row>
    <row r="254" spans="1:7" x14ac:dyDescent="0.3">
      <c r="A254" s="4" t="s">
        <v>247</v>
      </c>
      <c r="B254" s="251">
        <f>Tammikuu!B254+Helmikuu!B254+Maaliskuu!B254+Huhtikuu!B254+Toukokuu!B254+Kesäkuu!B254+Heinäkuu!B254+Elokuu!B254+Syyskuu!B254+Lokakuu!B254+Marraskuu!B254+Joulukuu!B254</f>
        <v>636003.66</v>
      </c>
      <c r="C254" s="294">
        <f>((Tammikuu!B254+Helmikuu!B254+Maaliskuu!B254+Huhtikuu!B254+Toukokuu!B254+Kesäkuu!B254+Heinäkuu!B254+Elokuu!B254+Syyskuu!B254+Lokakuu!B254+Marraskuu!B254+Joulukuu!B254)-(Tammikuu!E254+Helmikuu!E254+Maaliskuu!E254+Huhtikuu!E254+Toukokuu!E254+Kesäkuu!E254+Heinäkuu!E254+Elokuu!E254+Syyskuu!E254+Lokakuu!E254+Marraskuu!E254+Joulukuu!E254))/(Tammikuu!E254+Helmikuu!E254+Maaliskuu!E254+Huhtikuu!E254+Toukokuu!E254+Kesäkuu!E254+Heinäkuu!E254+Elokuu!E254+Syyskuu!E254+Lokakuu!E254+Marraskuu!E254+Joulukuu!E254)</f>
        <v>-1.7076451987250559E-2</v>
      </c>
      <c r="D254" s="251">
        <f>Tammikuu!D254+Helmikuu!D254+Maaliskuu!D254+Huhtikuu!D254+Toukokuu!D254+Kesäkuu!D254+Heinäkuu!D254+Elokuu!D254+Syyskuu!D254+Lokakuu!D254+Marraskuu!D254+Joulukuu!D254</f>
        <v>0</v>
      </c>
      <c r="E254" s="235"/>
      <c r="G254" s="225"/>
    </row>
    <row r="255" spans="1:7" x14ac:dyDescent="0.3">
      <c r="A255" s="4" t="s">
        <v>248</v>
      </c>
      <c r="B255" s="251">
        <f>Tammikuu!B255+Helmikuu!B255+Maaliskuu!B255+Huhtikuu!B255+Toukokuu!B255+Kesäkuu!B255+Heinäkuu!B255+Elokuu!B255+Syyskuu!B255+Lokakuu!B255+Marraskuu!B255+Joulukuu!B255</f>
        <v>2666414.6100000003</v>
      </c>
      <c r="C255" s="294">
        <f>((Tammikuu!B255+Helmikuu!B255+Maaliskuu!B255+Huhtikuu!B255+Toukokuu!B255+Kesäkuu!B255+Heinäkuu!B255+Elokuu!B255+Syyskuu!B255+Lokakuu!B255+Marraskuu!B255+Joulukuu!B255)-(Tammikuu!E255+Helmikuu!E255+Maaliskuu!E255+Huhtikuu!E255+Toukokuu!E255+Kesäkuu!E255+Heinäkuu!E255+Elokuu!E255+Syyskuu!E255+Lokakuu!E255+Marraskuu!E255+Joulukuu!E255))/(Tammikuu!E255+Helmikuu!E255+Maaliskuu!E255+Huhtikuu!E255+Toukokuu!E255+Kesäkuu!E255+Heinäkuu!E255+Elokuu!E255+Syyskuu!E255+Lokakuu!E255+Marraskuu!E255+Joulukuu!E255)</f>
        <v>-3.1762982221941689E-2</v>
      </c>
      <c r="D255" s="251">
        <f>Tammikuu!D255+Helmikuu!D255+Maaliskuu!D255+Huhtikuu!D255+Toukokuu!D255+Kesäkuu!D255+Heinäkuu!D255+Elokuu!D255+Syyskuu!D255+Lokakuu!D255+Marraskuu!D255+Joulukuu!D255</f>
        <v>-869.96000000000095</v>
      </c>
      <c r="E255" s="235"/>
      <c r="G255" s="225"/>
    </row>
    <row r="256" spans="1:7" x14ac:dyDescent="0.3">
      <c r="A256" s="4" t="s">
        <v>249</v>
      </c>
      <c r="B256" s="251">
        <f>Tammikuu!B256+Helmikuu!B256+Maaliskuu!B256+Huhtikuu!B256+Toukokuu!B256+Kesäkuu!B256+Heinäkuu!B256+Elokuu!B256+Syyskuu!B256+Lokakuu!B256+Marraskuu!B256+Joulukuu!B256</f>
        <v>853623.65999999992</v>
      </c>
      <c r="C256" s="294">
        <f>((Tammikuu!B256+Helmikuu!B256+Maaliskuu!B256+Huhtikuu!B256+Toukokuu!B256+Kesäkuu!B256+Heinäkuu!B256+Elokuu!B256+Syyskuu!B256+Lokakuu!B256+Marraskuu!B256+Joulukuu!B256)-(Tammikuu!E256+Helmikuu!E256+Maaliskuu!E256+Huhtikuu!E256+Toukokuu!E256+Kesäkuu!E256+Heinäkuu!E256+Elokuu!E256+Syyskuu!E256+Lokakuu!E256+Marraskuu!E256+Joulukuu!E256))/(Tammikuu!E256+Helmikuu!E256+Maaliskuu!E256+Huhtikuu!E256+Toukokuu!E256+Kesäkuu!E256+Heinäkuu!E256+Elokuu!E256+Syyskuu!E256+Lokakuu!E256+Marraskuu!E256+Joulukuu!E256)</f>
        <v>1.0539758292360854E-2</v>
      </c>
      <c r="D256" s="251">
        <f>Tammikuu!D256+Helmikuu!D256+Maaliskuu!D256+Huhtikuu!D256+Toukokuu!D256+Kesäkuu!D256+Heinäkuu!D256+Elokuu!D256+Syyskuu!D256+Lokakuu!D256+Marraskuu!D256+Joulukuu!D256</f>
        <v>-464.86000000000058</v>
      </c>
      <c r="E256" s="235"/>
      <c r="G256" s="225"/>
    </row>
    <row r="257" spans="1:7" x14ac:dyDescent="0.3">
      <c r="A257" s="4" t="s">
        <v>250</v>
      </c>
      <c r="B257" s="251">
        <f>Tammikuu!B257+Helmikuu!B257+Maaliskuu!B257+Huhtikuu!B257+Toukokuu!B257+Kesäkuu!B257+Heinäkuu!B257+Elokuu!B257+Syyskuu!B257+Lokakuu!B257+Marraskuu!B257+Joulukuu!B257</f>
        <v>528163.75</v>
      </c>
      <c r="C257" s="294">
        <f>((Tammikuu!B257+Helmikuu!B257+Maaliskuu!B257+Huhtikuu!B257+Toukokuu!B257+Kesäkuu!B257+Heinäkuu!B257+Elokuu!B257+Syyskuu!B257+Lokakuu!B257+Marraskuu!B257+Joulukuu!B257)-(Tammikuu!E257+Helmikuu!E257+Maaliskuu!E257+Huhtikuu!E257+Toukokuu!E257+Kesäkuu!E257+Heinäkuu!E257+Elokuu!E257+Syyskuu!E257+Lokakuu!E257+Marraskuu!E257+Joulukuu!E257))/(Tammikuu!E257+Helmikuu!E257+Maaliskuu!E257+Huhtikuu!E257+Toukokuu!E257+Kesäkuu!E257+Heinäkuu!E257+Elokuu!E257+Syyskuu!E257+Lokakuu!E257+Marraskuu!E257+Joulukuu!E257)</f>
        <v>-1.2862156288401457E-2</v>
      </c>
      <c r="D257" s="251">
        <f>Tammikuu!D257+Helmikuu!D257+Maaliskuu!D257+Huhtikuu!D257+Toukokuu!D257+Kesäkuu!D257+Heinäkuu!D257+Elokuu!D257+Syyskuu!D257+Lokakuu!D257+Marraskuu!D257+Joulukuu!D257</f>
        <v>-261.18000000000029</v>
      </c>
      <c r="E257" s="235"/>
      <c r="G257" s="225"/>
    </row>
    <row r="258" spans="1:7" x14ac:dyDescent="0.3">
      <c r="A258" s="4" t="s">
        <v>251</v>
      </c>
      <c r="B258" s="251">
        <f>Tammikuu!B258+Helmikuu!B258+Maaliskuu!B258+Huhtikuu!B258+Toukokuu!B258+Kesäkuu!B258+Heinäkuu!B258+Elokuu!B258+Syyskuu!B258+Lokakuu!B258+Marraskuu!B258+Joulukuu!B258</f>
        <v>250761.21000000002</v>
      </c>
      <c r="C258" s="294">
        <f>((Tammikuu!B258+Helmikuu!B258+Maaliskuu!B258+Huhtikuu!B258+Toukokuu!B258+Kesäkuu!B258+Heinäkuu!B258+Elokuu!B258+Syyskuu!B258+Lokakuu!B258+Marraskuu!B258+Joulukuu!B258)-(Tammikuu!E258+Helmikuu!E258+Maaliskuu!E258+Huhtikuu!E258+Toukokuu!E258+Kesäkuu!E258+Heinäkuu!E258+Elokuu!E258+Syyskuu!E258+Lokakuu!E258+Marraskuu!E258+Joulukuu!E258))/(Tammikuu!E258+Helmikuu!E258+Maaliskuu!E258+Huhtikuu!E258+Toukokuu!E258+Kesäkuu!E258+Heinäkuu!E258+Elokuu!E258+Syyskuu!E258+Lokakuu!E258+Marraskuu!E258+Joulukuu!E258)</f>
        <v>0.12960802034041433</v>
      </c>
      <c r="D258" s="251">
        <f>Tammikuu!D258+Helmikuu!D258+Maaliskuu!D258+Huhtikuu!D258+Toukokuu!D258+Kesäkuu!D258+Heinäkuu!D258+Elokuu!D258+Syyskuu!D258+Lokakuu!D258+Marraskuu!D258+Joulukuu!D258</f>
        <v>-71.970000000000027</v>
      </c>
      <c r="E258" s="235"/>
      <c r="G258" s="225"/>
    </row>
    <row r="259" spans="1:7" x14ac:dyDescent="0.3">
      <c r="A259" s="4" t="s">
        <v>252</v>
      </c>
      <c r="B259" s="251">
        <f>Tammikuu!B259+Helmikuu!B259+Maaliskuu!B259+Huhtikuu!B259+Toukokuu!B259+Kesäkuu!B259+Heinäkuu!B259+Elokuu!B259+Syyskuu!B259+Lokakuu!B259+Marraskuu!B259+Joulukuu!B259</f>
        <v>1602638.72</v>
      </c>
      <c r="C259" s="294">
        <f>((Tammikuu!B259+Helmikuu!B259+Maaliskuu!B259+Huhtikuu!B259+Toukokuu!B259+Kesäkuu!B259+Heinäkuu!B259+Elokuu!B259+Syyskuu!B259+Lokakuu!B259+Marraskuu!B259+Joulukuu!B259)-(Tammikuu!E259+Helmikuu!E259+Maaliskuu!E259+Huhtikuu!E259+Toukokuu!E259+Kesäkuu!E259+Heinäkuu!E259+Elokuu!E259+Syyskuu!E259+Lokakuu!E259+Marraskuu!E259+Joulukuu!E259))/(Tammikuu!E259+Helmikuu!E259+Maaliskuu!E259+Huhtikuu!E259+Toukokuu!E259+Kesäkuu!E259+Heinäkuu!E259+Elokuu!E259+Syyskuu!E259+Lokakuu!E259+Marraskuu!E259+Joulukuu!E259)</f>
        <v>-2.2662039020821256E-2</v>
      </c>
      <c r="D259" s="251">
        <f>Tammikuu!D259+Helmikuu!D259+Maaliskuu!D259+Huhtikuu!D259+Toukokuu!D259+Kesäkuu!D259+Heinäkuu!D259+Elokuu!D259+Syyskuu!D259+Lokakuu!D259+Marraskuu!D259+Joulukuu!D259</f>
        <v>-119.1899999999996</v>
      </c>
      <c r="E259" s="235"/>
      <c r="G259" s="225"/>
    </row>
    <row r="260" spans="1:7" x14ac:dyDescent="0.3">
      <c r="A260" s="4" t="s">
        <v>253</v>
      </c>
      <c r="B260" s="251">
        <f>Tammikuu!B260+Helmikuu!B260+Maaliskuu!B260+Huhtikuu!B260+Toukokuu!B260+Kesäkuu!B260+Heinäkuu!B260+Elokuu!B260+Syyskuu!B260+Lokakuu!B260+Marraskuu!B260+Joulukuu!B260</f>
        <v>2863701.0999999996</v>
      </c>
      <c r="C260" s="294">
        <f>((Tammikuu!B260+Helmikuu!B260+Maaliskuu!B260+Huhtikuu!B260+Toukokuu!B260+Kesäkuu!B260+Heinäkuu!B260+Elokuu!B260+Syyskuu!B260+Lokakuu!B260+Marraskuu!B260+Joulukuu!B260)-(Tammikuu!E260+Helmikuu!E260+Maaliskuu!E260+Huhtikuu!E260+Toukokuu!E260+Kesäkuu!E260+Heinäkuu!E260+Elokuu!E260+Syyskuu!E260+Lokakuu!E260+Marraskuu!E260+Joulukuu!E260))/(Tammikuu!E260+Helmikuu!E260+Maaliskuu!E260+Huhtikuu!E260+Toukokuu!E260+Kesäkuu!E260+Heinäkuu!E260+Elokuu!E260+Syyskuu!E260+Lokakuu!E260+Marraskuu!E260+Joulukuu!E260)</f>
        <v>-2.2890506732705752E-2</v>
      </c>
      <c r="D260" s="251">
        <f>Tammikuu!D260+Helmikuu!D260+Maaliskuu!D260+Huhtikuu!D260+Toukokuu!D260+Kesäkuu!D260+Heinäkuu!D260+Elokuu!D260+Syyskuu!D260+Lokakuu!D260+Marraskuu!D260+Joulukuu!D260</f>
        <v>-854.96999999999935</v>
      </c>
      <c r="E260" s="235"/>
      <c r="G260" s="225"/>
    </row>
    <row r="261" spans="1:7" x14ac:dyDescent="0.3">
      <c r="A261" s="4" t="s">
        <v>254</v>
      </c>
      <c r="B261" s="251">
        <f>Tammikuu!B261+Helmikuu!B261+Maaliskuu!B261+Huhtikuu!B261+Toukokuu!B261+Kesäkuu!B261+Heinäkuu!B261+Elokuu!B261+Syyskuu!B261+Lokakuu!B261+Marraskuu!B261+Joulukuu!B261</f>
        <v>575403.18000000005</v>
      </c>
      <c r="C261" s="294">
        <f>((Tammikuu!B261+Helmikuu!B261+Maaliskuu!B261+Huhtikuu!B261+Toukokuu!B261+Kesäkuu!B261+Heinäkuu!B261+Elokuu!B261+Syyskuu!B261+Lokakuu!B261+Marraskuu!B261+Joulukuu!B261)-(Tammikuu!E261+Helmikuu!E261+Maaliskuu!E261+Huhtikuu!E261+Toukokuu!E261+Kesäkuu!E261+Heinäkuu!E261+Elokuu!E261+Syyskuu!E261+Lokakuu!E261+Marraskuu!E261+Joulukuu!E261))/(Tammikuu!E261+Helmikuu!E261+Maaliskuu!E261+Huhtikuu!E261+Toukokuu!E261+Kesäkuu!E261+Heinäkuu!E261+Elokuu!E261+Syyskuu!E261+Lokakuu!E261+Marraskuu!E261+Joulukuu!E261)</f>
        <v>1.9719103497124562E-2</v>
      </c>
      <c r="D261" s="251">
        <f>Tammikuu!D261+Helmikuu!D261+Maaliskuu!D261+Huhtikuu!D261+Toukokuu!D261+Kesäkuu!D261+Heinäkuu!D261+Elokuu!D261+Syyskuu!D261+Lokakuu!D261+Marraskuu!D261+Joulukuu!D261</f>
        <v>-179.16999999999962</v>
      </c>
      <c r="E261" s="235"/>
      <c r="G261" s="225"/>
    </row>
    <row r="262" spans="1:7" x14ac:dyDescent="0.3">
      <c r="A262" s="4" t="s">
        <v>255</v>
      </c>
      <c r="B262" s="251">
        <f>Tammikuu!B262+Helmikuu!B262+Maaliskuu!B262+Huhtikuu!B262+Toukokuu!B262+Kesäkuu!B262+Heinäkuu!B262+Elokuu!B262+Syyskuu!B262+Lokakuu!B262+Marraskuu!B262+Joulukuu!B262</f>
        <v>537534.44000000006</v>
      </c>
      <c r="C262" s="294">
        <f>((Tammikuu!B262+Helmikuu!B262+Maaliskuu!B262+Huhtikuu!B262+Toukokuu!B262+Kesäkuu!B262+Heinäkuu!B262+Elokuu!B262+Syyskuu!B262+Lokakuu!B262+Marraskuu!B262+Joulukuu!B262)-(Tammikuu!E262+Helmikuu!E262+Maaliskuu!E262+Huhtikuu!E262+Toukokuu!E262+Kesäkuu!E262+Heinäkuu!E262+Elokuu!E262+Syyskuu!E262+Lokakuu!E262+Marraskuu!E262+Joulukuu!E262))/(Tammikuu!E262+Helmikuu!E262+Maaliskuu!E262+Huhtikuu!E262+Toukokuu!E262+Kesäkuu!E262+Heinäkuu!E262+Elokuu!E262+Syyskuu!E262+Lokakuu!E262+Marraskuu!E262+Joulukuu!E262)</f>
        <v>-1.0942761763631173E-2</v>
      </c>
      <c r="D262" s="251">
        <f>Tammikuu!D262+Helmikuu!D262+Maaliskuu!D262+Huhtikuu!D262+Toukokuu!D262+Kesäkuu!D262+Heinäkuu!D262+Elokuu!D262+Syyskuu!D262+Lokakuu!D262+Marraskuu!D262+Joulukuu!D262</f>
        <v>-267.23999999999978</v>
      </c>
      <c r="E262" s="235"/>
      <c r="G262" s="225"/>
    </row>
    <row r="263" spans="1:7" x14ac:dyDescent="0.3">
      <c r="A263" s="4" t="s">
        <v>256</v>
      </c>
      <c r="B263" s="251">
        <f>Tammikuu!B263+Helmikuu!B263+Maaliskuu!B263+Huhtikuu!B263+Toukokuu!B263+Kesäkuu!B263+Heinäkuu!B263+Elokuu!B263+Syyskuu!B263+Lokakuu!B263+Marraskuu!B263+Joulukuu!B263</f>
        <v>11464508.08</v>
      </c>
      <c r="C263" s="294">
        <f>((Tammikuu!B263+Helmikuu!B263+Maaliskuu!B263+Huhtikuu!B263+Toukokuu!B263+Kesäkuu!B263+Heinäkuu!B263+Elokuu!B263+Syyskuu!B263+Lokakuu!B263+Marraskuu!B263+Joulukuu!B263)-(Tammikuu!E263+Helmikuu!E263+Maaliskuu!E263+Huhtikuu!E263+Toukokuu!E263+Kesäkuu!E263+Heinäkuu!E263+Elokuu!E263+Syyskuu!E263+Lokakuu!E263+Marraskuu!E263+Joulukuu!E263))/(Tammikuu!E263+Helmikuu!E263+Maaliskuu!E263+Huhtikuu!E263+Toukokuu!E263+Kesäkuu!E263+Heinäkuu!E263+Elokuu!E263+Syyskuu!E263+Lokakuu!E263+Marraskuu!E263+Joulukuu!E263)</f>
        <v>8.2560357187386871E-2</v>
      </c>
      <c r="D263" s="251">
        <f>Tammikuu!D263+Helmikuu!D263+Maaliskuu!D263+Huhtikuu!D263+Toukokuu!D263+Kesäkuu!D263+Heinäkuu!D263+Elokuu!D263+Syyskuu!D263+Lokakuu!D263+Marraskuu!D263+Joulukuu!D263</f>
        <v>-15436.450000000012</v>
      </c>
      <c r="E263" s="235"/>
      <c r="G263" s="225"/>
    </row>
    <row r="264" spans="1:7" x14ac:dyDescent="0.3">
      <c r="A264" s="4" t="s">
        <v>257</v>
      </c>
      <c r="B264" s="251">
        <f>Tammikuu!B264+Helmikuu!B264+Maaliskuu!B264+Huhtikuu!B264+Toukokuu!B264+Kesäkuu!B264+Heinäkuu!B264+Elokuu!B264+Syyskuu!B264+Lokakuu!B264+Marraskuu!B264+Joulukuu!B264</f>
        <v>341216.74</v>
      </c>
      <c r="C264" s="294">
        <f>((Tammikuu!B264+Helmikuu!B264+Maaliskuu!B264+Huhtikuu!B264+Toukokuu!B264+Kesäkuu!B264+Heinäkuu!B264+Elokuu!B264+Syyskuu!B264+Lokakuu!B264+Marraskuu!B264+Joulukuu!B264)-(Tammikuu!E264+Helmikuu!E264+Maaliskuu!E264+Huhtikuu!E264+Toukokuu!E264+Kesäkuu!E264+Heinäkuu!E264+Elokuu!E264+Syyskuu!E264+Lokakuu!E264+Marraskuu!E264+Joulukuu!E264))/(Tammikuu!E264+Helmikuu!E264+Maaliskuu!E264+Huhtikuu!E264+Toukokuu!E264+Kesäkuu!E264+Heinäkuu!E264+Elokuu!E264+Syyskuu!E264+Lokakuu!E264+Marraskuu!E264+Joulukuu!E264)</f>
        <v>6.2768011056231615E-2</v>
      </c>
      <c r="D264" s="251">
        <f>Tammikuu!D264+Helmikuu!D264+Maaliskuu!D264+Huhtikuu!D264+Toukokuu!D264+Kesäkuu!D264+Heinäkuu!D264+Elokuu!D264+Syyskuu!D264+Lokakuu!D264+Marraskuu!D264+Joulukuu!D264</f>
        <v>-245.59000000000015</v>
      </c>
      <c r="E264" s="235"/>
      <c r="G264" s="225"/>
    </row>
    <row r="265" spans="1:7" x14ac:dyDescent="0.3">
      <c r="A265" s="4" t="s">
        <v>258</v>
      </c>
      <c r="B265" s="251">
        <f>Tammikuu!B265+Helmikuu!B265+Maaliskuu!B265+Huhtikuu!B265+Toukokuu!B265+Kesäkuu!B265+Heinäkuu!B265+Elokuu!B265+Syyskuu!B265+Lokakuu!B265+Marraskuu!B265+Joulukuu!B265</f>
        <v>25586617.940000005</v>
      </c>
      <c r="C265" s="294">
        <f>((Tammikuu!B265+Helmikuu!B265+Maaliskuu!B265+Huhtikuu!B265+Toukokuu!B265+Kesäkuu!B265+Heinäkuu!B265+Elokuu!B265+Syyskuu!B265+Lokakuu!B265+Marraskuu!B265+Joulukuu!B265)-(Tammikuu!E265+Helmikuu!E265+Maaliskuu!E265+Huhtikuu!E265+Toukokuu!E265+Kesäkuu!E265+Heinäkuu!E265+Elokuu!E265+Syyskuu!E265+Lokakuu!E265+Marraskuu!E265+Joulukuu!E265))/(Tammikuu!E265+Helmikuu!E265+Maaliskuu!E265+Huhtikuu!E265+Toukokuu!E265+Kesäkuu!E265+Heinäkuu!E265+Elokuu!E265+Syyskuu!E265+Lokakuu!E265+Marraskuu!E265+Joulukuu!E265)</f>
        <v>-3.4205833393167137E-3</v>
      </c>
      <c r="D265" s="251">
        <f>Tammikuu!D265+Helmikuu!D265+Maaliskuu!D265+Huhtikuu!D265+Toukokuu!D265+Kesäkuu!D265+Heinäkuu!D265+Elokuu!D265+Syyskuu!D265+Lokakuu!D265+Marraskuu!D265+Joulukuu!D265</f>
        <v>-19674.62999999999</v>
      </c>
      <c r="E265" s="235"/>
      <c r="G265" s="225"/>
    </row>
    <row r="266" spans="1:7" x14ac:dyDescent="0.3">
      <c r="A266" s="4" t="s">
        <v>259</v>
      </c>
      <c r="B266" s="251">
        <f>Tammikuu!B266+Helmikuu!B266+Maaliskuu!B266+Huhtikuu!B266+Toukokuu!B266+Kesäkuu!B266+Heinäkuu!B266+Elokuu!B266+Syyskuu!B266+Lokakuu!B266+Marraskuu!B266+Joulukuu!B266</f>
        <v>3399886.57</v>
      </c>
      <c r="C266" s="294">
        <f>((Tammikuu!B266+Helmikuu!B266+Maaliskuu!B266+Huhtikuu!B266+Toukokuu!B266+Kesäkuu!B266+Heinäkuu!B266+Elokuu!B266+Syyskuu!B266+Lokakuu!B266+Marraskuu!B266+Joulukuu!B266)-(Tammikuu!E266+Helmikuu!E266+Maaliskuu!E266+Huhtikuu!E266+Toukokuu!E266+Kesäkuu!E266+Heinäkuu!E266+Elokuu!E266+Syyskuu!E266+Lokakuu!E266+Marraskuu!E266+Joulukuu!E266))/(Tammikuu!E266+Helmikuu!E266+Maaliskuu!E266+Huhtikuu!E266+Toukokuu!E266+Kesäkuu!E266+Heinäkuu!E266+Elokuu!E266+Syyskuu!E266+Lokakuu!E266+Marraskuu!E266+Joulukuu!E266)</f>
        <v>-2.0408544236782108E-2</v>
      </c>
      <c r="D266" s="251">
        <f>Tammikuu!D266+Helmikuu!D266+Maaliskuu!D266+Huhtikuu!D266+Toukokuu!D266+Kesäkuu!D266+Heinäkuu!D266+Elokuu!D266+Syyskuu!D266+Lokakuu!D266+Marraskuu!D266+Joulukuu!D266</f>
        <v>-1420.7500000000018</v>
      </c>
      <c r="E266" s="235"/>
      <c r="G266" s="225"/>
    </row>
    <row r="267" spans="1:7" x14ac:dyDescent="0.3">
      <c r="A267" s="4" t="s">
        <v>260</v>
      </c>
      <c r="B267" s="251">
        <f>Tammikuu!B267+Helmikuu!B267+Maaliskuu!B267+Huhtikuu!B267+Toukokuu!B267+Kesäkuu!B267+Heinäkuu!B267+Elokuu!B267+Syyskuu!B267+Lokakuu!B267+Marraskuu!B267+Joulukuu!B267</f>
        <v>410155.19</v>
      </c>
      <c r="C267" s="294">
        <f>((Tammikuu!B267+Helmikuu!B267+Maaliskuu!B267+Huhtikuu!B267+Toukokuu!B267+Kesäkuu!B267+Heinäkuu!B267+Elokuu!B267+Syyskuu!B267+Lokakuu!B267+Marraskuu!B267+Joulukuu!B267)-(Tammikuu!E267+Helmikuu!E267+Maaliskuu!E267+Huhtikuu!E267+Toukokuu!E267+Kesäkuu!E267+Heinäkuu!E267+Elokuu!E267+Syyskuu!E267+Lokakuu!E267+Marraskuu!E267+Joulukuu!E267))/(Tammikuu!E267+Helmikuu!E267+Maaliskuu!E267+Huhtikuu!E267+Toukokuu!E267+Kesäkuu!E267+Heinäkuu!E267+Elokuu!E267+Syyskuu!E267+Lokakuu!E267+Marraskuu!E267+Joulukuu!E267)</f>
        <v>2.1303882902660415E-2</v>
      </c>
      <c r="D267" s="251">
        <f>Tammikuu!D267+Helmikuu!D267+Maaliskuu!D267+Huhtikuu!D267+Toukokuu!D267+Kesäkuu!D267+Heinäkuu!D267+Elokuu!D267+Syyskuu!D267+Lokakuu!D267+Marraskuu!D267+Joulukuu!D267</f>
        <v>-152.72999999999979</v>
      </c>
      <c r="E267" s="235"/>
      <c r="G267" s="225"/>
    </row>
    <row r="268" spans="1:7" x14ac:dyDescent="0.3">
      <c r="A268" s="4" t="s">
        <v>261</v>
      </c>
      <c r="B268" s="251">
        <f>Tammikuu!B268+Helmikuu!B268+Maaliskuu!B268+Huhtikuu!B268+Toukokuu!B268+Kesäkuu!B268+Heinäkuu!B268+Elokuu!B268+Syyskuu!B268+Lokakuu!B268+Marraskuu!B268+Joulukuu!B268</f>
        <v>352344.57999999996</v>
      </c>
      <c r="C268" s="294">
        <f>((Tammikuu!B268+Helmikuu!B268+Maaliskuu!B268+Huhtikuu!B268+Toukokuu!B268+Kesäkuu!B268+Heinäkuu!B268+Elokuu!B268+Syyskuu!B268+Lokakuu!B268+Marraskuu!B268+Joulukuu!B268)-(Tammikuu!E268+Helmikuu!E268+Maaliskuu!E268+Huhtikuu!E268+Toukokuu!E268+Kesäkuu!E268+Heinäkuu!E268+Elokuu!E268+Syyskuu!E268+Lokakuu!E268+Marraskuu!E268+Joulukuu!E268))/(Tammikuu!E268+Helmikuu!E268+Maaliskuu!E268+Huhtikuu!E268+Toukokuu!E268+Kesäkuu!E268+Heinäkuu!E268+Elokuu!E268+Syyskuu!E268+Lokakuu!E268+Marraskuu!E268+Joulukuu!E268)</f>
        <v>4.857801735383882E-2</v>
      </c>
      <c r="D268" s="251">
        <f>Tammikuu!D268+Helmikuu!D268+Maaliskuu!D268+Huhtikuu!D268+Toukokuu!D268+Kesäkuu!D268+Heinäkuu!D268+Elokuu!D268+Syyskuu!D268+Lokakuu!D268+Marraskuu!D268+Joulukuu!D268</f>
        <v>-143.81000000000017</v>
      </c>
      <c r="E268" s="235"/>
      <c r="G268" s="225"/>
    </row>
    <row r="269" spans="1:7" x14ac:dyDescent="0.3">
      <c r="A269" s="4" t="s">
        <v>262</v>
      </c>
      <c r="B269" s="251">
        <f>Tammikuu!B269+Helmikuu!B269+Maaliskuu!B269+Huhtikuu!B269+Toukokuu!B269+Kesäkuu!B269+Heinäkuu!B269+Elokuu!B269+Syyskuu!B269+Lokakuu!B269+Marraskuu!B269+Joulukuu!B269</f>
        <v>851453.9</v>
      </c>
      <c r="C269" s="294">
        <f>((Tammikuu!B269+Helmikuu!B269+Maaliskuu!B269+Huhtikuu!B269+Toukokuu!B269+Kesäkuu!B269+Heinäkuu!B269+Elokuu!B269+Syyskuu!B269+Lokakuu!B269+Marraskuu!B269+Joulukuu!B269)-(Tammikuu!E269+Helmikuu!E269+Maaliskuu!E269+Huhtikuu!E269+Toukokuu!E269+Kesäkuu!E269+Heinäkuu!E269+Elokuu!E269+Syyskuu!E269+Lokakuu!E269+Marraskuu!E269+Joulukuu!E269))/(Tammikuu!E269+Helmikuu!E269+Maaliskuu!E269+Huhtikuu!E269+Toukokuu!E269+Kesäkuu!E269+Heinäkuu!E269+Elokuu!E269+Syyskuu!E269+Lokakuu!E269+Marraskuu!E269+Joulukuu!E269)</f>
        <v>-3.6567717737940875E-3</v>
      </c>
      <c r="D269" s="251">
        <f>Tammikuu!D269+Helmikuu!D269+Maaliskuu!D269+Huhtikuu!D269+Toukokuu!D269+Kesäkuu!D269+Heinäkuu!D269+Elokuu!D269+Syyskuu!D269+Lokakuu!D269+Marraskuu!D269+Joulukuu!D269</f>
        <v>-212.77999999999997</v>
      </c>
      <c r="E269" s="235"/>
      <c r="G269" s="225"/>
    </row>
    <row r="270" spans="1:7" x14ac:dyDescent="0.3">
      <c r="A270" s="4" t="s">
        <v>263</v>
      </c>
      <c r="B270" s="251">
        <f>Tammikuu!B270+Helmikuu!B270+Maaliskuu!B270+Huhtikuu!B270+Toukokuu!B270+Kesäkuu!B270+Heinäkuu!B270+Elokuu!B270+Syyskuu!B270+Lokakuu!B270+Marraskuu!B270+Joulukuu!B270</f>
        <v>667014.57999999996</v>
      </c>
      <c r="C270" s="294">
        <f>((Tammikuu!B270+Helmikuu!B270+Maaliskuu!B270+Huhtikuu!B270+Toukokuu!B270+Kesäkuu!B270+Heinäkuu!B270+Elokuu!B270+Syyskuu!B270+Lokakuu!B270+Marraskuu!B270+Joulukuu!B270)-(Tammikuu!E270+Helmikuu!E270+Maaliskuu!E270+Huhtikuu!E270+Toukokuu!E270+Kesäkuu!E270+Heinäkuu!E270+Elokuu!E270+Syyskuu!E270+Lokakuu!E270+Marraskuu!E270+Joulukuu!E270))/(Tammikuu!E270+Helmikuu!E270+Maaliskuu!E270+Huhtikuu!E270+Toukokuu!E270+Kesäkuu!E270+Heinäkuu!E270+Elokuu!E270+Syyskuu!E270+Lokakuu!E270+Marraskuu!E270+Joulukuu!E270)</f>
        <v>-4.8247231483772655E-2</v>
      </c>
      <c r="D270" s="251">
        <f>Tammikuu!D270+Helmikuu!D270+Maaliskuu!D270+Huhtikuu!D270+Toukokuu!D270+Kesäkuu!D270+Heinäkuu!D270+Elokuu!D270+Syyskuu!D270+Lokakuu!D270+Marraskuu!D270+Joulukuu!D270</f>
        <v>-165.54999999999973</v>
      </c>
      <c r="E270" s="235"/>
      <c r="G270" s="225"/>
    </row>
    <row r="271" spans="1:7" x14ac:dyDescent="0.3">
      <c r="A271" s="4" t="s">
        <v>264</v>
      </c>
      <c r="B271" s="251">
        <f>Tammikuu!B271+Helmikuu!B271+Maaliskuu!B271+Huhtikuu!B271+Toukokuu!B271+Kesäkuu!B271+Heinäkuu!B271+Elokuu!B271+Syyskuu!B271+Lokakuu!B271+Marraskuu!B271+Joulukuu!B271</f>
        <v>648305.44000000006</v>
      </c>
      <c r="C271" s="294">
        <f>((Tammikuu!B271+Helmikuu!B271+Maaliskuu!B271+Huhtikuu!B271+Toukokuu!B271+Kesäkuu!B271+Heinäkuu!B271+Elokuu!B271+Syyskuu!B271+Lokakuu!B271+Marraskuu!B271+Joulukuu!B271)-(Tammikuu!E271+Helmikuu!E271+Maaliskuu!E271+Huhtikuu!E271+Toukokuu!E271+Kesäkuu!E271+Heinäkuu!E271+Elokuu!E271+Syyskuu!E271+Lokakuu!E271+Marraskuu!E271+Joulukuu!E271))/(Tammikuu!E271+Helmikuu!E271+Maaliskuu!E271+Huhtikuu!E271+Toukokuu!E271+Kesäkuu!E271+Heinäkuu!E271+Elokuu!E271+Syyskuu!E271+Lokakuu!E271+Marraskuu!E271+Joulukuu!E271)</f>
        <v>4.485642353981989E-2</v>
      </c>
      <c r="D271" s="251">
        <f>Tammikuu!D271+Helmikuu!D271+Maaliskuu!D271+Huhtikuu!D271+Toukokuu!D271+Kesäkuu!D271+Heinäkuu!D271+Elokuu!D271+Syyskuu!D271+Lokakuu!D271+Marraskuu!D271+Joulukuu!D271</f>
        <v>-212.22000000000025</v>
      </c>
      <c r="E271" s="235"/>
      <c r="G271" s="225"/>
    </row>
    <row r="272" spans="1:7" x14ac:dyDescent="0.3">
      <c r="A272" s="4" t="s">
        <v>265</v>
      </c>
      <c r="B272" s="251">
        <f>Tammikuu!B272+Helmikuu!B272+Maaliskuu!B272+Huhtikuu!B272+Toukokuu!B272+Kesäkuu!B272+Heinäkuu!B272+Elokuu!B272+Syyskuu!B272+Lokakuu!B272+Marraskuu!B272+Joulukuu!B272</f>
        <v>5353752.0299999993</v>
      </c>
      <c r="C272" s="294">
        <f>((Tammikuu!B272+Helmikuu!B272+Maaliskuu!B272+Huhtikuu!B272+Toukokuu!B272+Kesäkuu!B272+Heinäkuu!B272+Elokuu!B272+Syyskuu!B272+Lokakuu!B272+Marraskuu!B272+Joulukuu!B272)-(Tammikuu!E272+Helmikuu!E272+Maaliskuu!E272+Huhtikuu!E272+Toukokuu!E272+Kesäkuu!E272+Heinäkuu!E272+Elokuu!E272+Syyskuu!E272+Lokakuu!E272+Marraskuu!E272+Joulukuu!E272))/(Tammikuu!E272+Helmikuu!E272+Maaliskuu!E272+Huhtikuu!E272+Toukokuu!E272+Kesäkuu!E272+Heinäkuu!E272+Elokuu!E272+Syyskuu!E272+Lokakuu!E272+Marraskuu!E272+Joulukuu!E272)</f>
        <v>-8.458757118085216E-3</v>
      </c>
      <c r="D272" s="251">
        <f>Tammikuu!D272+Helmikuu!D272+Maaliskuu!D272+Huhtikuu!D272+Toukokuu!D272+Kesäkuu!D272+Heinäkuu!D272+Elokuu!D272+Syyskuu!D272+Lokakuu!D272+Marraskuu!D272+Joulukuu!D272</f>
        <v>-1918.9500000000007</v>
      </c>
      <c r="E272" s="235"/>
      <c r="G272" s="225"/>
    </row>
    <row r="273" spans="1:7" x14ac:dyDescent="0.3">
      <c r="A273" s="4" t="s">
        <v>266</v>
      </c>
      <c r="B273" s="251">
        <f>Tammikuu!B273+Helmikuu!B273+Maaliskuu!B273+Huhtikuu!B273+Toukokuu!B273+Kesäkuu!B273+Heinäkuu!B273+Elokuu!B273+Syyskuu!B273+Lokakuu!B273+Marraskuu!B273+Joulukuu!B273</f>
        <v>1041517.7599999999</v>
      </c>
      <c r="C273" s="294">
        <f>((Tammikuu!B273+Helmikuu!B273+Maaliskuu!B273+Huhtikuu!B273+Toukokuu!B273+Kesäkuu!B273+Heinäkuu!B273+Elokuu!B273+Syyskuu!B273+Lokakuu!B273+Marraskuu!B273+Joulukuu!B273)-(Tammikuu!E273+Helmikuu!E273+Maaliskuu!E273+Huhtikuu!E273+Toukokuu!E273+Kesäkuu!E273+Heinäkuu!E273+Elokuu!E273+Syyskuu!E273+Lokakuu!E273+Marraskuu!E273+Joulukuu!E273))/(Tammikuu!E273+Helmikuu!E273+Maaliskuu!E273+Huhtikuu!E273+Toukokuu!E273+Kesäkuu!E273+Heinäkuu!E273+Elokuu!E273+Syyskuu!E273+Lokakuu!E273+Marraskuu!E273+Joulukuu!E273)</f>
        <v>4.9583102925301957E-2</v>
      </c>
      <c r="D273" s="251">
        <f>Tammikuu!D273+Helmikuu!D273+Maaliskuu!D273+Huhtikuu!D273+Toukokuu!D273+Kesäkuu!D273+Heinäkuu!D273+Elokuu!D273+Syyskuu!D273+Lokakuu!D273+Marraskuu!D273+Joulukuu!D273</f>
        <v>-669.33000000000038</v>
      </c>
      <c r="E273" s="235"/>
      <c r="G273" s="225"/>
    </row>
    <row r="274" spans="1:7" x14ac:dyDescent="0.3">
      <c r="A274" s="4" t="s">
        <v>267</v>
      </c>
      <c r="B274" s="251">
        <f>Tammikuu!B274+Helmikuu!B274+Maaliskuu!B274+Huhtikuu!B274+Toukokuu!B274+Kesäkuu!B274+Heinäkuu!B274+Elokuu!B274+Syyskuu!B274+Lokakuu!B274+Marraskuu!B274+Joulukuu!B274</f>
        <v>602218.59000000008</v>
      </c>
      <c r="C274" s="294">
        <f>((Tammikuu!B274+Helmikuu!B274+Maaliskuu!B274+Huhtikuu!B274+Toukokuu!B274+Kesäkuu!B274+Heinäkuu!B274+Elokuu!B274+Syyskuu!B274+Lokakuu!B274+Marraskuu!B274+Joulukuu!B274)-(Tammikuu!E274+Helmikuu!E274+Maaliskuu!E274+Huhtikuu!E274+Toukokuu!E274+Kesäkuu!E274+Heinäkuu!E274+Elokuu!E274+Syyskuu!E274+Lokakuu!E274+Marraskuu!E274+Joulukuu!E274))/(Tammikuu!E274+Helmikuu!E274+Maaliskuu!E274+Huhtikuu!E274+Toukokuu!E274+Kesäkuu!E274+Heinäkuu!E274+Elokuu!E274+Syyskuu!E274+Lokakuu!E274+Marraskuu!E274+Joulukuu!E274)</f>
        <v>-2.3853641697234161E-2</v>
      </c>
      <c r="D274" s="251">
        <f>Tammikuu!D274+Helmikuu!D274+Maaliskuu!D274+Huhtikuu!D274+Toukokuu!D274+Kesäkuu!D274+Heinäkuu!D274+Elokuu!D274+Syyskuu!D274+Lokakuu!D274+Marraskuu!D274+Joulukuu!D274</f>
        <v>-252.39999999999986</v>
      </c>
      <c r="E274" s="235"/>
      <c r="G274" s="225"/>
    </row>
    <row r="275" spans="1:7" x14ac:dyDescent="0.3">
      <c r="A275" s="4" t="s">
        <v>268</v>
      </c>
      <c r="B275" s="251">
        <f>Tammikuu!B275+Helmikuu!B275+Maaliskuu!B275+Huhtikuu!B275+Toukokuu!B275+Kesäkuu!B275+Heinäkuu!B275+Elokuu!B275+Syyskuu!B275+Lokakuu!B275+Marraskuu!B275+Joulukuu!B275</f>
        <v>1182707.6099999999</v>
      </c>
      <c r="C275" s="294">
        <f>((Tammikuu!B275+Helmikuu!B275+Maaliskuu!B275+Huhtikuu!B275+Toukokuu!B275+Kesäkuu!B275+Heinäkuu!B275+Elokuu!B275+Syyskuu!B275+Lokakuu!B275+Marraskuu!B275+Joulukuu!B275)-(Tammikuu!E275+Helmikuu!E275+Maaliskuu!E275+Huhtikuu!E275+Toukokuu!E275+Kesäkuu!E275+Heinäkuu!E275+Elokuu!E275+Syyskuu!E275+Lokakuu!E275+Marraskuu!E275+Joulukuu!E275))/(Tammikuu!E275+Helmikuu!E275+Maaliskuu!E275+Huhtikuu!E275+Toukokuu!E275+Kesäkuu!E275+Heinäkuu!E275+Elokuu!E275+Syyskuu!E275+Lokakuu!E275+Marraskuu!E275+Joulukuu!E275)</f>
        <v>-3.9334479893135908E-3</v>
      </c>
      <c r="D275" s="251">
        <f>Tammikuu!D275+Helmikuu!D275+Maaliskuu!D275+Huhtikuu!D275+Toukokuu!D275+Kesäkuu!D275+Heinäkuu!D275+Elokuu!D275+Syyskuu!D275+Lokakuu!D275+Marraskuu!D275+Joulukuu!D275</f>
        <v>-594.84999999999991</v>
      </c>
      <c r="E275" s="235"/>
      <c r="G275" s="225"/>
    </row>
    <row r="276" spans="1:7" x14ac:dyDescent="0.3">
      <c r="A276" s="4" t="s">
        <v>269</v>
      </c>
      <c r="B276" s="251">
        <f>Tammikuu!B276+Helmikuu!B276+Maaliskuu!B276+Huhtikuu!B276+Toukokuu!B276+Kesäkuu!B276+Heinäkuu!B276+Elokuu!B276+Syyskuu!B276+Lokakuu!B276+Marraskuu!B276+Joulukuu!B276</f>
        <v>1515975.57</v>
      </c>
      <c r="C276" s="294">
        <f>((Tammikuu!B276+Helmikuu!B276+Maaliskuu!B276+Huhtikuu!B276+Toukokuu!B276+Kesäkuu!B276+Heinäkuu!B276+Elokuu!B276+Syyskuu!B276+Lokakuu!B276+Marraskuu!B276+Joulukuu!B276)-(Tammikuu!E276+Helmikuu!E276+Maaliskuu!E276+Huhtikuu!E276+Toukokuu!E276+Kesäkuu!E276+Heinäkuu!E276+Elokuu!E276+Syyskuu!E276+Lokakuu!E276+Marraskuu!E276+Joulukuu!E276))/(Tammikuu!E276+Helmikuu!E276+Maaliskuu!E276+Huhtikuu!E276+Toukokuu!E276+Kesäkuu!E276+Heinäkuu!E276+Elokuu!E276+Syyskuu!E276+Lokakuu!E276+Marraskuu!E276+Joulukuu!E276)</f>
        <v>6.9577584907866566E-3</v>
      </c>
      <c r="D276" s="251">
        <f>Tammikuu!D276+Helmikuu!D276+Maaliskuu!D276+Huhtikuu!D276+Toukokuu!D276+Kesäkuu!D276+Heinäkuu!D276+Elokuu!D276+Syyskuu!D276+Lokakuu!D276+Marraskuu!D276+Joulukuu!D276</f>
        <v>-457.2800000000002</v>
      </c>
      <c r="E276" s="235"/>
      <c r="G276" s="225"/>
    </row>
    <row r="277" spans="1:7" x14ac:dyDescent="0.3">
      <c r="A277" s="4" t="s">
        <v>270</v>
      </c>
      <c r="B277" s="251">
        <f>Tammikuu!B277+Helmikuu!B277+Maaliskuu!B277+Huhtikuu!B277+Toukokuu!B277+Kesäkuu!B277+Heinäkuu!B277+Elokuu!B277+Syyskuu!B277+Lokakuu!B277+Marraskuu!B277+Joulukuu!B277</f>
        <v>684826.25</v>
      </c>
      <c r="C277" s="294">
        <f>((Tammikuu!B277+Helmikuu!B277+Maaliskuu!B277+Huhtikuu!B277+Toukokuu!B277+Kesäkuu!B277+Heinäkuu!B277+Elokuu!B277+Syyskuu!B277+Lokakuu!B277+Marraskuu!B277+Joulukuu!B277)-(Tammikuu!E277+Helmikuu!E277+Maaliskuu!E277+Huhtikuu!E277+Toukokuu!E277+Kesäkuu!E277+Heinäkuu!E277+Elokuu!E277+Syyskuu!E277+Lokakuu!E277+Marraskuu!E277+Joulukuu!E277))/(Tammikuu!E277+Helmikuu!E277+Maaliskuu!E277+Huhtikuu!E277+Toukokuu!E277+Kesäkuu!E277+Heinäkuu!E277+Elokuu!E277+Syyskuu!E277+Lokakuu!E277+Marraskuu!E277+Joulukuu!E277)</f>
        <v>-1.6332167068026E-2</v>
      </c>
      <c r="D277" s="251">
        <f>Tammikuu!D277+Helmikuu!D277+Maaliskuu!D277+Huhtikuu!D277+Toukokuu!D277+Kesäkuu!D277+Heinäkuu!D277+Elokuu!D277+Syyskuu!D277+Lokakuu!D277+Marraskuu!D277+Joulukuu!D277</f>
        <v>-379.33000000000038</v>
      </c>
      <c r="E277" s="235"/>
      <c r="G277" s="225"/>
    </row>
    <row r="278" spans="1:7" x14ac:dyDescent="0.3">
      <c r="A278" s="4" t="s">
        <v>271</v>
      </c>
      <c r="B278" s="251">
        <f>Tammikuu!B278+Helmikuu!B278+Maaliskuu!B278+Huhtikuu!B278+Toukokuu!B278+Kesäkuu!B278+Heinäkuu!B278+Elokuu!B278+Syyskuu!B278+Lokakuu!B278+Marraskuu!B278+Joulukuu!B278</f>
        <v>3336002.17</v>
      </c>
      <c r="C278" s="294">
        <f>((Tammikuu!B278+Helmikuu!B278+Maaliskuu!B278+Huhtikuu!B278+Toukokuu!B278+Kesäkuu!B278+Heinäkuu!B278+Elokuu!B278+Syyskuu!B278+Lokakuu!B278+Marraskuu!B278+Joulukuu!B278)-(Tammikuu!E278+Helmikuu!E278+Maaliskuu!E278+Huhtikuu!E278+Toukokuu!E278+Kesäkuu!E278+Heinäkuu!E278+Elokuu!E278+Syyskuu!E278+Lokakuu!E278+Marraskuu!E278+Joulukuu!E278))/(Tammikuu!E278+Helmikuu!E278+Maaliskuu!E278+Huhtikuu!E278+Toukokuu!E278+Kesäkuu!E278+Heinäkuu!E278+Elokuu!E278+Syyskuu!E278+Lokakuu!E278+Marraskuu!E278+Joulukuu!E278)</f>
        <v>1.7574044530579819E-3</v>
      </c>
      <c r="D278" s="251">
        <f>Tammikuu!D278+Helmikuu!D278+Maaliskuu!D278+Huhtikuu!D278+Toukokuu!D278+Kesäkuu!D278+Heinäkuu!D278+Elokuu!D278+Syyskuu!D278+Lokakuu!D278+Marraskuu!D278+Joulukuu!D278</f>
        <v>-1326.2999999999993</v>
      </c>
      <c r="E278" s="235"/>
      <c r="G278" s="225"/>
    </row>
    <row r="279" spans="1:7" x14ac:dyDescent="0.3">
      <c r="A279" s="4" t="s">
        <v>272</v>
      </c>
      <c r="B279" s="251">
        <f>Tammikuu!B279+Helmikuu!B279+Maaliskuu!B279+Huhtikuu!B279+Toukokuu!B279+Kesäkuu!B279+Heinäkuu!B279+Elokuu!B279+Syyskuu!B279+Lokakuu!B279+Marraskuu!B279+Joulukuu!B279</f>
        <v>6697411.919999999</v>
      </c>
      <c r="C279" s="294">
        <f>((Tammikuu!B279+Helmikuu!B279+Maaliskuu!B279+Huhtikuu!B279+Toukokuu!B279+Kesäkuu!B279+Heinäkuu!B279+Elokuu!B279+Syyskuu!B279+Lokakuu!B279+Marraskuu!B279+Joulukuu!B279)-(Tammikuu!E279+Helmikuu!E279+Maaliskuu!E279+Huhtikuu!E279+Toukokuu!E279+Kesäkuu!E279+Heinäkuu!E279+Elokuu!E279+Syyskuu!E279+Lokakuu!E279+Marraskuu!E279+Joulukuu!E279))/(Tammikuu!E279+Helmikuu!E279+Maaliskuu!E279+Huhtikuu!E279+Toukokuu!E279+Kesäkuu!E279+Heinäkuu!E279+Elokuu!E279+Syyskuu!E279+Lokakuu!E279+Marraskuu!E279+Joulukuu!E279)</f>
        <v>-6.7955828698000589E-3</v>
      </c>
      <c r="D279" s="251">
        <f>Tammikuu!D279+Helmikuu!D279+Maaliskuu!D279+Huhtikuu!D279+Toukokuu!D279+Kesäkuu!D279+Heinäkuu!D279+Elokuu!D279+Syyskuu!D279+Lokakuu!D279+Marraskuu!D279+Joulukuu!D279</f>
        <v>-3060.6099999999969</v>
      </c>
      <c r="E279" s="235"/>
      <c r="G279" s="225"/>
    </row>
    <row r="280" spans="1:7" x14ac:dyDescent="0.3">
      <c r="A280" s="4" t="s">
        <v>273</v>
      </c>
      <c r="B280" s="251">
        <f>Tammikuu!B280+Helmikuu!B280+Maaliskuu!B280+Huhtikuu!B280+Toukokuu!B280+Kesäkuu!B280+Heinäkuu!B280+Elokuu!B280+Syyskuu!B280+Lokakuu!B280+Marraskuu!B280+Joulukuu!B280</f>
        <v>6319628.1099999994</v>
      </c>
      <c r="C280" s="294">
        <f>((Tammikuu!B280+Helmikuu!B280+Maaliskuu!B280+Huhtikuu!B280+Toukokuu!B280+Kesäkuu!B280+Heinäkuu!B280+Elokuu!B280+Syyskuu!B280+Lokakuu!B280+Marraskuu!B280+Joulukuu!B280)-(Tammikuu!E280+Helmikuu!E280+Maaliskuu!E280+Huhtikuu!E280+Toukokuu!E280+Kesäkuu!E280+Heinäkuu!E280+Elokuu!E280+Syyskuu!E280+Lokakuu!E280+Marraskuu!E280+Joulukuu!E280))/(Tammikuu!E280+Helmikuu!E280+Maaliskuu!E280+Huhtikuu!E280+Toukokuu!E280+Kesäkuu!E280+Heinäkuu!E280+Elokuu!E280+Syyskuu!E280+Lokakuu!E280+Marraskuu!E280+Joulukuu!E280)</f>
        <v>1.4074544629023808E-2</v>
      </c>
      <c r="D280" s="251">
        <f>Tammikuu!D280+Helmikuu!D280+Maaliskuu!D280+Huhtikuu!D280+Toukokuu!D280+Kesäkuu!D280+Heinäkuu!D280+Elokuu!D280+Syyskuu!D280+Lokakuu!D280+Marraskuu!D280+Joulukuu!D280</f>
        <v>-1937.9599999999991</v>
      </c>
      <c r="E280" s="235"/>
      <c r="G280" s="225"/>
    </row>
    <row r="281" spans="1:7" x14ac:dyDescent="0.3">
      <c r="A281" s="4" t="s">
        <v>274</v>
      </c>
      <c r="B281" s="251">
        <f>Tammikuu!B281+Helmikuu!B281+Maaliskuu!B281+Huhtikuu!B281+Toukokuu!B281+Kesäkuu!B281+Heinäkuu!B281+Elokuu!B281+Syyskuu!B281+Lokakuu!B281+Marraskuu!B281+Joulukuu!B281</f>
        <v>498150.04</v>
      </c>
      <c r="C281" s="294">
        <f>((Tammikuu!B281+Helmikuu!B281+Maaliskuu!B281+Huhtikuu!B281+Toukokuu!B281+Kesäkuu!B281+Heinäkuu!B281+Elokuu!B281+Syyskuu!B281+Lokakuu!B281+Marraskuu!B281+Joulukuu!B281)-(Tammikuu!E281+Helmikuu!E281+Maaliskuu!E281+Huhtikuu!E281+Toukokuu!E281+Kesäkuu!E281+Heinäkuu!E281+Elokuu!E281+Syyskuu!E281+Lokakuu!E281+Marraskuu!E281+Joulukuu!E281))/(Tammikuu!E281+Helmikuu!E281+Maaliskuu!E281+Huhtikuu!E281+Toukokuu!E281+Kesäkuu!E281+Heinäkuu!E281+Elokuu!E281+Syyskuu!E281+Lokakuu!E281+Marraskuu!E281+Joulukuu!E281)</f>
        <v>7.4842126169819792E-2</v>
      </c>
      <c r="D281" s="251">
        <f>Tammikuu!D281+Helmikuu!D281+Maaliskuu!D281+Huhtikuu!D281+Toukokuu!D281+Kesäkuu!D281+Heinäkuu!D281+Elokuu!D281+Syyskuu!D281+Lokakuu!D281+Marraskuu!D281+Joulukuu!D281</f>
        <v>-155.58000000000015</v>
      </c>
      <c r="E281" s="235"/>
      <c r="G281" s="225"/>
    </row>
    <row r="282" spans="1:7" x14ac:dyDescent="0.3">
      <c r="A282" s="4" t="s">
        <v>275</v>
      </c>
      <c r="B282" s="251">
        <f>Tammikuu!B282+Helmikuu!B282+Maaliskuu!B282+Huhtikuu!B282+Toukokuu!B282+Kesäkuu!B282+Heinäkuu!B282+Elokuu!B282+Syyskuu!B282+Lokakuu!B282+Marraskuu!B282+Joulukuu!B282</f>
        <v>1173921.6300000001</v>
      </c>
      <c r="C282" s="294">
        <f>((Tammikuu!B282+Helmikuu!B282+Maaliskuu!B282+Huhtikuu!B282+Toukokuu!B282+Kesäkuu!B282+Heinäkuu!B282+Elokuu!B282+Syyskuu!B282+Lokakuu!B282+Marraskuu!B282+Joulukuu!B282)-(Tammikuu!E282+Helmikuu!E282+Maaliskuu!E282+Huhtikuu!E282+Toukokuu!E282+Kesäkuu!E282+Heinäkuu!E282+Elokuu!E282+Syyskuu!E282+Lokakuu!E282+Marraskuu!E282+Joulukuu!E282))/(Tammikuu!E282+Helmikuu!E282+Maaliskuu!E282+Huhtikuu!E282+Toukokuu!E282+Kesäkuu!E282+Heinäkuu!E282+Elokuu!E282+Syyskuu!E282+Lokakuu!E282+Marraskuu!E282+Joulukuu!E282)</f>
        <v>2.6330662276639164E-2</v>
      </c>
      <c r="D282" s="251">
        <f>Tammikuu!D282+Helmikuu!D282+Maaliskuu!D282+Huhtikuu!D282+Toukokuu!D282+Kesäkuu!D282+Heinäkuu!D282+Elokuu!D282+Syyskuu!D282+Lokakuu!D282+Marraskuu!D282+Joulukuu!D282</f>
        <v>-554.32999999999947</v>
      </c>
      <c r="E282" s="235"/>
      <c r="G282" s="225"/>
    </row>
    <row r="283" spans="1:7" x14ac:dyDescent="0.3">
      <c r="A283" s="4" t="s">
        <v>276</v>
      </c>
      <c r="B283" s="251">
        <f>Tammikuu!B283+Helmikuu!B283+Maaliskuu!B283+Huhtikuu!B283+Toukokuu!B283+Kesäkuu!B283+Heinäkuu!B283+Elokuu!B283+Syyskuu!B283+Lokakuu!B283+Marraskuu!B283+Joulukuu!B283</f>
        <v>3256169.16</v>
      </c>
      <c r="C283" s="294">
        <f>((Tammikuu!B283+Helmikuu!B283+Maaliskuu!B283+Huhtikuu!B283+Toukokuu!B283+Kesäkuu!B283+Heinäkuu!B283+Elokuu!B283+Syyskuu!B283+Lokakuu!B283+Marraskuu!B283+Joulukuu!B283)-(Tammikuu!E283+Helmikuu!E283+Maaliskuu!E283+Huhtikuu!E283+Toukokuu!E283+Kesäkuu!E283+Heinäkuu!E283+Elokuu!E283+Syyskuu!E283+Lokakuu!E283+Marraskuu!E283+Joulukuu!E283))/(Tammikuu!E283+Helmikuu!E283+Maaliskuu!E283+Huhtikuu!E283+Toukokuu!E283+Kesäkuu!E283+Heinäkuu!E283+Elokuu!E283+Syyskuu!E283+Lokakuu!E283+Marraskuu!E283+Joulukuu!E283)</f>
        <v>2.9495966821245115E-3</v>
      </c>
      <c r="D283" s="251">
        <f>Tammikuu!D283+Helmikuu!D283+Maaliskuu!D283+Huhtikuu!D283+Toukokuu!D283+Kesäkuu!D283+Heinäkuu!D283+Elokuu!D283+Syyskuu!D283+Lokakuu!D283+Marraskuu!D283+Joulukuu!D283</f>
        <v>-1673.1300000000028</v>
      </c>
      <c r="E283" s="235"/>
      <c r="G283" s="225"/>
    </row>
    <row r="284" spans="1:7" x14ac:dyDescent="0.3">
      <c r="A284" s="4"/>
      <c r="B284" s="251"/>
      <c r="C284" s="294"/>
      <c r="D284" s="251"/>
      <c r="E284" s="235"/>
      <c r="G284" s="225"/>
    </row>
    <row r="285" spans="1:7" x14ac:dyDescent="0.3">
      <c r="A285" s="4"/>
      <c r="B285" s="251"/>
      <c r="C285" s="294"/>
      <c r="D285" s="251"/>
      <c r="E285" s="235"/>
      <c r="G285" s="225"/>
    </row>
    <row r="286" spans="1:7" x14ac:dyDescent="0.3">
      <c r="A286" s="4"/>
      <c r="B286" s="251"/>
      <c r="C286" s="294"/>
      <c r="D286" s="251"/>
      <c r="E286" s="235"/>
      <c r="G286" s="225"/>
    </row>
    <row r="287" spans="1:7" x14ac:dyDescent="0.3">
      <c r="A287" s="4"/>
      <c r="B287" s="251"/>
      <c r="C287" s="294"/>
      <c r="D287" s="251"/>
      <c r="E287" s="235"/>
      <c r="G287" s="225"/>
    </row>
    <row r="288" spans="1:7" x14ac:dyDescent="0.3">
      <c r="A288" s="4"/>
      <c r="B288" s="251"/>
      <c r="C288" s="294"/>
      <c r="D288" s="251"/>
      <c r="E288" s="235"/>
      <c r="G288" s="225"/>
    </row>
    <row r="289" spans="1:7" x14ac:dyDescent="0.3">
      <c r="A289" s="4"/>
      <c r="B289" s="251"/>
      <c r="C289" s="294"/>
      <c r="D289" s="251"/>
      <c r="E289" s="235"/>
      <c r="G289" s="225"/>
    </row>
    <row r="290" spans="1:7" x14ac:dyDescent="0.3">
      <c r="A290" s="13"/>
      <c r="B290" s="239"/>
      <c r="C290" s="294"/>
      <c r="D290" s="235"/>
      <c r="E290" s="235"/>
      <c r="G290" s="225"/>
    </row>
    <row r="291" spans="1:7" x14ac:dyDescent="0.3">
      <c r="A291" s="13"/>
      <c r="B291" s="239"/>
      <c r="C291" s="294"/>
      <c r="D291" s="235"/>
      <c r="E291" s="235"/>
      <c r="G291" s="225"/>
    </row>
    <row r="292" spans="1:7" x14ac:dyDescent="0.3">
      <c r="A292" s="13"/>
      <c r="B292" s="239"/>
      <c r="C292" s="294"/>
      <c r="D292" s="235"/>
      <c r="E292" s="235"/>
      <c r="G292" s="225"/>
    </row>
    <row r="293" spans="1:7" x14ac:dyDescent="0.3">
      <c r="A293" s="13"/>
      <c r="B293" s="239"/>
      <c r="C293" s="294"/>
      <c r="D293" s="235"/>
      <c r="E293" s="235"/>
      <c r="G293" s="225"/>
    </row>
    <row r="294" spans="1:7" x14ac:dyDescent="0.3">
      <c r="A294" s="13"/>
      <c r="B294" s="239"/>
      <c r="C294" s="294"/>
      <c r="D294" s="235"/>
      <c r="E294" s="235"/>
      <c r="G294" s="225"/>
    </row>
  </sheetData>
  <conditionalFormatting sqref="G11">
    <cfRule type="containsText" dxfId="11" priority="8" stopIfTrue="1" operator="containsText" text="ort">
      <formula>NOT(ISERROR(SEARCH("ort",G11)))</formula>
    </cfRule>
  </conditionalFormatting>
  <conditionalFormatting sqref="D2">
    <cfRule type="containsText" dxfId="10" priority="7" stopIfTrue="1" operator="containsText" text="ort">
      <formula>NOT(ISERROR(SEARCH("ort",#REF!)))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6.5" x14ac:dyDescent="0.3"/>
  <cols>
    <col min="1" max="1" width="23.7109375" style="6" customWidth="1"/>
    <col min="2" max="2" width="13.28515625" style="6" bestFit="1" customWidth="1"/>
    <col min="3" max="3" width="10.7109375" style="6" customWidth="1"/>
    <col min="4" max="4" width="11.7109375" style="6" bestFit="1" customWidth="1"/>
    <col min="5" max="5" width="19.140625" style="6" bestFit="1" customWidth="1"/>
    <col min="6" max="6" width="11.28515625" style="6" bestFit="1" customWidth="1"/>
    <col min="7" max="7" width="12.140625" style="6" bestFit="1" customWidth="1"/>
    <col min="8" max="8" width="15" style="6" customWidth="1"/>
    <col min="9" max="16384" width="9.140625" style="6"/>
  </cols>
  <sheetData>
    <row r="1" spans="1:10" x14ac:dyDescent="0.3">
      <c r="A1" s="40" t="s">
        <v>369</v>
      </c>
      <c r="B1" s="40"/>
      <c r="C1" s="40"/>
      <c r="D1" s="23"/>
      <c r="E1" s="23"/>
      <c r="F1" s="23"/>
      <c r="G1" s="23"/>
    </row>
    <row r="2" spans="1:10" x14ac:dyDescent="0.3">
      <c r="A2" s="23"/>
      <c r="B2" s="23"/>
      <c r="C2" s="23"/>
      <c r="D2" s="23"/>
      <c r="E2" s="23"/>
      <c r="F2" s="23"/>
      <c r="G2" s="23"/>
    </row>
    <row r="3" spans="1:10" x14ac:dyDescent="0.3">
      <c r="A3" s="24"/>
      <c r="B3" s="24" t="s">
        <v>283</v>
      </c>
      <c r="C3" s="25" t="s">
        <v>279</v>
      </c>
      <c r="D3" s="26" t="s">
        <v>284</v>
      </c>
      <c r="E3" s="24" t="s">
        <v>285</v>
      </c>
      <c r="F3" s="265" t="s">
        <v>281</v>
      </c>
      <c r="G3" s="26" t="s">
        <v>286</v>
      </c>
    </row>
    <row r="4" spans="1:10" x14ac:dyDescent="0.3">
      <c r="A4" s="27" t="s">
        <v>278</v>
      </c>
      <c r="B4" s="7">
        <f>Joulukuu!B4</f>
        <v>108690414.46000008</v>
      </c>
      <c r="C4" s="37">
        <f>Joulukuu!C4</f>
        <v>30.338787911822095</v>
      </c>
      <c r="D4" s="14"/>
      <c r="E4" s="7">
        <f>'Kertymä seurakunnittain'!B4</f>
        <v>886211893.82000005</v>
      </c>
      <c r="F4" s="28">
        <f>'Kertymä seurakunnittain'!C4*100</f>
        <v>-0.43941606192307614</v>
      </c>
      <c r="G4" s="14">
        <v>-61117</v>
      </c>
      <c r="J4" s="29"/>
    </row>
    <row r="5" spans="1:10" x14ac:dyDescent="0.3">
      <c r="A5" s="27" t="s">
        <v>280</v>
      </c>
      <c r="B5" s="12">
        <f>Joulukuu!D4</f>
        <v>0</v>
      </c>
      <c r="C5" s="37"/>
      <c r="D5" s="14"/>
      <c r="E5" s="7">
        <f>'Kertymä seurakunnittain'!D4</f>
        <v>-488865.35999999754</v>
      </c>
      <c r="F5" s="37"/>
      <c r="G5" s="14"/>
    </row>
    <row r="6" spans="1:10" ht="17.25" thickBot="1" x14ac:dyDescent="0.35">
      <c r="A6" s="27" t="s">
        <v>287</v>
      </c>
      <c r="B6" s="7">
        <v>-7770821</v>
      </c>
      <c r="C6" s="28"/>
      <c r="D6" s="7"/>
      <c r="E6" s="14"/>
      <c r="F6" s="28"/>
      <c r="G6" s="14"/>
    </row>
    <row r="7" spans="1:10" ht="17.25" thickBot="1" x14ac:dyDescent="0.35">
      <c r="A7" s="254" t="s">
        <v>288</v>
      </c>
      <c r="B7" s="255">
        <f>SUM(B4:B6)</f>
        <v>100919593.46000008</v>
      </c>
      <c r="C7" s="31"/>
      <c r="D7" s="32"/>
      <c r="E7" s="30">
        <f>E4+E5</f>
        <v>885723028.46000004</v>
      </c>
      <c r="F7" s="31"/>
      <c r="G7" s="281">
        <f>SUM(G4:G6)</f>
        <v>-61117</v>
      </c>
    </row>
    <row r="8" spans="1:10" x14ac:dyDescent="0.3">
      <c r="A8" s="23"/>
      <c r="B8" s="23"/>
      <c r="C8" s="23"/>
      <c r="D8" s="23"/>
      <c r="E8" s="23"/>
      <c r="F8" s="23"/>
      <c r="G8" s="23"/>
    </row>
    <row r="9" spans="1:10" x14ac:dyDescent="0.3">
      <c r="A9" s="40" t="s">
        <v>370</v>
      </c>
      <c r="B9" s="40"/>
      <c r="C9" s="23"/>
      <c r="D9" s="23"/>
      <c r="E9" s="23"/>
      <c r="F9" s="23"/>
      <c r="G9" s="23"/>
    </row>
    <row r="10" spans="1:10" ht="17.25" thickBot="1" x14ac:dyDescent="0.35">
      <c r="A10" s="23"/>
      <c r="B10" s="23"/>
      <c r="C10" s="23"/>
      <c r="D10" s="23"/>
      <c r="E10" s="23"/>
      <c r="F10" s="23"/>
      <c r="G10" s="23"/>
    </row>
    <row r="11" spans="1:10" x14ac:dyDescent="0.3">
      <c r="A11" s="33"/>
      <c r="B11" s="33" t="s">
        <v>283</v>
      </c>
      <c r="C11" s="34" t="s">
        <v>279</v>
      </c>
      <c r="D11" s="35" t="s">
        <v>284</v>
      </c>
      <c r="E11" s="33" t="s">
        <v>285</v>
      </c>
      <c r="F11" s="264" t="s">
        <v>281</v>
      </c>
      <c r="G11" s="35" t="s">
        <v>286</v>
      </c>
    </row>
    <row r="12" spans="1:10" x14ac:dyDescent="0.3">
      <c r="A12" s="27" t="s">
        <v>278</v>
      </c>
      <c r="B12" s="358">
        <v>83390689.909999967</v>
      </c>
      <c r="C12" s="28">
        <v>-4.8454646447921412</v>
      </c>
      <c r="D12" s="7"/>
      <c r="E12" s="14">
        <v>890123238.30000007</v>
      </c>
      <c r="F12" s="41">
        <v>-1.7</v>
      </c>
      <c r="G12" s="7">
        <v>-159485</v>
      </c>
      <c r="H12" s="36"/>
    </row>
    <row r="13" spans="1:10" x14ac:dyDescent="0.3">
      <c r="A13" s="27" t="s">
        <v>280</v>
      </c>
      <c r="B13" s="358">
        <v>-3918002.8200000068</v>
      </c>
      <c r="C13" s="28"/>
      <c r="D13" s="7"/>
      <c r="E13" s="14">
        <v>18285342.279999979</v>
      </c>
      <c r="F13" s="15"/>
      <c r="G13" s="7"/>
      <c r="H13" s="36"/>
    </row>
    <row r="14" spans="1:10" ht="17.25" thickBot="1" x14ac:dyDescent="0.35">
      <c r="A14" s="27" t="s">
        <v>287</v>
      </c>
      <c r="B14" s="7">
        <v>-17625575</v>
      </c>
      <c r="C14" s="28"/>
      <c r="D14" s="7"/>
      <c r="E14" s="7"/>
      <c r="F14" s="37"/>
      <c r="G14" s="7"/>
    </row>
    <row r="15" spans="1:10" ht="17.25" thickBot="1" x14ac:dyDescent="0.35">
      <c r="A15" s="254" t="s">
        <v>288</v>
      </c>
      <c r="B15" s="253">
        <v>61847112.089999959</v>
      </c>
      <c r="C15" s="38"/>
      <c r="D15" s="30"/>
      <c r="E15" s="30">
        <v>908408580.58000004</v>
      </c>
      <c r="F15" s="39"/>
      <c r="G15" s="30">
        <v>-159485</v>
      </c>
    </row>
    <row r="16" spans="1:10" x14ac:dyDescent="0.3">
      <c r="A16" s="23"/>
      <c r="F16" s="8"/>
    </row>
    <row r="17" spans="1:14" x14ac:dyDescent="0.3">
      <c r="A17" s="40" t="s">
        <v>371</v>
      </c>
      <c r="B17" s="40"/>
      <c r="C17" s="23"/>
      <c r="D17" s="23"/>
      <c r="E17" s="23"/>
      <c r="F17" s="23"/>
      <c r="G17" s="23"/>
    </row>
    <row r="18" spans="1:14" x14ac:dyDescent="0.3">
      <c r="A18" s="11"/>
      <c r="B18" s="11"/>
      <c r="C18" s="11"/>
      <c r="D18" s="11"/>
      <c r="E18" s="11"/>
      <c r="F18" s="11"/>
      <c r="G18" s="11"/>
    </row>
    <row r="19" spans="1:14" x14ac:dyDescent="0.3">
      <c r="A19" s="245"/>
      <c r="B19" s="246" t="s">
        <v>283</v>
      </c>
      <c r="C19" s="247" t="s">
        <v>279</v>
      </c>
      <c r="D19" s="245" t="s">
        <v>284</v>
      </c>
      <c r="E19" s="246" t="s">
        <v>285</v>
      </c>
      <c r="F19" s="247" t="s">
        <v>281</v>
      </c>
      <c r="G19" s="245" t="s">
        <v>286</v>
      </c>
    </row>
    <row r="20" spans="1:14" x14ac:dyDescent="0.3">
      <c r="A20" s="22" t="s">
        <v>289</v>
      </c>
      <c r="B20" s="7">
        <v>1816222453</v>
      </c>
      <c r="C20" s="28">
        <v>4.0999999999999996</v>
      </c>
      <c r="D20" s="7">
        <v>0</v>
      </c>
      <c r="E20" s="7">
        <v>18903062143</v>
      </c>
      <c r="F20" s="28">
        <v>0.1</v>
      </c>
      <c r="G20" s="7">
        <v>-265386</v>
      </c>
      <c r="I20" s="7"/>
      <c r="L20" s="7"/>
      <c r="N20" s="7"/>
    </row>
    <row r="21" spans="1:14" x14ac:dyDescent="0.3">
      <c r="A21" s="22" t="s">
        <v>280</v>
      </c>
      <c r="B21" s="7">
        <v>146681112</v>
      </c>
      <c r="C21" s="28">
        <v>129.30000000000001</v>
      </c>
      <c r="D21" s="7">
        <v>0</v>
      </c>
      <c r="E21" s="7">
        <v>1868096472</v>
      </c>
      <c r="F21" s="28">
        <v>21.5</v>
      </c>
      <c r="G21" s="7">
        <v>0</v>
      </c>
      <c r="I21" s="7"/>
      <c r="L21" s="7"/>
    </row>
    <row r="22" spans="1:14" x14ac:dyDescent="0.3">
      <c r="A22" s="10" t="s">
        <v>290</v>
      </c>
      <c r="B22" s="7">
        <v>14289051</v>
      </c>
      <c r="C22" s="28">
        <v>6.8</v>
      </c>
      <c r="D22" s="7">
        <v>0</v>
      </c>
      <c r="E22" s="7">
        <v>1774108748</v>
      </c>
      <c r="F22" s="28">
        <v>6.3</v>
      </c>
      <c r="G22" s="7">
        <v>0</v>
      </c>
      <c r="I22" s="7"/>
      <c r="L22" s="7"/>
    </row>
    <row r="23" spans="1:14" x14ac:dyDescent="0.3">
      <c r="A23" s="10" t="s">
        <v>346</v>
      </c>
      <c r="B23" s="7">
        <v>0</v>
      </c>
      <c r="C23" s="28"/>
      <c r="D23" s="7">
        <v>0</v>
      </c>
      <c r="E23" s="7">
        <v>569239</v>
      </c>
      <c r="F23" s="28">
        <v>-27.5</v>
      </c>
      <c r="G23" s="7">
        <v>0</v>
      </c>
      <c r="L23" s="7"/>
    </row>
    <row r="24" spans="1:14" ht="17.25" thickBot="1" x14ac:dyDescent="0.35">
      <c r="A24" s="18" t="s">
        <v>287</v>
      </c>
      <c r="B24" s="7">
        <v>-229505221</v>
      </c>
      <c r="C24" s="28"/>
      <c r="D24" s="7"/>
      <c r="E24" s="7">
        <v>0</v>
      </c>
      <c r="F24" s="28"/>
      <c r="G24" s="7"/>
      <c r="I24" s="7"/>
    </row>
    <row r="25" spans="1:14" ht="17.25" thickBot="1" x14ac:dyDescent="0.35">
      <c r="A25" s="252" t="s">
        <v>288</v>
      </c>
      <c r="B25" s="269">
        <v>1747687395</v>
      </c>
      <c r="C25" s="270"/>
      <c r="D25" s="255">
        <v>0</v>
      </c>
      <c r="E25" s="255">
        <v>22545836601</v>
      </c>
      <c r="F25" s="270"/>
      <c r="G25" s="255">
        <v>-265386</v>
      </c>
      <c r="I25" s="7"/>
      <c r="L25" s="7"/>
      <c r="N25" s="7"/>
    </row>
  </sheetData>
  <conditionalFormatting sqref="B12">
    <cfRule type="containsText" dxfId="9" priority="2" stopIfTrue="1" operator="containsText" text="ort">
      <formula>NOT(ISERROR(SEARCH("ort",B12)))</formula>
    </cfRule>
  </conditionalFormatting>
  <conditionalFormatting sqref="B13">
    <cfRule type="containsText" dxfId="8" priority="1" stopIfTrue="1" operator="containsText" text="ort">
      <formula>NOT(ISERROR(SEARCH("ort",B13)))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2"/>
  <sheetViews>
    <sheetView zoomScaleNormal="100" workbookViewId="0">
      <pane xSplit="25" topLeftCell="AW1" activePane="topRight" state="frozen"/>
      <selection pane="topRight" activeCell="BK17" sqref="BK17"/>
    </sheetView>
  </sheetViews>
  <sheetFormatPr defaultColWidth="11.28515625" defaultRowHeight="12.75" x14ac:dyDescent="0.2"/>
  <cols>
    <col min="1" max="1" width="6.140625" style="42" customWidth="1"/>
    <col min="2" max="2" width="10.5703125" style="42" hidden="1" customWidth="1"/>
    <col min="3" max="3" width="6.5703125" style="42" hidden="1" customWidth="1"/>
    <col min="4" max="4" width="8.7109375" style="42" hidden="1" customWidth="1"/>
    <col min="5" max="5" width="9.42578125" style="42" hidden="1" customWidth="1"/>
    <col min="6" max="6" width="6.7109375" style="42" hidden="1" customWidth="1"/>
    <col min="7" max="7" width="7.28515625" style="42" hidden="1" customWidth="1"/>
    <col min="8" max="8" width="10" style="42" hidden="1" customWidth="1"/>
    <col min="9" max="9" width="6.140625" style="42" hidden="1" customWidth="1"/>
    <col min="10" max="10" width="8.140625" style="42" hidden="1" customWidth="1"/>
    <col min="11" max="11" width="9.5703125" style="42" hidden="1" customWidth="1"/>
    <col min="12" max="12" width="6.28515625" style="42" hidden="1" customWidth="1"/>
    <col min="13" max="13" width="8.28515625" style="42" hidden="1" customWidth="1"/>
    <col min="14" max="14" width="9.5703125" style="42" hidden="1" customWidth="1"/>
    <col min="15" max="15" width="7" style="42" hidden="1" customWidth="1"/>
    <col min="16" max="16" width="8" style="42" hidden="1" customWidth="1"/>
    <col min="17" max="17" width="9.42578125" style="42" hidden="1" customWidth="1"/>
    <col min="18" max="18" width="6.5703125" style="42" hidden="1" customWidth="1"/>
    <col min="19" max="19" width="8.42578125" style="42" hidden="1" customWidth="1"/>
    <col min="20" max="20" width="9.42578125" style="42" hidden="1" customWidth="1"/>
    <col min="21" max="21" width="6.5703125" style="42" hidden="1" customWidth="1"/>
    <col min="22" max="22" width="8.42578125" style="42" hidden="1" customWidth="1"/>
    <col min="23" max="23" width="9.42578125" style="42" hidden="1" customWidth="1"/>
    <col min="24" max="24" width="6.5703125" style="42" hidden="1" customWidth="1"/>
    <col min="25" max="25" width="8.42578125" style="42" hidden="1" customWidth="1"/>
    <col min="26" max="26" width="8.28515625" style="42" customWidth="1"/>
    <col min="27" max="27" width="7.42578125" style="42" customWidth="1"/>
    <col min="28" max="28" width="8.42578125" style="42" customWidth="1"/>
    <col min="29" max="29" width="8.5703125" style="42" customWidth="1"/>
    <col min="30" max="30" width="7.85546875" style="42" customWidth="1"/>
    <col min="31" max="31" width="7.7109375" style="42" customWidth="1"/>
    <col min="32" max="32" width="8.5703125" style="42" customWidth="1"/>
    <col min="33" max="34" width="7.85546875" style="42" customWidth="1"/>
    <col min="35" max="35" width="8.5703125" style="42" customWidth="1"/>
    <col min="36" max="36" width="8.5703125" style="42" hidden="1" customWidth="1"/>
    <col min="37" max="37" width="7.42578125" style="42" customWidth="1"/>
    <col min="38" max="38" width="7.42578125" style="42" hidden="1" customWidth="1"/>
    <col min="39" max="39" width="7.85546875" style="42" customWidth="1"/>
    <col min="40" max="40" width="8.85546875" style="42" hidden="1" customWidth="1"/>
    <col min="41" max="41" width="7.5703125" style="42" hidden="1" customWidth="1"/>
    <col min="42" max="42" width="7.7109375" style="42" hidden="1" customWidth="1"/>
    <col min="43" max="43" width="9.140625" style="42" hidden="1" customWidth="1"/>
    <col min="44" max="44" width="7.5703125" style="42" hidden="1" customWidth="1"/>
    <col min="45" max="45" width="8" style="42" hidden="1" customWidth="1"/>
    <col min="46" max="46" width="8.85546875" style="42" customWidth="1"/>
    <col min="47" max="47" width="7.5703125" style="42" customWidth="1"/>
    <col min="48" max="48" width="8.42578125" style="42" customWidth="1"/>
    <col min="49" max="49" width="8.85546875" style="42" customWidth="1"/>
    <col min="50" max="50" width="7.42578125" style="42" customWidth="1"/>
    <col min="51" max="51" width="7.5703125" style="42" customWidth="1"/>
    <col min="52" max="52" width="8.85546875" style="42" customWidth="1"/>
    <col min="53" max="53" width="7.42578125" style="42" customWidth="1"/>
    <col min="54" max="54" width="7.28515625" style="42" customWidth="1"/>
    <col min="55" max="55" width="8.85546875" style="42" hidden="1" customWidth="1"/>
    <col min="56" max="57" width="7.42578125" style="42" hidden="1" customWidth="1"/>
    <col min="58" max="58" width="10.42578125" style="42" bestFit="1" customWidth="1"/>
    <col min="59" max="63" width="11.28515625" style="42"/>
    <col min="64" max="65" width="11.28515625" style="198"/>
    <col min="66" max="16384" width="11.28515625" style="42"/>
  </cols>
  <sheetData>
    <row r="1" spans="1:66" ht="17.45" customHeight="1" x14ac:dyDescent="0.2">
      <c r="E1" s="43"/>
    </row>
    <row r="2" spans="1:66" ht="24.95" customHeight="1" thickBot="1" x14ac:dyDescent="0.25">
      <c r="C2" s="44"/>
      <c r="D2" s="44"/>
      <c r="N2" s="45" t="s">
        <v>335</v>
      </c>
      <c r="Q2" s="45" t="s">
        <v>335</v>
      </c>
      <c r="T2" s="46" t="s">
        <v>318</v>
      </c>
      <c r="U2" s="46"/>
      <c r="V2" s="46"/>
      <c r="X2" s="46"/>
      <c r="Y2" s="46"/>
      <c r="Z2" s="46" t="s">
        <v>338</v>
      </c>
      <c r="AN2" s="42" t="s">
        <v>292</v>
      </c>
      <c r="AQ2" s="42" t="s">
        <v>292</v>
      </c>
      <c r="AT2" s="46"/>
      <c r="AU2" s="46"/>
      <c r="AV2" s="46"/>
      <c r="AW2" s="46"/>
      <c r="AX2" s="46"/>
    </row>
    <row r="3" spans="1:66" ht="24.95" customHeight="1" thickTop="1" thickBot="1" x14ac:dyDescent="0.25">
      <c r="A3" s="47"/>
      <c r="B3" s="48"/>
      <c r="C3" s="49">
        <v>1999</v>
      </c>
      <c r="D3" s="50"/>
      <c r="E3" s="51"/>
      <c r="F3" s="49">
        <v>2000</v>
      </c>
      <c r="G3" s="50"/>
      <c r="H3" s="51"/>
      <c r="I3" s="49">
        <v>2001</v>
      </c>
      <c r="J3" s="50"/>
      <c r="K3" s="51"/>
      <c r="L3" s="49">
        <v>2002</v>
      </c>
      <c r="M3" s="50"/>
      <c r="N3" s="51"/>
      <c r="O3" s="49">
        <v>2003</v>
      </c>
      <c r="P3" s="50"/>
      <c r="Q3" s="51"/>
      <c r="R3" s="49">
        <v>2004</v>
      </c>
      <c r="S3" s="50"/>
      <c r="T3" s="51"/>
      <c r="U3" s="49">
        <v>2005</v>
      </c>
      <c r="V3" s="50"/>
      <c r="W3" s="51"/>
      <c r="X3" s="49">
        <v>2006</v>
      </c>
      <c r="Y3" s="50"/>
      <c r="Z3" s="51"/>
      <c r="AA3" s="49">
        <v>2007</v>
      </c>
      <c r="AB3" s="50"/>
      <c r="AC3" s="51"/>
      <c r="AD3" s="49">
        <v>2008</v>
      </c>
      <c r="AE3" s="50"/>
      <c r="AF3" s="52"/>
      <c r="AG3" s="53">
        <v>2009</v>
      </c>
      <c r="AH3" s="54"/>
      <c r="AI3" s="52"/>
      <c r="AJ3" s="55"/>
      <c r="AK3" s="53">
        <v>2010</v>
      </c>
      <c r="AL3" s="53"/>
      <c r="AM3" s="54"/>
      <c r="AN3" s="52"/>
      <c r="AO3" s="53">
        <v>2011</v>
      </c>
      <c r="AP3" s="54"/>
      <c r="AQ3" s="56"/>
      <c r="AR3" s="57">
        <v>2012</v>
      </c>
      <c r="AS3" s="58"/>
      <c r="AT3" s="56"/>
      <c r="AU3" s="57">
        <v>2011</v>
      </c>
      <c r="AV3" s="58"/>
      <c r="AW3" s="56"/>
      <c r="AX3" s="57">
        <v>2012</v>
      </c>
      <c r="AY3" s="58"/>
      <c r="AZ3" s="56"/>
      <c r="BA3" s="57">
        <v>2013</v>
      </c>
      <c r="BB3" s="58"/>
      <c r="BC3" s="56"/>
      <c r="BD3" s="57">
        <v>2014</v>
      </c>
      <c r="BE3" s="58"/>
      <c r="BF3" s="56"/>
      <c r="BG3" s="301">
        <v>2015</v>
      </c>
      <c r="BH3" s="58"/>
      <c r="BI3" s="56"/>
      <c r="BJ3" s="301">
        <v>2016</v>
      </c>
      <c r="BK3" s="58"/>
      <c r="BL3" s="303"/>
      <c r="BM3" s="300">
        <v>2017</v>
      </c>
      <c r="BN3" s="58"/>
    </row>
    <row r="4" spans="1:66" ht="20.100000000000001" customHeight="1" thickTop="1" x14ac:dyDescent="0.2">
      <c r="A4" s="59" t="s">
        <v>293</v>
      </c>
      <c r="B4" s="60" t="s">
        <v>294</v>
      </c>
      <c r="C4" s="61" t="s">
        <v>295</v>
      </c>
      <c r="D4" s="62"/>
      <c r="E4" s="63" t="s">
        <v>294</v>
      </c>
      <c r="F4" s="64" t="s">
        <v>296</v>
      </c>
      <c r="G4" s="62"/>
      <c r="H4" s="63" t="s">
        <v>294</v>
      </c>
      <c r="I4" s="65" t="s">
        <v>296</v>
      </c>
      <c r="J4" s="62"/>
      <c r="K4" s="63" t="s">
        <v>294</v>
      </c>
      <c r="L4" s="65" t="s">
        <v>296</v>
      </c>
      <c r="M4" s="62"/>
      <c r="N4" s="63" t="s">
        <v>294</v>
      </c>
      <c r="O4" s="65" t="s">
        <v>296</v>
      </c>
      <c r="P4" s="62"/>
      <c r="Q4" s="63" t="s">
        <v>294</v>
      </c>
      <c r="R4" s="65" t="s">
        <v>295</v>
      </c>
      <c r="S4" s="62"/>
      <c r="T4" s="63" t="s">
        <v>294</v>
      </c>
      <c r="U4" s="65" t="s">
        <v>295</v>
      </c>
      <c r="V4" s="62"/>
      <c r="W4" s="63" t="s">
        <v>294</v>
      </c>
      <c r="X4" s="65" t="s">
        <v>295</v>
      </c>
      <c r="Y4" s="62"/>
      <c r="Z4" s="66" t="s">
        <v>294</v>
      </c>
      <c r="AA4" s="67" t="s">
        <v>295</v>
      </c>
      <c r="AB4" s="68"/>
      <c r="AC4" s="66" t="s">
        <v>294</v>
      </c>
      <c r="AD4" s="67" t="s">
        <v>295</v>
      </c>
      <c r="AE4" s="68"/>
      <c r="AF4" s="66" t="s">
        <v>294</v>
      </c>
      <c r="AG4" s="67" t="s">
        <v>295</v>
      </c>
      <c r="AH4" s="68"/>
      <c r="AI4" s="66" t="s">
        <v>294</v>
      </c>
      <c r="AJ4" s="69" t="s">
        <v>294</v>
      </c>
      <c r="AK4" s="67" t="s">
        <v>295</v>
      </c>
      <c r="AL4" s="70"/>
      <c r="AM4" s="68"/>
      <c r="AN4" s="66" t="s">
        <v>294</v>
      </c>
      <c r="AO4" s="67" t="s">
        <v>295</v>
      </c>
      <c r="AP4" s="68"/>
      <c r="AQ4" s="66" t="s">
        <v>294</v>
      </c>
      <c r="AR4" s="67" t="s">
        <v>295</v>
      </c>
      <c r="AS4" s="68"/>
      <c r="AT4" s="66" t="s">
        <v>294</v>
      </c>
      <c r="AU4" s="67" t="s">
        <v>295</v>
      </c>
      <c r="AV4" s="68"/>
      <c r="AW4" s="66" t="s">
        <v>294</v>
      </c>
      <c r="AX4" s="67" t="s">
        <v>295</v>
      </c>
      <c r="AY4" s="68"/>
      <c r="AZ4" s="66" t="s">
        <v>294</v>
      </c>
      <c r="BA4" s="67" t="s">
        <v>295</v>
      </c>
      <c r="BB4" s="68"/>
      <c r="BC4" s="66" t="s">
        <v>294</v>
      </c>
      <c r="BD4" s="67" t="s">
        <v>295</v>
      </c>
      <c r="BE4" s="68"/>
      <c r="BF4" s="66" t="s">
        <v>294</v>
      </c>
      <c r="BG4" s="67" t="s">
        <v>295</v>
      </c>
      <c r="BH4" s="68"/>
      <c r="BI4" s="66" t="s">
        <v>294</v>
      </c>
      <c r="BJ4" s="67" t="s">
        <v>295</v>
      </c>
      <c r="BK4" s="68"/>
      <c r="BL4" s="304" t="s">
        <v>294</v>
      </c>
      <c r="BM4" s="309" t="s">
        <v>295</v>
      </c>
      <c r="BN4" s="68"/>
    </row>
    <row r="5" spans="1:66" s="85" customFormat="1" ht="52.15" customHeight="1" x14ac:dyDescent="0.25">
      <c r="A5" s="71"/>
      <c r="B5" s="72" t="s">
        <v>297</v>
      </c>
      <c r="C5" s="73" t="s">
        <v>298</v>
      </c>
      <c r="D5" s="74" t="s">
        <v>279</v>
      </c>
      <c r="E5" s="75" t="s">
        <v>299</v>
      </c>
      <c r="F5" s="76" t="s">
        <v>298</v>
      </c>
      <c r="G5" s="74" t="s">
        <v>279</v>
      </c>
      <c r="H5" s="75" t="s">
        <v>299</v>
      </c>
      <c r="I5" s="76" t="s">
        <v>298</v>
      </c>
      <c r="J5" s="74" t="s">
        <v>279</v>
      </c>
      <c r="K5" s="75" t="s">
        <v>299</v>
      </c>
      <c r="L5" s="76" t="s">
        <v>298</v>
      </c>
      <c r="M5" s="74" t="s">
        <v>279</v>
      </c>
      <c r="N5" s="75" t="s">
        <v>299</v>
      </c>
      <c r="O5" s="76" t="s">
        <v>298</v>
      </c>
      <c r="P5" s="74" t="s">
        <v>279</v>
      </c>
      <c r="Q5" s="75" t="s">
        <v>299</v>
      </c>
      <c r="R5" s="76" t="s">
        <v>298</v>
      </c>
      <c r="S5" s="74" t="s">
        <v>279</v>
      </c>
      <c r="T5" s="75" t="s">
        <v>299</v>
      </c>
      <c r="U5" s="76" t="s">
        <v>298</v>
      </c>
      <c r="V5" s="74" t="s">
        <v>279</v>
      </c>
      <c r="W5" s="75" t="s">
        <v>299</v>
      </c>
      <c r="X5" s="76" t="s">
        <v>298</v>
      </c>
      <c r="Y5" s="77" t="s">
        <v>279</v>
      </c>
      <c r="Z5" s="78" t="s">
        <v>299</v>
      </c>
      <c r="AA5" s="79" t="s">
        <v>298</v>
      </c>
      <c r="AB5" s="80" t="s">
        <v>279</v>
      </c>
      <c r="AC5" s="78" t="s">
        <v>299</v>
      </c>
      <c r="AD5" s="79" t="s">
        <v>298</v>
      </c>
      <c r="AE5" s="80" t="s">
        <v>279</v>
      </c>
      <c r="AF5" s="78" t="s">
        <v>299</v>
      </c>
      <c r="AG5" s="79" t="s">
        <v>298</v>
      </c>
      <c r="AH5" s="80" t="s">
        <v>279</v>
      </c>
      <c r="AI5" s="78" t="s">
        <v>299</v>
      </c>
      <c r="AJ5" s="81" t="s">
        <v>300</v>
      </c>
      <c r="AK5" s="79" t="s">
        <v>298</v>
      </c>
      <c r="AL5" s="82" t="s">
        <v>301</v>
      </c>
      <c r="AM5" s="80" t="s">
        <v>279</v>
      </c>
      <c r="AN5" s="78" t="s">
        <v>299</v>
      </c>
      <c r="AO5" s="79" t="s">
        <v>298</v>
      </c>
      <c r="AP5" s="83" t="s">
        <v>279</v>
      </c>
      <c r="AQ5" s="78" t="s">
        <v>299</v>
      </c>
      <c r="AR5" s="79" t="s">
        <v>298</v>
      </c>
      <c r="AS5" s="83" t="s">
        <v>279</v>
      </c>
      <c r="AT5" s="78" t="s">
        <v>299</v>
      </c>
      <c r="AU5" s="79" t="s">
        <v>298</v>
      </c>
      <c r="AV5" s="80" t="s">
        <v>337</v>
      </c>
      <c r="AW5" s="78" t="s">
        <v>299</v>
      </c>
      <c r="AX5" s="79" t="s">
        <v>298</v>
      </c>
      <c r="AY5" s="80" t="s">
        <v>279</v>
      </c>
      <c r="AZ5" s="78" t="s">
        <v>299</v>
      </c>
      <c r="BA5" s="79" t="s">
        <v>298</v>
      </c>
      <c r="BB5" s="80" t="s">
        <v>279</v>
      </c>
      <c r="BC5" s="78" t="s">
        <v>299</v>
      </c>
      <c r="BD5" s="79" t="s">
        <v>298</v>
      </c>
      <c r="BE5" s="80" t="s">
        <v>279</v>
      </c>
      <c r="BF5" s="78" t="s">
        <v>299</v>
      </c>
      <c r="BG5" s="79" t="s">
        <v>298</v>
      </c>
      <c r="BH5" s="80" t="s">
        <v>279</v>
      </c>
      <c r="BI5" s="78" t="s">
        <v>299</v>
      </c>
      <c r="BJ5" s="261" t="s">
        <v>298</v>
      </c>
      <c r="BK5" s="84" t="s">
        <v>279</v>
      </c>
      <c r="BL5" s="305" t="s">
        <v>299</v>
      </c>
      <c r="BM5" s="310" t="s">
        <v>298</v>
      </c>
      <c r="BN5" s="84" t="s">
        <v>279</v>
      </c>
    </row>
    <row r="6" spans="1:66" ht="24.95" customHeight="1" x14ac:dyDescent="0.2">
      <c r="A6" s="86" t="s">
        <v>302</v>
      </c>
      <c r="B6" s="87">
        <f>323/5.94573</f>
        <v>54.324700247068066</v>
      </c>
      <c r="C6" s="88">
        <v>54</v>
      </c>
      <c r="D6" s="89">
        <v>8</v>
      </c>
      <c r="E6" s="90">
        <f>394/5.94573</f>
        <v>66.266043025835344</v>
      </c>
      <c r="F6" s="88">
        <v>66</v>
      </c>
      <c r="G6" s="89">
        <f t="shared" ref="G6:G17" si="0">(F6-C6)/C6*100</f>
        <v>22.222222222222221</v>
      </c>
      <c r="H6" s="90">
        <v>92</v>
      </c>
      <c r="I6" s="88">
        <v>92</v>
      </c>
      <c r="J6" s="89">
        <f t="shared" ref="J6:J17" si="1">(I6-F6)/F6*100</f>
        <v>39.393939393939391</v>
      </c>
      <c r="K6" s="90">
        <v>85</v>
      </c>
      <c r="L6" s="88">
        <v>85</v>
      </c>
      <c r="M6" s="89">
        <v>-7.6</v>
      </c>
      <c r="N6" s="90">
        <v>78</v>
      </c>
      <c r="O6" s="88">
        <v>78</v>
      </c>
      <c r="P6" s="89">
        <v>-8.1999999999999993</v>
      </c>
      <c r="Q6" s="90">
        <v>78</v>
      </c>
      <c r="R6" s="88">
        <v>78</v>
      </c>
      <c r="S6" s="89">
        <f t="shared" ref="S6:S17" si="2">(R6-O6)/O6*100</f>
        <v>0</v>
      </c>
      <c r="T6" s="90">
        <v>82</v>
      </c>
      <c r="U6" s="88">
        <v>82</v>
      </c>
      <c r="V6" s="89">
        <f t="shared" ref="V6:V17" si="3">(U6-R6)/R6*100</f>
        <v>5.1282051282051277</v>
      </c>
      <c r="W6" s="90">
        <f>'Kirkollis- ja yhteisöverot 2015'!W6-'Yhteisöverot 2007-'!X6</f>
        <v>78</v>
      </c>
      <c r="X6" s="88">
        <v>83</v>
      </c>
      <c r="Y6" s="89">
        <f t="shared" ref="Y6:Y17" si="4">(X6-U6)/U6*100</f>
        <v>1.2195121951219512</v>
      </c>
      <c r="Z6" s="90">
        <f>'Kirkollis- ja yhteisöverot 2015'!Z6-'Yhteisöverot 2007-'!AA6</f>
        <v>83</v>
      </c>
      <c r="AA6" s="88">
        <v>87</v>
      </c>
      <c r="AB6" s="89">
        <f t="shared" ref="AB6:AB12" si="5">(AA6-X6)/X6*100</f>
        <v>4.8192771084337354</v>
      </c>
      <c r="AC6" s="91">
        <f>'Kirkollis- ja yhteisöverot 2015'!AC6-'Yhteisöverot 2007-'!AD6</f>
        <v>88.199999999999989</v>
      </c>
      <c r="AD6" s="92">
        <v>97.1</v>
      </c>
      <c r="AE6" s="89">
        <f t="shared" ref="AE6:AE17" si="6">(AD6-AA6)/AA6*100</f>
        <v>11.609195402298845</v>
      </c>
      <c r="AF6" s="91">
        <f>'Kirkollis- ja yhteisöverot 2015'!AF6-'Yhteisöverot 2007-'!AG6</f>
        <v>89.6</v>
      </c>
      <c r="AG6" s="92">
        <v>91.1</v>
      </c>
      <c r="AH6" s="89">
        <f t="shared" ref="AH6:AH17" si="7">(AG6-AD6)/AD6*100</f>
        <v>-6.1791967044284242</v>
      </c>
      <c r="AI6" s="91">
        <f>'Kirkollis- ja yhteisöverot 2015'!AI6-'Yhteisöverot 2007-'!AK6</f>
        <v>87.2</v>
      </c>
      <c r="AJ6" s="93">
        <v>85.9</v>
      </c>
      <c r="AK6" s="92">
        <v>87.7</v>
      </c>
      <c r="AL6" s="94">
        <v>85.9</v>
      </c>
      <c r="AM6" s="89">
        <f t="shared" ref="AM6:AM17" si="8">(AK6-AG6)/AG6*100</f>
        <v>-3.7321624588364339</v>
      </c>
      <c r="AN6" s="91">
        <v>90.2</v>
      </c>
      <c r="AO6" s="92">
        <v>90.2</v>
      </c>
      <c r="AP6" s="89">
        <f t="shared" ref="AP6:AP18" si="9">(AO6-AK6)/AK6*100</f>
        <v>2.8506271379703532</v>
      </c>
      <c r="AQ6" s="91">
        <v>92.8</v>
      </c>
      <c r="AR6" s="92">
        <v>92.8</v>
      </c>
      <c r="AS6" s="89">
        <f t="shared" ref="AS6:AS11" si="10">(AR6-AO6)/AO6*100</f>
        <v>2.882483370288242</v>
      </c>
      <c r="AT6" s="91">
        <v>88.8</v>
      </c>
      <c r="AU6" s="92">
        <v>88.8</v>
      </c>
      <c r="AV6" s="89">
        <f>(AU6-AL6)/AL6*100</f>
        <v>3.3760186263096523</v>
      </c>
      <c r="AW6" s="91">
        <v>91.286473000000001</v>
      </c>
      <c r="AX6" s="92">
        <f>AW6</f>
        <v>91.286473000000001</v>
      </c>
      <c r="AY6" s="89">
        <f>(AX6-AU6)/AU6*100</f>
        <v>2.8000822072072116</v>
      </c>
      <c r="AZ6" s="91">
        <v>90.425147999999993</v>
      </c>
      <c r="BA6" s="92">
        <f>AZ6</f>
        <v>90.425147999999993</v>
      </c>
      <c r="BB6" s="89">
        <f>(BA6-AX6)/AX6*100</f>
        <v>-0.94354067113536955</v>
      </c>
      <c r="BC6" s="91">
        <v>85.167802039999998</v>
      </c>
      <c r="BD6" s="92">
        <f>BC6</f>
        <v>85.167802039999998</v>
      </c>
      <c r="BE6" s="89">
        <f>(BD6-BA6)/BA6*100</f>
        <v>-5.8140308047933695</v>
      </c>
      <c r="BF6" s="91">
        <v>84.247674700000005</v>
      </c>
      <c r="BG6" s="92">
        <f>BF6</f>
        <v>84.247674700000005</v>
      </c>
      <c r="BH6" s="89">
        <f>(BG6-BD6)/BD6*100</f>
        <v>-1.0803699496293746</v>
      </c>
      <c r="BI6" s="98">
        <v>85.396482349999999</v>
      </c>
      <c r="BJ6" s="259">
        <f>BI6</f>
        <v>85.396482349999999</v>
      </c>
      <c r="BK6" s="260">
        <f t="shared" ref="BK6:BK18" si="11">(BJ6-BG6)/BG6*100</f>
        <v>1.363607546547507</v>
      </c>
      <c r="BL6" s="98">
        <v>75.882474029999997</v>
      </c>
      <c r="BM6" s="259">
        <f>BL6</f>
        <v>75.882474029999997</v>
      </c>
      <c r="BN6" s="302">
        <f t="shared" ref="BN6:BN17" si="12">(BL6-BI6)/BI6*100</f>
        <v>-11.140983865127557</v>
      </c>
    </row>
    <row r="7" spans="1:66" ht="24.95" customHeight="1" x14ac:dyDescent="0.2">
      <c r="A7" s="86" t="s">
        <v>303</v>
      </c>
      <c r="B7" s="100">
        <f>312/5.94573</f>
        <v>52.47463305599144</v>
      </c>
      <c r="C7" s="101">
        <v>106</v>
      </c>
      <c r="D7" s="102">
        <v>-7.8</v>
      </c>
      <c r="E7" s="103">
        <f>313/5.94573</f>
        <v>52.642820982452953</v>
      </c>
      <c r="F7" s="101">
        <v>119</v>
      </c>
      <c r="G7" s="102">
        <f t="shared" si="0"/>
        <v>12.264150943396226</v>
      </c>
      <c r="H7" s="103">
        <v>57</v>
      </c>
      <c r="I7" s="101">
        <f>SUM(H$5:H7)</f>
        <v>149</v>
      </c>
      <c r="J7" s="102">
        <f t="shared" si="1"/>
        <v>25.210084033613445</v>
      </c>
      <c r="K7" s="103">
        <v>59</v>
      </c>
      <c r="L7" s="101">
        <f>SUM(K$6:K7)</f>
        <v>144</v>
      </c>
      <c r="M7" s="102">
        <f t="shared" ref="M7:M12" si="13">(L7-I7)/I7*100</f>
        <v>-3.3557046979865772</v>
      </c>
      <c r="N7" s="103">
        <v>62</v>
      </c>
      <c r="O7" s="101">
        <f>SUM(N$6:N7)</f>
        <v>140</v>
      </c>
      <c r="P7" s="102">
        <f t="shared" ref="P7:P12" si="14">(O7-L7)/L7*100</f>
        <v>-2.7777777777777777</v>
      </c>
      <c r="Q7" s="103">
        <v>64</v>
      </c>
      <c r="R7" s="101">
        <f>SUM(Q$6:Q7)</f>
        <v>142</v>
      </c>
      <c r="S7" s="102">
        <f t="shared" si="2"/>
        <v>1.4285714285714286</v>
      </c>
      <c r="T7" s="103">
        <v>67</v>
      </c>
      <c r="U7" s="101">
        <f>SUM(T$6:T7)</f>
        <v>149</v>
      </c>
      <c r="V7" s="102">
        <f t="shared" si="3"/>
        <v>4.929577464788732</v>
      </c>
      <c r="W7" s="103">
        <f>'Kirkollis- ja yhteisöverot 2015'!W7-('Yhteisöverot 2007-'!X7-'Yhteisöverot 2007-'!X6)</f>
        <v>73</v>
      </c>
      <c r="X7" s="101">
        <f>SUM(W$6:W7)</f>
        <v>151</v>
      </c>
      <c r="Y7" s="102">
        <f t="shared" si="4"/>
        <v>1.3422818791946309</v>
      </c>
      <c r="Z7" s="103">
        <f>'Kirkollis- ja yhteisöverot 2015'!Z7-('Yhteisöverot 2007-'!AA7-'Yhteisöverot 2007-'!AA6)</f>
        <v>85</v>
      </c>
      <c r="AA7" s="101">
        <f>SUM(Z$6:Z7)</f>
        <v>168</v>
      </c>
      <c r="AB7" s="102">
        <f t="shared" si="5"/>
        <v>11.258278145695364</v>
      </c>
      <c r="AC7" s="104">
        <f>'Kirkollis- ja yhteisöverot 2015'!AC7-('Yhteisöverot 2007-'!AD7-'Yhteisöverot 2007-'!AD6)</f>
        <v>89.600000000000009</v>
      </c>
      <c r="AD7" s="105">
        <f>SUM(AC$6:AC7)</f>
        <v>177.8</v>
      </c>
      <c r="AE7" s="106">
        <f t="shared" si="6"/>
        <v>5.8333333333333401</v>
      </c>
      <c r="AF7" s="104">
        <f>'Kirkollis- ja yhteisöverot 2015'!AF7-('Yhteisöverot 2007-'!AG7-'Yhteisöverot 2007-'!AG6)</f>
        <v>82.7</v>
      </c>
      <c r="AG7" s="105">
        <f>SUM(AF$6:AF7)</f>
        <v>172.3</v>
      </c>
      <c r="AH7" s="106">
        <f t="shared" si="7"/>
        <v>-3.0933633295838021</v>
      </c>
      <c r="AI7" s="104">
        <f>'Kirkollis- ja yhteisöverot 2015'!AI7-('Yhteisöverot 2007-'!AK7-'Yhteisöverot 2007-'!AK6)</f>
        <v>70.800000000000011</v>
      </c>
      <c r="AJ7" s="107">
        <v>69.599999999999994</v>
      </c>
      <c r="AK7" s="105">
        <f>SUM(AI$6:AI7)</f>
        <v>158</v>
      </c>
      <c r="AL7" s="108">
        <f>SUM(AJ$6:AJ7)</f>
        <v>155.5</v>
      </c>
      <c r="AM7" s="106">
        <f t="shared" si="8"/>
        <v>-8.2994776552524723</v>
      </c>
      <c r="AN7" s="104">
        <v>83.3</v>
      </c>
      <c r="AO7" s="105">
        <f>SUM(AN$6:AN7)</f>
        <v>173.5</v>
      </c>
      <c r="AP7" s="106">
        <f t="shared" si="9"/>
        <v>9.81012658227848</v>
      </c>
      <c r="AQ7" s="104">
        <v>90.1</v>
      </c>
      <c r="AR7" s="105">
        <f>SUM(AQ$6:AQ7)</f>
        <v>182.89999999999998</v>
      </c>
      <c r="AS7" s="106">
        <f t="shared" si="10"/>
        <v>5.4178674351584881</v>
      </c>
      <c r="AT7" s="104">
        <v>81.900000000000006</v>
      </c>
      <c r="AU7" s="105">
        <f>SUM(AT$6:AT7)</f>
        <v>170.7</v>
      </c>
      <c r="AV7" s="106">
        <f t="shared" ref="AV7:AV18" si="15">(AU7-AL7)/AL7*100</f>
        <v>9.7749196141479029</v>
      </c>
      <c r="AW7" s="104">
        <v>88.680226000000005</v>
      </c>
      <c r="AX7" s="105">
        <f>SUM(AW$6:AW7)</f>
        <v>179.96669900000001</v>
      </c>
      <c r="AY7" s="102">
        <f t="shared" ref="AY7:AY14" si="16">(AX7-AU7)/AU7*100</f>
        <v>5.4286461628588265</v>
      </c>
      <c r="AZ7" s="104">
        <v>80.495164340000002</v>
      </c>
      <c r="BA7" s="105">
        <f>SUM(AZ$6:AZ7)</f>
        <v>170.92031234000001</v>
      </c>
      <c r="BB7" s="102">
        <f t="shared" ref="BB7:BB14" si="17">(BA7-AX7)/AX7*100</f>
        <v>-5.0267003341545955</v>
      </c>
      <c r="BC7" s="104">
        <v>99.434508400000098</v>
      </c>
      <c r="BD7" s="105">
        <f>SUM(BC$6:BC7)</f>
        <v>184.60231044000011</v>
      </c>
      <c r="BE7" s="102">
        <f t="shared" ref="BE7:BE14" si="18">(BD7-BA7)/BA7*100</f>
        <v>8.0048988401000827</v>
      </c>
      <c r="BF7" s="151">
        <v>94.147844710000001</v>
      </c>
      <c r="BG7" s="105">
        <f>SUM(BF$6:BF7)</f>
        <v>178.39551941000002</v>
      </c>
      <c r="BH7" s="102">
        <f t="shared" ref="BH7:BH18" si="19">(BG7-BD7)/BD7*100</f>
        <v>-3.3622499172443656</v>
      </c>
      <c r="BI7" s="257">
        <v>94.535491160000007</v>
      </c>
      <c r="BJ7" s="256">
        <f>SUM(BI$6:BI7)</f>
        <v>179.93197351000001</v>
      </c>
      <c r="BK7" s="106">
        <f t="shared" si="11"/>
        <v>0.86126271841436153</v>
      </c>
      <c r="BL7" s="306">
        <v>95.496441969999907</v>
      </c>
      <c r="BM7" s="259">
        <f>BL6+BL7</f>
        <v>171.37891599999989</v>
      </c>
      <c r="BN7" s="302">
        <f t="shared" si="12"/>
        <v>1.0164974002975291</v>
      </c>
    </row>
    <row r="8" spans="1:66" ht="24.95" customHeight="1" x14ac:dyDescent="0.2">
      <c r="A8" s="86" t="s">
        <v>304</v>
      </c>
      <c r="B8" s="100">
        <f>472/5.94573</f>
        <v>79.384701289833203</v>
      </c>
      <c r="C8" s="101">
        <v>186</v>
      </c>
      <c r="D8" s="102">
        <v>8.8000000000000007</v>
      </c>
      <c r="E8" s="103">
        <f>423/5.94573</f>
        <v>71.143492893219161</v>
      </c>
      <c r="F8" s="101">
        <v>190</v>
      </c>
      <c r="G8" s="102">
        <f t="shared" si="0"/>
        <v>2.1505376344086025</v>
      </c>
      <c r="H8" s="103">
        <v>82</v>
      </c>
      <c r="I8" s="101">
        <f>SUM(H$5:H8)</f>
        <v>231</v>
      </c>
      <c r="J8" s="102">
        <f t="shared" si="1"/>
        <v>21.578947368421055</v>
      </c>
      <c r="K8" s="103">
        <v>99</v>
      </c>
      <c r="L8" s="101">
        <f>SUM(K$6:K8)</f>
        <v>243</v>
      </c>
      <c r="M8" s="102">
        <f t="shared" si="13"/>
        <v>5.1948051948051948</v>
      </c>
      <c r="N8" s="103">
        <v>73</v>
      </c>
      <c r="O8" s="101">
        <f>SUM(N$6:N8)</f>
        <v>213</v>
      </c>
      <c r="P8" s="102">
        <f t="shared" si="14"/>
        <v>-12.345679012345679</v>
      </c>
      <c r="Q8" s="103">
        <v>76</v>
      </c>
      <c r="R8" s="101">
        <f>SUM(Q$6:Q8)</f>
        <v>218</v>
      </c>
      <c r="S8" s="102">
        <f t="shared" si="2"/>
        <v>2.3474178403755865</v>
      </c>
      <c r="T8" s="42">
        <v>77</v>
      </c>
      <c r="U8" s="101">
        <f>SUM(T$6:T8)</f>
        <v>226</v>
      </c>
      <c r="V8" s="102">
        <f t="shared" si="3"/>
        <v>3.669724770642202</v>
      </c>
      <c r="W8" s="103">
        <f>'Kirkollis- ja yhteisöverot 2015'!W8-('Yhteisöverot 2007-'!X8-'Yhteisöverot 2007-'!X7)</f>
        <v>75</v>
      </c>
      <c r="X8" s="101">
        <f>SUM(W$6:W8)</f>
        <v>226</v>
      </c>
      <c r="Y8" s="102">
        <f t="shared" si="4"/>
        <v>0</v>
      </c>
      <c r="Z8" s="103">
        <f>'Kirkollis- ja yhteisöverot 2015'!Z8-('Yhteisöverot 2007-'!AA8-'Yhteisöverot 2007-'!AA7)</f>
        <v>80</v>
      </c>
      <c r="AA8" s="101">
        <f>SUM(Z$6:Z8)</f>
        <v>248</v>
      </c>
      <c r="AB8" s="102">
        <f t="shared" si="5"/>
        <v>9.7345132743362832</v>
      </c>
      <c r="AC8" s="122">
        <f>'Kirkollis- ja yhteisöverot 2015'!AC8-('Yhteisöverot 2007-'!AD8-'Yhteisöverot 2007-'!AD7)</f>
        <v>88.100000000000009</v>
      </c>
      <c r="AD8" s="105">
        <f>SUM(AC$6:AC8)</f>
        <v>265.90000000000003</v>
      </c>
      <c r="AE8" s="106">
        <f t="shared" si="6"/>
        <v>7.2177419354838843</v>
      </c>
      <c r="AF8" s="122">
        <f>'Kirkollis- ja yhteisöverot 2015'!AF8-('Yhteisöverot 2007-'!AG8-'Yhteisöverot 2007-'!AG7)</f>
        <v>93</v>
      </c>
      <c r="AG8" s="110">
        <f>SUM(AF$6:AF8)</f>
        <v>265.3</v>
      </c>
      <c r="AH8" s="111">
        <f t="shared" si="7"/>
        <v>-0.22564874012787611</v>
      </c>
      <c r="AI8" s="122">
        <f>'Kirkollis- ja yhteisöverot 2015'!AI8-('Yhteisöverot 2007-'!AK8-'Yhteisöverot 2007-'!AK7)</f>
        <v>87.9</v>
      </c>
      <c r="AJ8" s="123">
        <v>86.5</v>
      </c>
      <c r="AK8" s="105">
        <f>SUM(AI$6:AI8)</f>
        <v>245.9</v>
      </c>
      <c r="AL8" s="108">
        <f>SUM(AJ$6:AJ8)</f>
        <v>242</v>
      </c>
      <c r="AM8" s="106">
        <f t="shared" si="8"/>
        <v>-7.3124764417640433</v>
      </c>
      <c r="AN8" s="115">
        <v>87</v>
      </c>
      <c r="AO8" s="105">
        <f>SUM(AN$6:AN8)</f>
        <v>260.5</v>
      </c>
      <c r="AP8" s="106">
        <f t="shared" si="9"/>
        <v>5.9373729158194362</v>
      </c>
      <c r="AQ8" s="115">
        <v>90.6</v>
      </c>
      <c r="AR8" s="105">
        <f>SUM(AQ$6:AQ8)</f>
        <v>273.5</v>
      </c>
      <c r="AS8" s="106">
        <f t="shared" si="10"/>
        <v>4.9904030710172744</v>
      </c>
      <c r="AT8" s="118">
        <v>85.6</v>
      </c>
      <c r="AU8" s="105">
        <f>SUM(AT$6:AT8)</f>
        <v>256.29999999999995</v>
      </c>
      <c r="AV8" s="102">
        <f t="shared" si="15"/>
        <v>5.9090909090908905</v>
      </c>
      <c r="AW8" s="117">
        <v>89.163666340000006</v>
      </c>
      <c r="AX8" s="105">
        <f>SUM(AW$6:AW8)</f>
        <v>269.13036534000003</v>
      </c>
      <c r="AY8" s="102">
        <f t="shared" si="16"/>
        <v>5.0059950604760335</v>
      </c>
      <c r="AZ8" s="117">
        <v>88.628066590000003</v>
      </c>
      <c r="BA8" s="105">
        <f>SUM(AZ$6:AZ8)</f>
        <v>259.54837893000001</v>
      </c>
      <c r="BB8" s="102">
        <f t="shared" si="17"/>
        <v>-3.5603512810213065</v>
      </c>
      <c r="BC8" s="117">
        <v>78.893570690000004</v>
      </c>
      <c r="BD8" s="105">
        <f>SUM(BC$6:BC8)</f>
        <v>263.4958811300001</v>
      </c>
      <c r="BE8" s="102">
        <f t="shared" si="18"/>
        <v>1.5209119071649937</v>
      </c>
      <c r="BF8" s="117">
        <v>78.615896000000006</v>
      </c>
      <c r="BG8" s="105">
        <f>SUM(BF$6:BF8)</f>
        <v>257.01141541000004</v>
      </c>
      <c r="BH8" s="102">
        <f t="shared" si="19"/>
        <v>-2.4609362742944887</v>
      </c>
      <c r="BI8" s="258">
        <v>77.895778100000001</v>
      </c>
      <c r="BJ8" s="256">
        <f>SUM(BI$6:BI8)</f>
        <v>257.82775161000001</v>
      </c>
      <c r="BK8" s="106">
        <f t="shared" si="11"/>
        <v>0.31762643643578942</v>
      </c>
      <c r="BL8" s="258">
        <v>74.012299940000005</v>
      </c>
      <c r="BM8" s="259">
        <f t="shared" ref="BM8:BM17" si="20">BM7+BL8</f>
        <v>245.39121593999988</v>
      </c>
      <c r="BN8" s="302">
        <f t="shared" si="12"/>
        <v>-4.985479643087352</v>
      </c>
    </row>
    <row r="9" spans="1:66" ht="24.95" customHeight="1" x14ac:dyDescent="0.2">
      <c r="A9" s="86" t="s">
        <v>305</v>
      </c>
      <c r="B9" s="100">
        <f>345/5.94573</f>
        <v>58.024834629221303</v>
      </c>
      <c r="C9" s="101">
        <v>244</v>
      </c>
      <c r="D9" s="102">
        <v>-13.5</v>
      </c>
      <c r="E9" s="103">
        <f>381/5.94573</f>
        <v>64.079599981835699</v>
      </c>
      <c r="F9" s="101">
        <v>254</v>
      </c>
      <c r="G9" s="102">
        <f t="shared" si="0"/>
        <v>4.0983606557377046</v>
      </c>
      <c r="H9" s="103">
        <v>63</v>
      </c>
      <c r="I9" s="101">
        <f>SUM(H$5:H9)</f>
        <v>294</v>
      </c>
      <c r="J9" s="102">
        <f t="shared" si="1"/>
        <v>15.748031496062993</v>
      </c>
      <c r="K9" s="103">
        <v>70</v>
      </c>
      <c r="L9" s="101">
        <f>SUM(K$6:K9)</f>
        <v>313</v>
      </c>
      <c r="M9" s="102">
        <f t="shared" si="13"/>
        <v>6.462585034013606</v>
      </c>
      <c r="N9" s="103">
        <v>78</v>
      </c>
      <c r="O9" s="101">
        <f>SUM(N$6:N9)</f>
        <v>291</v>
      </c>
      <c r="P9" s="102">
        <f t="shared" si="14"/>
        <v>-7.0287539936102235</v>
      </c>
      <c r="Q9" s="103">
        <v>78</v>
      </c>
      <c r="R9" s="101">
        <f>SUM(Q$6:Q9)</f>
        <v>296</v>
      </c>
      <c r="S9" s="102">
        <f t="shared" si="2"/>
        <v>1.7182130584192441</v>
      </c>
      <c r="T9" s="103">
        <v>84</v>
      </c>
      <c r="U9" s="101">
        <f>SUM(T$6:T9)</f>
        <v>310</v>
      </c>
      <c r="V9" s="102">
        <f t="shared" si="3"/>
        <v>4.7297297297297298</v>
      </c>
      <c r="W9" s="103">
        <f>'Kirkollis- ja yhteisöverot 2015'!W9-('Yhteisöverot 2007-'!X9-'Yhteisöverot 2007-'!X8)</f>
        <v>70</v>
      </c>
      <c r="X9" s="101">
        <f>SUM(W$6:W9)</f>
        <v>296</v>
      </c>
      <c r="Y9" s="102">
        <f t="shared" si="4"/>
        <v>-4.5161290322580641</v>
      </c>
      <c r="Z9" s="103">
        <f>'Kirkollis- ja yhteisöverot 2015'!Z9-('Yhteisöverot 2007-'!AA9-'Yhteisöverot 2007-'!AA8)</f>
        <v>74</v>
      </c>
      <c r="AA9" s="101">
        <f>SUM(Z$6:Z9)</f>
        <v>322</v>
      </c>
      <c r="AB9" s="102">
        <f t="shared" si="5"/>
        <v>8.7837837837837842</v>
      </c>
      <c r="AC9" s="122">
        <f>'Kirkollis- ja yhteisöverot 2015'!AC9-('Yhteisöverot 2007-'!AD9-'Yhteisöverot 2007-'!AD8)</f>
        <v>73.100000000000009</v>
      </c>
      <c r="AD9" s="105">
        <f>SUM(AC$6:AC9)</f>
        <v>339.00000000000006</v>
      </c>
      <c r="AE9" s="106">
        <f t="shared" si="6"/>
        <v>5.2795031055900798</v>
      </c>
      <c r="AF9" s="122">
        <f>'Kirkollis- ja yhteisöverot 2015'!AF9-('Yhteisöverot 2007-'!AG9-'Yhteisöverot 2007-'!AG8)</f>
        <v>71.399999999999991</v>
      </c>
      <c r="AG9" s="110">
        <f>SUM(AF$6:AF9)</f>
        <v>336.7</v>
      </c>
      <c r="AH9" s="111">
        <f t="shared" si="7"/>
        <v>-0.67846607669618519</v>
      </c>
      <c r="AI9" s="122">
        <f>'Kirkollis- ja yhteisöverot 2015'!AI9-('Yhteisöverot 2007-'!AK9-'Yhteisöverot 2007-'!AK8)</f>
        <v>78.400000000000006</v>
      </c>
      <c r="AJ9" s="123">
        <v>77.099999999999994</v>
      </c>
      <c r="AK9" s="105">
        <f>SUM(AI$6:AI9)</f>
        <v>324.3</v>
      </c>
      <c r="AL9" s="108">
        <f>SUM(AJ$6:AJ9)</f>
        <v>319.10000000000002</v>
      </c>
      <c r="AM9" s="106">
        <f t="shared" si="8"/>
        <v>-3.6828036828036756</v>
      </c>
      <c r="AN9" s="122">
        <v>83.2</v>
      </c>
      <c r="AO9" s="105">
        <f>SUM(AN$6:AN9)</f>
        <v>343.7</v>
      </c>
      <c r="AP9" s="106">
        <f t="shared" si="9"/>
        <v>5.9821153253160588</v>
      </c>
      <c r="AQ9" s="122">
        <v>83.5</v>
      </c>
      <c r="AR9" s="105">
        <f>SUM(AQ$6:AQ9)</f>
        <v>357</v>
      </c>
      <c r="AS9" s="106">
        <f t="shared" si="10"/>
        <v>3.8696537678207772</v>
      </c>
      <c r="AT9" s="122">
        <v>81.8</v>
      </c>
      <c r="AU9" s="105">
        <f>SUM(AT$6:AT9)</f>
        <v>338.09999999999997</v>
      </c>
      <c r="AV9" s="102">
        <f t="shared" si="15"/>
        <v>5.9542463177687059</v>
      </c>
      <c r="AW9" s="122">
        <v>82.164730169999899</v>
      </c>
      <c r="AX9" s="105">
        <f>SUM(AW$6:AW9)</f>
        <v>351.2950955099999</v>
      </c>
      <c r="AY9" s="102">
        <f t="shared" si="16"/>
        <v>3.9027197604258892</v>
      </c>
      <c r="AZ9" s="122">
        <v>80.988406250000097</v>
      </c>
      <c r="BA9" s="105">
        <f>SUM(AZ$6:AZ9)</f>
        <v>340.53678518000009</v>
      </c>
      <c r="BB9" s="102">
        <f t="shared" si="17"/>
        <v>-3.0624709731233803</v>
      </c>
      <c r="BC9" s="122">
        <v>81.048205289999899</v>
      </c>
      <c r="BD9" s="105">
        <f>SUM(BC$6:BC9)</f>
        <v>344.54408641999999</v>
      </c>
      <c r="BE9" s="102">
        <f t="shared" si="18"/>
        <v>1.1767601664183565</v>
      </c>
      <c r="BF9" s="152">
        <v>80.113647999999998</v>
      </c>
      <c r="BG9" s="105">
        <f>SUM(BF$6:BF9)</f>
        <v>337.12506341000005</v>
      </c>
      <c r="BH9" s="102">
        <f t="shared" si="19"/>
        <v>-2.1532869964733998</v>
      </c>
      <c r="BI9" s="152">
        <v>80.406401419999995</v>
      </c>
      <c r="BJ9" s="256">
        <f>SUM(BI$6:BI9)</f>
        <v>338.23415303000002</v>
      </c>
      <c r="BK9" s="106">
        <f t="shared" si="11"/>
        <v>0.32898462332690054</v>
      </c>
      <c r="BL9" s="307">
        <v>78.814684389999996</v>
      </c>
      <c r="BM9" s="259">
        <f t="shared" si="20"/>
        <v>324.20590032999985</v>
      </c>
      <c r="BN9" s="302">
        <f t="shared" si="12"/>
        <v>-1.9795899354899873</v>
      </c>
    </row>
    <row r="10" spans="1:66" ht="24.95" customHeight="1" x14ac:dyDescent="0.2">
      <c r="A10" s="86" t="s">
        <v>306</v>
      </c>
      <c r="B10" s="100">
        <f>500/5.94573</f>
        <v>84.09396323075552</v>
      </c>
      <c r="C10" s="101">
        <v>328</v>
      </c>
      <c r="D10" s="102">
        <v>-2.1</v>
      </c>
      <c r="E10" s="103">
        <f>370/5.94573</f>
        <v>62.22953279075908</v>
      </c>
      <c r="F10" s="124">
        <v>316</v>
      </c>
      <c r="G10" s="102">
        <f t="shared" si="0"/>
        <v>-3.6585365853658534</v>
      </c>
      <c r="H10" s="103">
        <v>71</v>
      </c>
      <c r="I10" s="101">
        <f>SUM(H$5:H10)</f>
        <v>365</v>
      </c>
      <c r="J10" s="102">
        <f t="shared" si="1"/>
        <v>15.50632911392405</v>
      </c>
      <c r="K10" s="103">
        <v>79</v>
      </c>
      <c r="L10" s="101">
        <f>SUM(K$6:K10)</f>
        <v>392</v>
      </c>
      <c r="M10" s="102">
        <f t="shared" si="13"/>
        <v>7.397260273972603</v>
      </c>
      <c r="N10" s="103">
        <v>76</v>
      </c>
      <c r="O10" s="101">
        <f>SUM(N$6:N10)</f>
        <v>367</v>
      </c>
      <c r="P10" s="102">
        <f t="shared" si="14"/>
        <v>-6.3775510204081636</v>
      </c>
      <c r="Q10" s="103">
        <v>80</v>
      </c>
      <c r="R10" s="101">
        <f>SUM(Q$6:Q10)</f>
        <v>376</v>
      </c>
      <c r="S10" s="102">
        <f t="shared" si="2"/>
        <v>2.4523160762942782</v>
      </c>
      <c r="T10" s="103">
        <v>82</v>
      </c>
      <c r="U10" s="101">
        <f>SUM(T$6:T10)</f>
        <v>392</v>
      </c>
      <c r="V10" s="102">
        <f t="shared" si="3"/>
        <v>4.2553191489361701</v>
      </c>
      <c r="W10" s="103">
        <f>'Kirkollis- ja yhteisöverot 2015'!W10-('Yhteisöverot 2007-'!X10-'Yhteisöverot 2007-'!X9)</f>
        <v>66</v>
      </c>
      <c r="X10" s="101">
        <f>SUM(W$6:W10)</f>
        <v>362</v>
      </c>
      <c r="Y10" s="102">
        <f t="shared" si="4"/>
        <v>-7.6530612244897958</v>
      </c>
      <c r="Z10" s="103">
        <f>'Kirkollis- ja yhteisöverot 2015'!Z10-('Yhteisöverot 2007-'!AA10-'Yhteisöverot 2007-'!AA9)</f>
        <v>73</v>
      </c>
      <c r="AA10" s="101">
        <f>SUM(Z$6:Z10)</f>
        <v>395</v>
      </c>
      <c r="AB10" s="102">
        <f t="shared" si="5"/>
        <v>9.1160220994475143</v>
      </c>
      <c r="AC10" s="122">
        <f>'Kirkollis- ja yhteisöverot 2015'!AC10-('Yhteisöverot 2007-'!AD10-'Yhteisöverot 2007-'!AD9)</f>
        <v>79.699999999999989</v>
      </c>
      <c r="AD10" s="105">
        <f>SUM(AC$6:AC10)</f>
        <v>418.70000000000005</v>
      </c>
      <c r="AE10" s="106">
        <f t="shared" si="6"/>
        <v>6.0000000000000115</v>
      </c>
      <c r="AF10" s="122">
        <f>'Kirkollis- ja yhteisöverot 2015'!AF10-('Yhteisöverot 2007-'!AG10-'Yhteisöverot 2007-'!AG9)</f>
        <v>77.099999999999994</v>
      </c>
      <c r="AG10" s="110">
        <f>SUM(AF$6:AF10)</f>
        <v>413.79999999999995</v>
      </c>
      <c r="AH10" s="111">
        <f t="shared" si="7"/>
        <v>-1.1702889897301387</v>
      </c>
      <c r="AI10" s="122">
        <f>'Kirkollis- ja yhteisöverot 2015'!AI10-('Yhteisöverot 2007-'!AK10-'Yhteisöverot 2007-'!AK9)</f>
        <v>79.7</v>
      </c>
      <c r="AJ10" s="123">
        <v>78.400000000000006</v>
      </c>
      <c r="AK10" s="105">
        <f>SUM(AI$6:AI10)</f>
        <v>404</v>
      </c>
      <c r="AL10" s="108">
        <f>SUM(AJ$6:AJ10)</f>
        <v>397.5</v>
      </c>
      <c r="AM10" s="106">
        <f t="shared" si="8"/>
        <v>-2.3682938617689597</v>
      </c>
      <c r="AN10" s="122">
        <v>84.1</v>
      </c>
      <c r="AO10" s="105">
        <f>SUM(AN$6:AN10)</f>
        <v>427.79999999999995</v>
      </c>
      <c r="AP10" s="106">
        <f t="shared" si="9"/>
        <v>5.8910891089108794</v>
      </c>
      <c r="AQ10" s="122">
        <v>85.5</v>
      </c>
      <c r="AR10" s="105">
        <f>SUM(AQ$6:AQ10)</f>
        <v>442.5</v>
      </c>
      <c r="AS10" s="106">
        <f t="shared" si="10"/>
        <v>3.4361851332398428</v>
      </c>
      <c r="AT10" s="122">
        <v>82.8</v>
      </c>
      <c r="AU10" s="105">
        <f>SUM(AT$6:AT10)</f>
        <v>420.9</v>
      </c>
      <c r="AV10" s="102">
        <f t="shared" si="15"/>
        <v>5.8867924528301829</v>
      </c>
      <c r="AW10" s="122">
        <v>84.151800819999906</v>
      </c>
      <c r="AX10" s="105">
        <f>SUM(AW$6:AW10)</f>
        <v>435.44689632999979</v>
      </c>
      <c r="AY10" s="102">
        <f t="shared" si="16"/>
        <v>3.4561407293893591</v>
      </c>
      <c r="AZ10" s="122">
        <v>86.141510920000002</v>
      </c>
      <c r="BA10" s="105">
        <f>SUM(AZ$6:AZ10)</f>
        <v>426.67829610000013</v>
      </c>
      <c r="BB10" s="102">
        <f t="shared" si="17"/>
        <v>-2.0137013959457533</v>
      </c>
      <c r="BC10" s="122">
        <v>88.250546659999998</v>
      </c>
      <c r="BD10" s="105">
        <f>SUM(BC$6:BC10)</f>
        <v>432.79463307999998</v>
      </c>
      <c r="BE10" s="102">
        <f t="shared" si="18"/>
        <v>1.4334774081328894</v>
      </c>
      <c r="BF10" s="122">
        <v>87.517588000000003</v>
      </c>
      <c r="BG10" s="105">
        <f>SUM(BF$6:BF10)</f>
        <v>424.64265141000004</v>
      </c>
      <c r="BH10" s="102">
        <f t="shared" si="19"/>
        <v>-1.8835681052664734</v>
      </c>
      <c r="BI10" s="122">
        <v>86.734503830000094</v>
      </c>
      <c r="BJ10" s="256">
        <f>SUM(BI$6:BI10)</f>
        <v>424.96865686000012</v>
      </c>
      <c r="BK10" s="106">
        <f t="shared" si="11"/>
        <v>7.6771715916335942E-2</v>
      </c>
      <c r="BL10" s="122">
        <v>81.952429870000003</v>
      </c>
      <c r="BM10" s="259">
        <f t="shared" si="20"/>
        <v>406.15833019999985</v>
      </c>
      <c r="BN10" s="302">
        <f t="shared" si="12"/>
        <v>-5.5134620581596581</v>
      </c>
    </row>
    <row r="11" spans="1:66" ht="24.95" customHeight="1" x14ac:dyDescent="0.2">
      <c r="A11" s="86" t="s">
        <v>307</v>
      </c>
      <c r="B11" s="100">
        <f>316/5.94573</f>
        <v>53.147384761837486</v>
      </c>
      <c r="C11" s="101">
        <v>381</v>
      </c>
      <c r="D11" s="102">
        <v>-5.2</v>
      </c>
      <c r="E11" s="103">
        <f>528/5.94573</f>
        <v>88.803225171677823</v>
      </c>
      <c r="F11" s="124">
        <v>405</v>
      </c>
      <c r="G11" s="102">
        <f t="shared" si="0"/>
        <v>6.2992125984251963</v>
      </c>
      <c r="H11" s="103">
        <v>68</v>
      </c>
      <c r="I11" s="101">
        <f>SUM(H$5:H11)</f>
        <v>433</v>
      </c>
      <c r="J11" s="102">
        <f t="shared" si="1"/>
        <v>6.9135802469135799</v>
      </c>
      <c r="K11" s="103">
        <v>66</v>
      </c>
      <c r="L11" s="101">
        <f>SUM(K$6:K11)</f>
        <v>458</v>
      </c>
      <c r="M11" s="102">
        <f t="shared" si="13"/>
        <v>5.7736720554272516</v>
      </c>
      <c r="N11" s="103">
        <v>64</v>
      </c>
      <c r="O11" s="101">
        <f>SUM(N$6:N11)</f>
        <v>431</v>
      </c>
      <c r="P11" s="102">
        <f t="shared" si="14"/>
        <v>-5.8951965065502181</v>
      </c>
      <c r="Q11" s="103">
        <v>65</v>
      </c>
      <c r="R11" s="101">
        <f>SUM(Q$6:Q11)</f>
        <v>441</v>
      </c>
      <c r="S11" s="102">
        <f t="shared" si="2"/>
        <v>2.3201856148491879</v>
      </c>
      <c r="T11" s="103">
        <v>71</v>
      </c>
      <c r="U11" s="101">
        <f>SUM(T$6:T11)</f>
        <v>463</v>
      </c>
      <c r="V11" s="102">
        <f t="shared" si="3"/>
        <v>4.9886621315192743</v>
      </c>
      <c r="W11" s="103">
        <f>'Kirkollis- ja yhteisöverot 2015'!W11-('Yhteisöverot 2007-'!X11-'Yhteisöverot 2007-'!X10)</f>
        <v>72</v>
      </c>
      <c r="X11" s="101">
        <f>SUM(W$6:W11)</f>
        <v>434</v>
      </c>
      <c r="Y11" s="102">
        <f t="shared" si="4"/>
        <v>-6.2634989200863922</v>
      </c>
      <c r="Z11" s="103">
        <f>'Kirkollis- ja yhteisöverot 2015'!Z11-('Yhteisöverot 2007-'!AA11-'Yhteisöverot 2007-'!AA10)</f>
        <v>68</v>
      </c>
      <c r="AA11" s="101">
        <f>SUM(Z$6:Z11)</f>
        <v>463</v>
      </c>
      <c r="AB11" s="102">
        <f t="shared" si="5"/>
        <v>6.6820276497695854</v>
      </c>
      <c r="AC11" s="122">
        <f>'Kirkollis- ja yhteisöverot 2015'!AC11-('Yhteisöverot 2007-'!AD11-'Yhteisöverot 2007-'!AD10)</f>
        <v>70.900000000000006</v>
      </c>
      <c r="AD11" s="105">
        <f>SUM(AC$6:AC11)</f>
        <v>489.6</v>
      </c>
      <c r="AE11" s="106">
        <f t="shared" si="6"/>
        <v>5.7451403887689034</v>
      </c>
      <c r="AF11" s="122">
        <f>'Kirkollis- ja yhteisöverot 2015'!AF11-('Yhteisöverot 2007-'!AG11-'Yhteisöverot 2007-'!AG10)</f>
        <v>77.300000000000011</v>
      </c>
      <c r="AG11" s="110">
        <f>SUM(AF$6:AF11)</f>
        <v>491.09999999999997</v>
      </c>
      <c r="AH11" s="111">
        <f t="shared" si="7"/>
        <v>0.30637254901959621</v>
      </c>
      <c r="AI11" s="122">
        <f>'Kirkollis- ja yhteisöverot 2015'!AI11-('Yhteisöverot 2007-'!AK11-'Yhteisöverot 2007-'!AK10)</f>
        <v>70.5</v>
      </c>
      <c r="AJ11" s="123">
        <v>69.400000000000006</v>
      </c>
      <c r="AK11" s="105">
        <f>SUM(AI$6:AI11)</f>
        <v>474.5</v>
      </c>
      <c r="AL11" s="108">
        <f>SUM(AJ$6:AJ11)</f>
        <v>466.9</v>
      </c>
      <c r="AM11" s="106">
        <f t="shared" si="8"/>
        <v>-3.3801669721034342</v>
      </c>
      <c r="AN11" s="122">
        <v>75.8</v>
      </c>
      <c r="AO11" s="105">
        <f>SUM(AN$6:AN11)</f>
        <v>503.59999999999997</v>
      </c>
      <c r="AP11" s="106">
        <f t="shared" si="9"/>
        <v>6.1327713382507829</v>
      </c>
      <c r="AQ11" s="122">
        <v>78.2</v>
      </c>
      <c r="AR11" s="105">
        <f>SUM(AQ$6:AQ11)</f>
        <v>520.70000000000005</v>
      </c>
      <c r="AS11" s="106">
        <f t="shared" si="10"/>
        <v>3.3955520254170137</v>
      </c>
      <c r="AT11" s="122">
        <v>74.599999999999994</v>
      </c>
      <c r="AU11" s="105">
        <f>SUM(AT$6:AT11)</f>
        <v>495.5</v>
      </c>
      <c r="AV11" s="102">
        <f t="shared" si="15"/>
        <v>6.1255086742343163</v>
      </c>
      <c r="AW11" s="122">
        <v>76.913903899999994</v>
      </c>
      <c r="AX11" s="105">
        <f>SUM(AW$6:AW11)</f>
        <v>512.36080022999977</v>
      </c>
      <c r="AY11" s="102">
        <f t="shared" si="16"/>
        <v>3.4027851120080257</v>
      </c>
      <c r="AZ11" s="122">
        <v>77.602119869999896</v>
      </c>
      <c r="BA11" s="105">
        <f>SUM(AZ$6:AZ11)</f>
        <v>504.28041597000004</v>
      </c>
      <c r="BB11" s="102">
        <f t="shared" si="17"/>
        <v>-1.577088695382713</v>
      </c>
      <c r="BC11" s="122">
        <v>79.190560140000002</v>
      </c>
      <c r="BD11" s="105">
        <f>SUM(BC$6:BC11)</f>
        <v>511.98519321999999</v>
      </c>
      <c r="BE11" s="102">
        <f t="shared" si="18"/>
        <v>1.5278755640707475</v>
      </c>
      <c r="BF11" s="122">
        <v>76.333969539999899</v>
      </c>
      <c r="BG11" s="105">
        <f>SUM(BF$6:BF11)</f>
        <v>500.97662094999993</v>
      </c>
      <c r="BH11" s="102">
        <f t="shared" si="19"/>
        <v>-2.1501739534232343</v>
      </c>
      <c r="BI11" s="122">
        <v>75.956925040000002</v>
      </c>
      <c r="BJ11" s="256">
        <f>SUM(BI$6:BI11)</f>
        <v>500.92558190000011</v>
      </c>
      <c r="BK11" s="106">
        <f t="shared" si="11"/>
        <v>-1.0187910546210738E-2</v>
      </c>
      <c r="BL11" s="122">
        <v>73.021617659999905</v>
      </c>
      <c r="BM11" s="259">
        <f t="shared" si="20"/>
        <v>479.17994785999974</v>
      </c>
      <c r="BN11" s="302">
        <f t="shared" si="12"/>
        <v>-3.8644368218622889</v>
      </c>
    </row>
    <row r="12" spans="1:66" ht="24.95" customHeight="1" x14ac:dyDescent="0.2">
      <c r="A12" s="86" t="s">
        <v>308</v>
      </c>
      <c r="B12" s="100">
        <f>350/5.94573</f>
        <v>58.865774261528863</v>
      </c>
      <c r="C12" s="101">
        <v>440</v>
      </c>
      <c r="D12" s="102">
        <v>-5.6</v>
      </c>
      <c r="E12" s="103">
        <f>396/5.94573</f>
        <v>66.602418878758371</v>
      </c>
      <c r="F12" s="124">
        <v>472</v>
      </c>
      <c r="G12" s="102">
        <f t="shared" si="0"/>
        <v>7.2727272727272725</v>
      </c>
      <c r="H12" s="103">
        <v>67</v>
      </c>
      <c r="I12" s="101">
        <f>SUM(H$5:H12)</f>
        <v>500</v>
      </c>
      <c r="J12" s="102">
        <f t="shared" si="1"/>
        <v>5.9322033898305087</v>
      </c>
      <c r="K12" s="103">
        <v>71</v>
      </c>
      <c r="L12" s="101">
        <f>SUM(K$6:K12)</f>
        <v>529</v>
      </c>
      <c r="M12" s="102">
        <f t="shared" si="13"/>
        <v>5.8000000000000007</v>
      </c>
      <c r="N12" s="103">
        <v>74</v>
      </c>
      <c r="O12" s="101">
        <f>SUM(N$6:N12)</f>
        <v>505</v>
      </c>
      <c r="P12" s="102">
        <f t="shared" si="14"/>
        <v>-4.536862003780719</v>
      </c>
      <c r="Q12" s="103">
        <v>76</v>
      </c>
      <c r="R12" s="101">
        <f>SUM(Q$6:Q12)</f>
        <v>517</v>
      </c>
      <c r="S12" s="102">
        <f t="shared" si="2"/>
        <v>2.3762376237623761</v>
      </c>
      <c r="T12" s="103">
        <v>78</v>
      </c>
      <c r="U12" s="101">
        <f>SUM(T$6:T12)</f>
        <v>541</v>
      </c>
      <c r="V12" s="102">
        <f t="shared" si="3"/>
        <v>4.6421663442940044</v>
      </c>
      <c r="W12" s="103">
        <f>'Kirkollis- ja yhteisöverot 2015'!W12-('Yhteisöverot 2007-'!X12-'Yhteisöverot 2007-'!X11)</f>
        <v>77</v>
      </c>
      <c r="X12" s="101">
        <f>SUM(W$6:W12)</f>
        <v>511</v>
      </c>
      <c r="Y12" s="102">
        <f t="shared" si="4"/>
        <v>-5.5452865064695009</v>
      </c>
      <c r="Z12" s="103">
        <f>'Kirkollis- ja yhteisöverot 2015'!Z12-('Yhteisöverot 2007-'!AA12-'Yhteisöverot 2007-'!AA11)</f>
        <v>76</v>
      </c>
      <c r="AA12" s="101">
        <f>SUM(Z$6:Z12)</f>
        <v>539</v>
      </c>
      <c r="AB12" s="102">
        <f t="shared" si="5"/>
        <v>5.4794520547945202</v>
      </c>
      <c r="AC12" s="122">
        <f>'Kirkollis- ja yhteisöverot 2015'!AC12-('Yhteisöverot 2007-'!AD12-'Yhteisöverot 2007-'!AD11)</f>
        <v>82.8</v>
      </c>
      <c r="AD12" s="105">
        <f>SUM(AC$6:AC12)</f>
        <v>572.4</v>
      </c>
      <c r="AE12" s="106">
        <f t="shared" si="6"/>
        <v>6.1966604823747637</v>
      </c>
      <c r="AF12" s="122">
        <f>'Kirkollis- ja yhteisöverot 2015'!AF12-('Yhteisöverot 2007-'!AG12-'Yhteisöverot 2007-'!AG11)</f>
        <v>83.4</v>
      </c>
      <c r="AG12" s="110">
        <f>SUM(AF$6:AF12)</f>
        <v>574.5</v>
      </c>
      <c r="AH12" s="111">
        <f t="shared" si="7"/>
        <v>0.36687631027254064</v>
      </c>
      <c r="AI12" s="122">
        <f>'Kirkollis- ja yhteisöverot 2015'!AI12-('Yhteisöverot 2007-'!AK12-'Yhteisöverot 2007-'!AK11)</f>
        <v>87.8</v>
      </c>
      <c r="AJ12" s="123">
        <v>86.4</v>
      </c>
      <c r="AK12" s="105">
        <f>SUM(AI$6:AI12)</f>
        <v>562.29999999999995</v>
      </c>
      <c r="AL12" s="108">
        <f>SUM(AJ$6:AJ12)</f>
        <v>553.29999999999995</v>
      </c>
      <c r="AM12" s="106">
        <f t="shared" si="8"/>
        <v>-2.1235857267188938</v>
      </c>
      <c r="AN12" s="122">
        <v>77.400000000000006</v>
      </c>
      <c r="AO12" s="105">
        <f>SUM(AN$6:AN12)</f>
        <v>581</v>
      </c>
      <c r="AP12" s="106">
        <f t="shared" si="9"/>
        <v>3.3256268895607413</v>
      </c>
      <c r="AQ12" s="122">
        <v>92</v>
      </c>
      <c r="AR12" s="105">
        <f>SUM(AQ$6:AQ12)</f>
        <v>612.70000000000005</v>
      </c>
      <c r="AS12" s="106">
        <f>(AR12-AO12)/AO12*100</f>
        <v>5.4561101549053435</v>
      </c>
      <c r="AT12" s="122">
        <v>76.2</v>
      </c>
      <c r="AU12" s="105">
        <f>SUM(AT$6:AT12)</f>
        <v>571.70000000000005</v>
      </c>
      <c r="AV12" s="102">
        <f t="shared" si="15"/>
        <v>3.3255015362371396</v>
      </c>
      <c r="AW12" s="122">
        <v>90.512353909999902</v>
      </c>
      <c r="AX12" s="105">
        <f>SUM(AW$6:AW12)</f>
        <v>602.87315413999966</v>
      </c>
      <c r="AY12" s="102">
        <f t="shared" si="16"/>
        <v>5.452711936330175</v>
      </c>
      <c r="AZ12" s="122">
        <v>90.316381969999995</v>
      </c>
      <c r="BA12" s="105">
        <f>SUM(AZ$6:AZ12)</f>
        <v>594.59679793999999</v>
      </c>
      <c r="BB12" s="102">
        <f t="shared" si="17"/>
        <v>-1.3728188331434188</v>
      </c>
      <c r="BC12" s="122">
        <v>90.713743089999994</v>
      </c>
      <c r="BD12" s="105">
        <f>SUM(BC$6:BC12)</f>
        <v>602.69893631000002</v>
      </c>
      <c r="BE12" s="102">
        <f t="shared" si="18"/>
        <v>1.3626273128395843</v>
      </c>
      <c r="BF12" s="122">
        <v>88.174624260000002</v>
      </c>
      <c r="BG12" s="105">
        <f>SUM(BF$6:BF12)</f>
        <v>589.15124520999996</v>
      </c>
      <c r="BH12" s="102">
        <f t="shared" si="19"/>
        <v>-2.2478372341164659</v>
      </c>
      <c r="BI12" s="122">
        <v>86.239063310000006</v>
      </c>
      <c r="BJ12" s="256">
        <f>SUM(BI$6:BI12)</f>
        <v>587.16464521000012</v>
      </c>
      <c r="BK12" s="106">
        <f t="shared" si="11"/>
        <v>-0.33719694495285774</v>
      </c>
      <c r="BL12" s="122">
        <v>84.45877643</v>
      </c>
      <c r="BM12" s="259">
        <f t="shared" si="20"/>
        <v>563.6387242899998</v>
      </c>
      <c r="BN12" s="302">
        <f t="shared" si="12"/>
        <v>-2.0643624961468814</v>
      </c>
    </row>
    <row r="13" spans="1:66" ht="24.95" customHeight="1" x14ac:dyDescent="0.2">
      <c r="A13" s="86" t="s">
        <v>309</v>
      </c>
      <c r="B13" s="100">
        <f>369/5.94573</f>
        <v>62.061344864297567</v>
      </c>
      <c r="C13" s="101">
        <v>502</v>
      </c>
      <c r="D13" s="102">
        <v>-4.2</v>
      </c>
      <c r="E13" s="103">
        <f>379/5.94573</f>
        <v>63.743224128912679</v>
      </c>
      <c r="F13" s="124">
        <v>536</v>
      </c>
      <c r="G13" s="102">
        <f t="shared" si="0"/>
        <v>6.7729083665338639</v>
      </c>
      <c r="H13" s="103">
        <v>66</v>
      </c>
      <c r="I13" s="101">
        <f>SUM(H$5:H13)</f>
        <v>566</v>
      </c>
      <c r="J13" s="102">
        <f t="shared" si="1"/>
        <v>5.5970149253731343</v>
      </c>
      <c r="K13" s="103">
        <v>69</v>
      </c>
      <c r="L13" s="101">
        <f>SUM(K$6:K13)</f>
        <v>598</v>
      </c>
      <c r="M13" s="102">
        <f>(L13-I13)/I13*100</f>
        <v>5.6537102473498235</v>
      </c>
      <c r="N13" s="103">
        <v>71</v>
      </c>
      <c r="O13" s="101">
        <f>SUM(N$6:N13)</f>
        <v>576</v>
      </c>
      <c r="P13" s="102">
        <f>(O13-L13)/L13*100</f>
        <v>-3.6789297658862878</v>
      </c>
      <c r="Q13" s="103">
        <v>74</v>
      </c>
      <c r="R13" s="101">
        <f>SUM(Q$6:Q13)</f>
        <v>591</v>
      </c>
      <c r="S13" s="102">
        <f t="shared" si="2"/>
        <v>2.604166666666667</v>
      </c>
      <c r="T13" s="103">
        <v>76</v>
      </c>
      <c r="U13" s="101">
        <f>SUM(T$6:T13)</f>
        <v>617</v>
      </c>
      <c r="V13" s="102">
        <f t="shared" si="3"/>
        <v>4.3993231810490698</v>
      </c>
      <c r="W13" s="103">
        <f>'Kirkollis- ja yhteisöverot 2015'!W13-('Yhteisöverot 2007-'!X13-'Yhteisöverot 2007-'!X12)</f>
        <v>70</v>
      </c>
      <c r="X13" s="101">
        <f>SUM(W$6:W13)</f>
        <v>581</v>
      </c>
      <c r="Y13" s="102">
        <f t="shared" si="4"/>
        <v>-5.8346839546191251</v>
      </c>
      <c r="Z13" s="103">
        <f>'Kirkollis- ja yhteisöverot 2015'!Z13-('Yhteisöverot 2007-'!AA13-'Yhteisöverot 2007-'!AA12)</f>
        <v>74</v>
      </c>
      <c r="AA13" s="101">
        <f>SUM(Z$6:Z13)</f>
        <v>613</v>
      </c>
      <c r="AB13" s="102">
        <f>(AA13-X13)/X13*100</f>
        <v>5.507745266781412</v>
      </c>
      <c r="AC13" s="122">
        <f>'Kirkollis- ja yhteisöverot 2015'!AC13-('Yhteisöverot 2007-'!AD13-'Yhteisöverot 2007-'!AD12)</f>
        <v>77.699999999999989</v>
      </c>
      <c r="AD13" s="105">
        <f>SUM(AC$6:AC13)</f>
        <v>650.09999999999991</v>
      </c>
      <c r="AE13" s="106">
        <f t="shared" si="6"/>
        <v>6.0522022838499039</v>
      </c>
      <c r="AF13" s="122">
        <f>'Kirkollis- ja yhteisöverot 2015'!AF13-('Yhteisöverot 2007-'!AG13-'Yhteisöverot 2007-'!AG12)</f>
        <v>77.799999999999983</v>
      </c>
      <c r="AG13" s="110">
        <f>SUM(AF$6:AF13)</f>
        <v>652.29999999999995</v>
      </c>
      <c r="AH13" s="111">
        <f t="shared" si="7"/>
        <v>0.33840947546532008</v>
      </c>
      <c r="AI13" s="122">
        <f>'Kirkollis- ja yhteisöverot 2015'!AI13-('Yhteisöverot 2007-'!AK13-'Yhteisöverot 2007-'!AK12)</f>
        <v>80.3</v>
      </c>
      <c r="AJ13" s="123">
        <v>79</v>
      </c>
      <c r="AK13" s="105">
        <f>SUM(AI$6:AI13)</f>
        <v>642.59999999999991</v>
      </c>
      <c r="AL13" s="108">
        <f>SUM(AJ$6:AJ13)</f>
        <v>632.29999999999995</v>
      </c>
      <c r="AM13" s="106">
        <f t="shared" si="8"/>
        <v>-1.4870458378046982</v>
      </c>
      <c r="AN13" s="122">
        <v>78.7</v>
      </c>
      <c r="AO13" s="105">
        <f>SUM(AN$6:AN13)</f>
        <v>659.7</v>
      </c>
      <c r="AP13" s="106">
        <f t="shared" si="9"/>
        <v>2.6610644257703298</v>
      </c>
      <c r="AQ13" s="122">
        <v>83.6</v>
      </c>
      <c r="AR13" s="105">
        <f>SUM(AQ$6:AQ13)</f>
        <v>696.30000000000007</v>
      </c>
      <c r="AS13" s="106">
        <f>(AR13-AO13)/AO13*100</f>
        <v>5.5479763528876793</v>
      </c>
      <c r="AT13" s="122">
        <v>77.5</v>
      </c>
      <c r="AU13" s="105">
        <f>SUM(AT$6:AT13)</f>
        <v>649.20000000000005</v>
      </c>
      <c r="AV13" s="102">
        <f t="shared" si="15"/>
        <v>2.6727819073224879</v>
      </c>
      <c r="AW13" s="122">
        <v>82.209858019999899</v>
      </c>
      <c r="AX13" s="105">
        <f>SUM(AW$6:AW13)</f>
        <v>685.0830121599995</v>
      </c>
      <c r="AY13" s="102">
        <f t="shared" si="16"/>
        <v>5.5272661983979434</v>
      </c>
      <c r="AZ13" s="122">
        <v>96.407120400000096</v>
      </c>
      <c r="BA13" s="105">
        <f>SUM(AZ$6:AZ13)</f>
        <v>691.00391834000004</v>
      </c>
      <c r="BB13" s="102">
        <f t="shared" si="17"/>
        <v>0.86426112965967539</v>
      </c>
      <c r="BC13" s="122">
        <v>84.066327540000003</v>
      </c>
      <c r="BD13" s="105">
        <f>SUM(BC$6:BC13)</f>
        <v>686.76526385</v>
      </c>
      <c r="BE13" s="102">
        <f t="shared" si="18"/>
        <v>-0.61340527564338154</v>
      </c>
      <c r="BF13" s="122">
        <v>80.750158999999996</v>
      </c>
      <c r="BG13" s="105">
        <f>SUM(BF$6:BF13)</f>
        <v>669.90140421000001</v>
      </c>
      <c r="BH13" s="102">
        <f t="shared" si="19"/>
        <v>-2.4555493015854268</v>
      </c>
      <c r="BI13" s="122">
        <v>80.83923489</v>
      </c>
      <c r="BJ13" s="256">
        <f>SUM(BI$6:BI13)</f>
        <v>668.00388010000006</v>
      </c>
      <c r="BK13" s="106">
        <f t="shared" si="11"/>
        <v>-0.28325423682872525</v>
      </c>
      <c r="BL13" s="122">
        <v>74.079873370000001</v>
      </c>
      <c r="BM13" s="259">
        <f t="shared" si="20"/>
        <v>637.71859765999977</v>
      </c>
      <c r="BN13" s="302">
        <f t="shared" si="12"/>
        <v>-8.3614862624536634</v>
      </c>
    </row>
    <row r="14" spans="1:66" ht="24.95" customHeight="1" x14ac:dyDescent="0.2">
      <c r="A14" s="86" t="s">
        <v>310</v>
      </c>
      <c r="B14" s="100">
        <f>334/5.94573</f>
        <v>56.174767438144684</v>
      </c>
      <c r="C14" s="101">
        <v>559</v>
      </c>
      <c r="D14" s="102">
        <v>-3.6</v>
      </c>
      <c r="E14" s="103">
        <f>355/5.94573</f>
        <v>59.706713893836415</v>
      </c>
      <c r="F14" s="124">
        <v>595</v>
      </c>
      <c r="G14" s="102">
        <f t="shared" si="0"/>
        <v>6.4400715563506266</v>
      </c>
      <c r="H14" s="103">
        <v>70</v>
      </c>
      <c r="I14" s="101">
        <f>SUM(H$5:H14)</f>
        <v>636</v>
      </c>
      <c r="J14" s="102">
        <f t="shared" si="1"/>
        <v>6.8907563025210088</v>
      </c>
      <c r="K14" s="103">
        <v>63</v>
      </c>
      <c r="L14" s="101">
        <f>SUM(K$6:K14)</f>
        <v>661</v>
      </c>
      <c r="M14" s="102">
        <f>(L14-I14)/I14*100</f>
        <v>3.9308176100628929</v>
      </c>
      <c r="N14" s="103">
        <v>64</v>
      </c>
      <c r="O14" s="101">
        <f>SUM(N$6:N14)</f>
        <v>640</v>
      </c>
      <c r="P14" s="102">
        <f>(O14-L14)/L14*100</f>
        <v>-3.1770045385779122</v>
      </c>
      <c r="Q14" s="103">
        <v>68</v>
      </c>
      <c r="R14" s="101">
        <f>SUM(Q$6:Q14)</f>
        <v>659</v>
      </c>
      <c r="S14" s="102">
        <f t="shared" si="2"/>
        <v>2.96875</v>
      </c>
      <c r="T14" s="103">
        <v>71</v>
      </c>
      <c r="U14" s="101">
        <f>SUM(T$6:T14)</f>
        <v>688</v>
      </c>
      <c r="V14" s="102">
        <f t="shared" si="3"/>
        <v>4.4006069802731407</v>
      </c>
      <c r="W14" s="103">
        <f>'Kirkollis- ja yhteisöverot 2015'!W14-('Yhteisöverot 2007-'!X14-'Yhteisöverot 2007-'!X13)</f>
        <v>65</v>
      </c>
      <c r="X14" s="101">
        <f>SUM(W$6:W14)</f>
        <v>646</v>
      </c>
      <c r="Y14" s="102">
        <f t="shared" si="4"/>
        <v>-6.104651162790697</v>
      </c>
      <c r="Z14" s="103">
        <f>'Kirkollis- ja yhteisöverot 2015'!Z14-('Yhteisöverot 2007-'!AA14-'Yhteisöverot 2007-'!AA13)</f>
        <v>69</v>
      </c>
      <c r="AA14" s="101">
        <f>SUM(Z$6:Z14)</f>
        <v>682</v>
      </c>
      <c r="AB14" s="102">
        <f>(AA14-X14)/X14*100</f>
        <v>5.5727554179566559</v>
      </c>
      <c r="AC14" s="122">
        <f>'Kirkollis- ja yhteisöverot 2015'!AC14-('Yhteisöverot 2007-'!AD14-'Yhteisöverot 2007-'!AD13)</f>
        <v>70</v>
      </c>
      <c r="AD14" s="105">
        <f>SUM(AC$6:AC14)</f>
        <v>720.09999999999991</v>
      </c>
      <c r="AE14" s="106">
        <f t="shared" si="6"/>
        <v>5.5865102639296049</v>
      </c>
      <c r="AF14" s="122">
        <f>'Kirkollis- ja yhteisöverot 2015'!AF14-('Yhteisöverot 2007-'!AG14-'Yhteisöverot 2007-'!AG13)</f>
        <v>69.099999999999994</v>
      </c>
      <c r="AG14" s="110">
        <f>SUM(AF$6:AF14)</f>
        <v>721.4</v>
      </c>
      <c r="AH14" s="111">
        <f t="shared" si="7"/>
        <v>0.18053048187752649</v>
      </c>
      <c r="AI14" s="122">
        <f>'Kirkollis- ja yhteisöverot 2015'!AI14-('Yhteisöverot 2007-'!AK14-'Yhteisöverot 2007-'!AK13)</f>
        <v>71.899999999999991</v>
      </c>
      <c r="AJ14" s="123">
        <v>70.7</v>
      </c>
      <c r="AK14" s="105">
        <f>SUM(AI$6:AI14)</f>
        <v>714.49999999999989</v>
      </c>
      <c r="AL14" s="108">
        <f>SUM(AJ$6:AJ14)</f>
        <v>703</v>
      </c>
      <c r="AM14" s="106">
        <f t="shared" si="8"/>
        <v>-0.9564735237039218</v>
      </c>
      <c r="AN14" s="122">
        <v>74.099999999999994</v>
      </c>
      <c r="AO14" s="105">
        <f>SUM(AN$6:AN14)</f>
        <v>733.80000000000007</v>
      </c>
      <c r="AP14" s="106">
        <f t="shared" si="9"/>
        <v>2.7011896431070936</v>
      </c>
      <c r="AQ14" s="122"/>
      <c r="AR14" s="105"/>
      <c r="AS14" s="106"/>
      <c r="AT14" s="122">
        <v>72.900000000000006</v>
      </c>
      <c r="AU14" s="105">
        <f>SUM(AT$6:AT14)</f>
        <v>722.1</v>
      </c>
      <c r="AV14" s="102">
        <f t="shared" si="15"/>
        <v>2.7169274537695625</v>
      </c>
      <c r="AW14" s="122">
        <v>75.234874219999995</v>
      </c>
      <c r="AX14" s="105">
        <f>SUM(AW$6:AW14)</f>
        <v>760.31788637999944</v>
      </c>
      <c r="AY14" s="153">
        <f t="shared" si="16"/>
        <v>5.2926030162026603</v>
      </c>
      <c r="AZ14" s="122">
        <v>76.706878020000005</v>
      </c>
      <c r="BA14" s="105">
        <f>SUM(AZ$6:AZ14)</f>
        <v>767.71079636000002</v>
      </c>
      <c r="BB14" s="153">
        <f t="shared" si="17"/>
        <v>0.97234460906864395</v>
      </c>
      <c r="BC14" s="122">
        <v>76.217279079999997</v>
      </c>
      <c r="BD14" s="105">
        <f>SUM(BC$6:BC14)</f>
        <v>762.98254293000002</v>
      </c>
      <c r="BE14" s="153">
        <f t="shared" si="18"/>
        <v>-0.61588992266598153</v>
      </c>
      <c r="BF14" s="122">
        <v>73.027348439999997</v>
      </c>
      <c r="BG14" s="105">
        <f>SUM(BF$6:BF14)</f>
        <v>742.92875264999998</v>
      </c>
      <c r="BH14" s="102">
        <f t="shared" si="19"/>
        <v>-2.6283419543243576</v>
      </c>
      <c r="BI14" s="122">
        <v>73.917701379999997</v>
      </c>
      <c r="BJ14" s="256">
        <f>SUM(BI$6:BI14)</f>
        <v>741.9215814800001</v>
      </c>
      <c r="BK14" s="106">
        <f t="shared" si="11"/>
        <v>-0.1355676659985679</v>
      </c>
      <c r="BL14" s="122">
        <v>69.786209550000095</v>
      </c>
      <c r="BM14" s="259">
        <f t="shared" si="20"/>
        <v>707.50480720999985</v>
      </c>
      <c r="BN14" s="302">
        <f t="shared" si="12"/>
        <v>-5.5893131859722107</v>
      </c>
    </row>
    <row r="15" spans="1:66" ht="24.95" customHeight="1" x14ac:dyDescent="0.2">
      <c r="A15" s="126" t="s">
        <v>311</v>
      </c>
      <c r="B15" s="100">
        <f>326/5.94573</f>
        <v>54.829264026452599</v>
      </c>
      <c r="C15" s="101">
        <v>613</v>
      </c>
      <c r="D15" s="102">
        <v>-4.2</v>
      </c>
      <c r="E15" s="103">
        <f>344/5.94573</f>
        <v>57.856646702759797</v>
      </c>
      <c r="F15" s="124">
        <v>653</v>
      </c>
      <c r="G15" s="102">
        <f t="shared" si="0"/>
        <v>6.5252854812398038</v>
      </c>
      <c r="H15" s="103">
        <v>58</v>
      </c>
      <c r="I15" s="101">
        <f>SUM(H$5:H15)</f>
        <v>694</v>
      </c>
      <c r="J15" s="102">
        <f t="shared" si="1"/>
        <v>6.2787136294027563</v>
      </c>
      <c r="K15" s="103">
        <v>59</v>
      </c>
      <c r="L15" s="101">
        <f>SUM(K$6:K15)</f>
        <v>720</v>
      </c>
      <c r="M15" s="102">
        <f>(L15-I15)/I15*100</f>
        <v>3.7463976945244957</v>
      </c>
      <c r="N15" s="103">
        <v>61</v>
      </c>
      <c r="O15" s="101">
        <f>SUM(N$6:N15)</f>
        <v>701</v>
      </c>
      <c r="P15" s="102">
        <f>(O15-L15)/L15*100</f>
        <v>-2.6388888888888888</v>
      </c>
      <c r="Q15" s="103">
        <v>63</v>
      </c>
      <c r="R15" s="101">
        <f>SUM(Q$6:Q15)</f>
        <v>722</v>
      </c>
      <c r="S15" s="102">
        <f t="shared" si="2"/>
        <v>2.9957203994293864</v>
      </c>
      <c r="T15" s="103">
        <v>71</v>
      </c>
      <c r="U15" s="101">
        <f>SUM(T$6:T15)</f>
        <v>759</v>
      </c>
      <c r="V15" s="102">
        <f t="shared" si="3"/>
        <v>5.1246537396121887</v>
      </c>
      <c r="W15" s="103">
        <f>'Kirkollis- ja yhteisöverot 2015'!W15-('Yhteisöverot 2007-'!X15-'Yhteisöverot 2007-'!X14)</f>
        <v>64</v>
      </c>
      <c r="X15" s="101">
        <f>SUM(W$6:W15)</f>
        <v>710</v>
      </c>
      <c r="Y15" s="102">
        <f t="shared" si="4"/>
        <v>-6.4558629776021084</v>
      </c>
      <c r="Z15" s="103">
        <f>'Kirkollis- ja yhteisöverot 2015'!Z15-('Yhteisöverot 2007-'!AA15-'Yhteisöverot 2007-'!AA14)</f>
        <v>68</v>
      </c>
      <c r="AA15" s="101">
        <f>SUM(Z$6:Z15)</f>
        <v>750</v>
      </c>
      <c r="AB15" s="102">
        <f>(AA15-X15)/X15*100</f>
        <v>5.6338028169014089</v>
      </c>
      <c r="AC15" s="122">
        <f>'Kirkollis- ja yhteisöverot 2015'!AC15-('Yhteisöverot 2007-'!AD15-'Yhteisöverot 2007-'!AD14)</f>
        <v>69.599999999999994</v>
      </c>
      <c r="AD15" s="105">
        <f>SUM(AC$6:AC15)</f>
        <v>789.69999999999993</v>
      </c>
      <c r="AE15" s="106">
        <f t="shared" si="6"/>
        <v>5.2933333333333241</v>
      </c>
      <c r="AF15" s="122">
        <f>'Kirkollis- ja yhteisöverot 2015'!AF15-('Yhteisöverot 2007-'!AG15-'Yhteisöverot 2007-'!AG14)</f>
        <v>69.3</v>
      </c>
      <c r="AG15" s="110">
        <f>SUM(AF$6:AF15)</f>
        <v>790.69999999999993</v>
      </c>
      <c r="AH15" s="111">
        <f t="shared" si="7"/>
        <v>0.12663036596175764</v>
      </c>
      <c r="AI15" s="122">
        <f>'Kirkollis- ja yhteisöverot 2015'!AI15-('Yhteisöverot 2007-'!AK15-'Yhteisöverot 2007-'!AK14)</f>
        <v>72.099999999999994</v>
      </c>
      <c r="AJ15" s="123">
        <v>71</v>
      </c>
      <c r="AK15" s="105">
        <f>SUM(AI$6:AI15)</f>
        <v>786.59999999999991</v>
      </c>
      <c r="AL15" s="108">
        <f>SUM(AJ$6:AJ15)</f>
        <v>774</v>
      </c>
      <c r="AM15" s="106">
        <f t="shared" si="8"/>
        <v>-0.51852788668268912</v>
      </c>
      <c r="AN15" s="122">
        <v>74.7</v>
      </c>
      <c r="AO15" s="105">
        <f>SUM(AN$6:AN15)</f>
        <v>808.50000000000011</v>
      </c>
      <c r="AP15" s="106">
        <f t="shared" si="9"/>
        <v>2.7841342486651675</v>
      </c>
      <c r="AQ15" s="122"/>
      <c r="AR15" s="105"/>
      <c r="AS15" s="106"/>
      <c r="AT15" s="122">
        <v>73.5</v>
      </c>
      <c r="AU15" s="105">
        <f>SUM(AT$6:AT15)</f>
        <v>795.6</v>
      </c>
      <c r="AV15" s="102">
        <f t="shared" si="15"/>
        <v>2.7906976744186078</v>
      </c>
      <c r="AW15" s="122">
        <v>73.868160709999998</v>
      </c>
      <c r="AX15" s="105">
        <f>SUM(AW$6:AW15)</f>
        <v>834.18604708999942</v>
      </c>
      <c r="AY15" s="153">
        <f>(AX15-AU15)/AU15*100</f>
        <v>4.849930504022046</v>
      </c>
      <c r="AZ15" s="122">
        <v>74.364878440000098</v>
      </c>
      <c r="BA15" s="105">
        <f>SUM(AZ$6:AZ15)</f>
        <v>842.07567480000012</v>
      </c>
      <c r="BB15" s="153">
        <f>(BA15-AX15)/AX15*100</f>
        <v>0.94578754194260606</v>
      </c>
      <c r="BC15" s="122">
        <v>76.169481500000003</v>
      </c>
      <c r="BD15" s="105">
        <f>SUM(BC$6:BC15)</f>
        <v>839.15202442999998</v>
      </c>
      <c r="BE15" s="153">
        <f>(BD15-BA15)/BA15*100</f>
        <v>-0.34719568056570721</v>
      </c>
      <c r="BF15" s="122">
        <v>73.149965750000007</v>
      </c>
      <c r="BG15" s="105">
        <f>SUM(BF$6:BF15)</f>
        <v>816.07871839999996</v>
      </c>
      <c r="BH15" s="102">
        <f t="shared" si="19"/>
        <v>-2.7495978509582617</v>
      </c>
      <c r="BI15" s="122">
        <v>73.901485429999994</v>
      </c>
      <c r="BJ15" s="256">
        <f>SUM(BI$6:BI15)</f>
        <v>815.82306691000008</v>
      </c>
      <c r="BK15" s="106">
        <f t="shared" si="11"/>
        <v>-3.1326817405691758E-2</v>
      </c>
      <c r="BL15" s="122">
        <v>71.827499000000003</v>
      </c>
      <c r="BM15" s="259">
        <f t="shared" si="20"/>
        <v>779.33230620999984</v>
      </c>
      <c r="BN15" s="302">
        <f t="shared" si="12"/>
        <v>-2.8064204906469508</v>
      </c>
    </row>
    <row r="16" spans="1:66" ht="24.95" customHeight="1" x14ac:dyDescent="0.2">
      <c r="A16" s="127" t="s">
        <v>312</v>
      </c>
      <c r="B16" s="100">
        <f>153/5.94573</f>
        <v>25.732752748611187</v>
      </c>
      <c r="C16" s="101">
        <v>639</v>
      </c>
      <c r="D16" s="102">
        <v>-9.5</v>
      </c>
      <c r="E16" s="103">
        <f>121/5.94573</f>
        <v>20.350739101842834</v>
      </c>
      <c r="F16" s="124">
        <v>673</v>
      </c>
      <c r="G16" s="102">
        <f t="shared" si="0"/>
        <v>5.3208137715179964</v>
      </c>
      <c r="H16" s="103">
        <v>33</v>
      </c>
      <c r="I16" s="101">
        <f>SUM(H$5:H16)</f>
        <v>727</v>
      </c>
      <c r="J16" s="102">
        <f t="shared" si="1"/>
        <v>8.0237741456166418</v>
      </c>
      <c r="K16" s="103">
        <v>40</v>
      </c>
      <c r="L16" s="101">
        <f>SUM(K$6:K16)</f>
        <v>760</v>
      </c>
      <c r="M16" s="102">
        <f>(L16-I16)/I16*100</f>
        <v>4.5392022008253097</v>
      </c>
      <c r="N16" s="103">
        <v>32</v>
      </c>
      <c r="O16" s="101">
        <f>SUM(N$6:N16)</f>
        <v>733</v>
      </c>
      <c r="P16" s="102">
        <f>(O16-L16)/L16*100</f>
        <v>-3.5526315789473681</v>
      </c>
      <c r="Q16" s="103">
        <v>26</v>
      </c>
      <c r="R16" s="101">
        <f>SUM(Q$6:Q16)</f>
        <v>748</v>
      </c>
      <c r="S16" s="102">
        <f t="shared" si="2"/>
        <v>2.0463847203274219</v>
      </c>
      <c r="T16" s="128">
        <v>18</v>
      </c>
      <c r="U16" s="101">
        <f>SUM(T$6:T16)</f>
        <v>777</v>
      </c>
      <c r="V16" s="102">
        <f t="shared" si="3"/>
        <v>3.8770053475935833</v>
      </c>
      <c r="W16" s="128">
        <f>'Kirkollis- ja yhteisöverot 2015'!W16-('Yhteisöverot 2007-'!X16-'Yhteisöverot 2007-'!X15)</f>
        <v>8</v>
      </c>
      <c r="X16" s="101">
        <f>SUM(W$6:W16)</f>
        <v>718</v>
      </c>
      <c r="Y16" s="102">
        <f t="shared" si="4"/>
        <v>-7.5933075933075935</v>
      </c>
      <c r="Z16" s="128">
        <f>'Kirkollis- ja yhteisöverot 2015'!Z16-('Yhteisöverot 2007-'!AA16-'Yhteisöverot 2007-'!AA15)</f>
        <v>5</v>
      </c>
      <c r="AA16" s="101">
        <f>SUM(Z$6:Z16)</f>
        <v>755</v>
      </c>
      <c r="AB16" s="102">
        <f>(AA16-X16)/X16*100</f>
        <v>5.1532033426183848</v>
      </c>
      <c r="AC16" s="129">
        <f>'Kirkollis- ja yhteisöverot 2015'!AC16-('Yhteisöverot 2007-'!AD16-'Yhteisöverot 2007-'!AD15)</f>
        <v>0.59999999999999787</v>
      </c>
      <c r="AD16" s="105">
        <f>SUM(AC$6:AC16)</f>
        <v>790.3</v>
      </c>
      <c r="AE16" s="106">
        <f t="shared" si="6"/>
        <v>4.675496688741716</v>
      </c>
      <c r="AF16" s="129">
        <f>'Kirkollis- ja yhteisöverot 2015'!AF16-('Yhteisöverot 2007-'!AG16-'Yhteisöverot 2007-'!AG15)</f>
        <v>4.1999999999999993</v>
      </c>
      <c r="AG16" s="110">
        <f>SUM(AF$6:AF16)</f>
        <v>794.9</v>
      </c>
      <c r="AH16" s="111">
        <f t="shared" si="7"/>
        <v>0.58205744653929181</v>
      </c>
      <c r="AI16" s="129">
        <f>'Kirkollis- ja yhteisöverot 2015'!AI16-('Yhteisöverot 2007-'!AK16-'Yhteisöverot 2007-'!AK15)</f>
        <v>-1.0000000000000053</v>
      </c>
      <c r="AJ16" s="130">
        <v>-1</v>
      </c>
      <c r="AK16" s="105">
        <f>SUM(AI$6:AI16)</f>
        <v>785.59999999999991</v>
      </c>
      <c r="AL16" s="108">
        <f>SUM(AJ$6:AJ16)</f>
        <v>773</v>
      </c>
      <c r="AM16" s="106">
        <f t="shared" si="8"/>
        <v>-1.169958485344077</v>
      </c>
      <c r="AN16" s="129">
        <v>-2.4</v>
      </c>
      <c r="AO16" s="105">
        <f>SUM(AN$6:AN16)</f>
        <v>806.10000000000014</v>
      </c>
      <c r="AP16" s="106">
        <f t="shared" si="9"/>
        <v>2.6094704684318013</v>
      </c>
      <c r="AQ16" s="129"/>
      <c r="AR16" s="105"/>
      <c r="AS16" s="106"/>
      <c r="AT16" s="129">
        <v>-2.2000000000000002</v>
      </c>
      <c r="AU16" s="105">
        <f>SUM(AT$6:AT16)</f>
        <v>793.4</v>
      </c>
      <c r="AV16" s="102">
        <f t="shared" si="15"/>
        <v>2.6390685640362195</v>
      </c>
      <c r="AW16" s="129">
        <v>-22.74418833</v>
      </c>
      <c r="AX16" s="105">
        <f>SUM(AW$6:AW16)</f>
        <v>811.44185875999938</v>
      </c>
      <c r="AY16" s="153">
        <f>(AX16-AU16)/AU16*100</f>
        <v>2.2739927854801363</v>
      </c>
      <c r="AZ16" s="129">
        <v>-11.313424449999999</v>
      </c>
      <c r="BA16" s="105">
        <f>SUM(AZ$6:AZ16)</f>
        <v>830.76225035000016</v>
      </c>
      <c r="BB16" s="153">
        <f>(BA16-AX16)/AX16*100</f>
        <v>2.3809951854745499</v>
      </c>
      <c r="BC16" s="129">
        <v>-11.98847752</v>
      </c>
      <c r="BD16" s="105">
        <f>SUM(BC$6:BC16)</f>
        <v>827.16354691000004</v>
      </c>
      <c r="BE16" s="153">
        <f>(BD16-BA16)/BA16*100</f>
        <v>-0.43318090566633094</v>
      </c>
      <c r="BF16" s="129">
        <v>2.1954130100000002</v>
      </c>
      <c r="BG16" s="105">
        <f>SUM(BF$6:BF16)</f>
        <v>818.27413141</v>
      </c>
      <c r="BH16" s="102">
        <f t="shared" si="19"/>
        <v>-1.0746865638854439</v>
      </c>
      <c r="BI16" s="129">
        <v>-9.0905185199999998</v>
      </c>
      <c r="BJ16" s="256">
        <f>SUM(BI$6:BI16)</f>
        <v>806.73254839000003</v>
      </c>
      <c r="BK16" s="106">
        <f t="shared" si="11"/>
        <v>-1.410478784183512</v>
      </c>
      <c r="BL16" s="129">
        <v>-1.81082685</v>
      </c>
      <c r="BM16" s="259">
        <f t="shared" si="20"/>
        <v>777.52147935999983</v>
      </c>
      <c r="BN16" s="302">
        <f t="shared" si="12"/>
        <v>-80.080048833122007</v>
      </c>
    </row>
    <row r="17" spans="1:66" ht="24.95" customHeight="1" x14ac:dyDescent="0.2">
      <c r="A17" s="86" t="s">
        <v>313</v>
      </c>
      <c r="B17" s="100">
        <f>392/5.94573</f>
        <v>65.929667172912318</v>
      </c>
      <c r="C17" s="101">
        <v>705</v>
      </c>
      <c r="D17" s="102">
        <v>-7.2</v>
      </c>
      <c r="E17" s="103">
        <f>307/5.94573</f>
        <v>51.633693423683887</v>
      </c>
      <c r="F17" s="124">
        <v>725</v>
      </c>
      <c r="G17" s="102">
        <f t="shared" si="0"/>
        <v>2.8368794326241136</v>
      </c>
      <c r="H17" s="103">
        <v>62</v>
      </c>
      <c r="I17" s="101">
        <f>SUM(H$5:H17)</f>
        <v>789</v>
      </c>
      <c r="J17" s="102">
        <f t="shared" si="1"/>
        <v>8.8275862068965516</v>
      </c>
      <c r="K17" s="103">
        <v>75</v>
      </c>
      <c r="L17" s="101">
        <f>SUM(K$6:K17)</f>
        <v>835</v>
      </c>
      <c r="M17" s="102">
        <f>(L17-I17)/I17*100</f>
        <v>5.8301647655259821</v>
      </c>
      <c r="N17" s="103">
        <v>79</v>
      </c>
      <c r="O17" s="101">
        <f>SUM(N$6:N17)</f>
        <v>812</v>
      </c>
      <c r="P17" s="102">
        <f>(O17-L17)/L17*100</f>
        <v>-2.7544910179640718</v>
      </c>
      <c r="Q17" s="103">
        <v>75</v>
      </c>
      <c r="R17" s="101">
        <f>SUM(Q$6:Q17)</f>
        <v>823</v>
      </c>
      <c r="S17" s="102">
        <f t="shared" si="2"/>
        <v>1.354679802955665</v>
      </c>
      <c r="T17" s="103">
        <v>65</v>
      </c>
      <c r="U17" s="101">
        <f>SUM(T$6:T17)</f>
        <v>842</v>
      </c>
      <c r="V17" s="102">
        <f t="shared" si="3"/>
        <v>2.3086269744835968</v>
      </c>
      <c r="W17" s="103">
        <f>'Kirkollis- ja yhteisöverot 2015'!W17-('Yhteisöverot 2007-'!X17-'Yhteisöverot 2007-'!X16)</f>
        <v>56</v>
      </c>
      <c r="X17" s="101">
        <f>SUM(W$6:W17)</f>
        <v>774</v>
      </c>
      <c r="Y17" s="102">
        <f t="shared" si="4"/>
        <v>-8.0760095011876487</v>
      </c>
      <c r="Z17" s="103">
        <f>'Kirkollis- ja yhteisöverot 2015'!Z17-('Yhteisöverot 2007-'!AA17-'Yhteisöverot 2007-'!AA16)</f>
        <v>63</v>
      </c>
      <c r="AA17" s="101">
        <f>SUM(Z$6:Z17)</f>
        <v>818</v>
      </c>
      <c r="AB17" s="102">
        <f>(AA17-X17)/X17*100</f>
        <v>5.684754521963824</v>
      </c>
      <c r="AC17" s="122">
        <f>'Kirkollis- ja yhteisöverot 2015'!AC17-('Yhteisöverot 2007-'!AD17-'Yhteisöverot 2007-'!AD16)</f>
        <v>79.7</v>
      </c>
      <c r="AD17" s="105">
        <f>SUM(AC$6:AC17)</f>
        <v>870</v>
      </c>
      <c r="AE17" s="106">
        <f t="shared" si="6"/>
        <v>6.3569682151589246</v>
      </c>
      <c r="AF17" s="122">
        <f>'Kirkollis- ja yhteisöverot 2015'!AF17-('Yhteisöverot 2007-'!AG17-'Yhteisöverot 2007-'!AG16)</f>
        <v>77.62</v>
      </c>
      <c r="AG17" s="110">
        <f>SUM(AF$6:AF17)</f>
        <v>872.52</v>
      </c>
      <c r="AH17" s="111">
        <f t="shared" si="7"/>
        <v>0.28965517241379102</v>
      </c>
      <c r="AI17" s="122">
        <f>'Kirkollis- ja yhteisöverot 2015'!AI17-('Yhteisöverot 2007-'!AK17-'Yhteisöverot 2007-'!AK16)</f>
        <v>69.5</v>
      </c>
      <c r="AJ17" s="123">
        <v>68.400000000000006</v>
      </c>
      <c r="AK17" s="105">
        <f>SUM(AI$6:AI17)</f>
        <v>855.09999999999991</v>
      </c>
      <c r="AL17" s="108">
        <f>SUM(AJ$6:AJ17)</f>
        <v>841.4</v>
      </c>
      <c r="AM17" s="106">
        <f t="shared" si="8"/>
        <v>-1.9965158391784799</v>
      </c>
      <c r="AN17" s="122">
        <v>64.900000000000006</v>
      </c>
      <c r="AO17" s="105">
        <f>SUM(AN$6:AN17)</f>
        <v>871.00000000000011</v>
      </c>
      <c r="AP17" s="106">
        <f t="shared" si="9"/>
        <v>1.8594316454216122</v>
      </c>
      <c r="AQ17" s="122"/>
      <c r="AR17" s="105"/>
      <c r="AS17" s="106"/>
      <c r="AT17" s="122">
        <v>63.8</v>
      </c>
      <c r="AU17" s="105">
        <f>SUM(AT$6:AT17)</f>
        <v>857.19999999999993</v>
      </c>
      <c r="AV17" s="102">
        <f t="shared" si="15"/>
        <v>1.8778226764915564</v>
      </c>
      <c r="AW17" s="122">
        <v>52.531334430000001</v>
      </c>
      <c r="AX17" s="105">
        <f>SUM(AW$6:AW17)</f>
        <v>863.97319318999939</v>
      </c>
      <c r="AY17" s="153">
        <f>(AX17-AU17)/AU17*100</f>
        <v>0.79015319528691796</v>
      </c>
      <c r="AZ17" s="122">
        <v>86.028288470000007</v>
      </c>
      <c r="BA17" s="105">
        <f>SUM(AZ$6:AZ17)</f>
        <v>916.79053882000017</v>
      </c>
      <c r="BB17" s="153">
        <f>(BA17-AX17)/AX17*100</f>
        <v>6.1133083811300057</v>
      </c>
      <c r="BC17" s="122">
        <v>69.144970090000001</v>
      </c>
      <c r="BD17" s="105">
        <f>SUM(BC$6:BC17)</f>
        <v>896.30851700000005</v>
      </c>
      <c r="BE17" s="153">
        <f>(BD17-BA17)/BA17*100</f>
        <v>-2.2341004790868038</v>
      </c>
      <c r="BF17" s="122">
        <v>87.637115349999902</v>
      </c>
      <c r="BG17" s="105">
        <f>SUM(BF$6:BF17)</f>
        <v>905.91124675999993</v>
      </c>
      <c r="BH17" s="102">
        <f t="shared" si="19"/>
        <v>1.0713643324667721</v>
      </c>
      <c r="BI17" s="122">
        <v>83.390689910000006</v>
      </c>
      <c r="BJ17" s="256">
        <f>SUM(BI$6:BI17)</f>
        <v>890.12323830000003</v>
      </c>
      <c r="BK17" s="106">
        <f t="shared" si="11"/>
        <v>-1.742776515521345</v>
      </c>
      <c r="BL17" s="122">
        <v>108.69041446</v>
      </c>
      <c r="BM17" s="259">
        <f t="shared" si="20"/>
        <v>886.21189381999989</v>
      </c>
      <c r="BN17" s="302">
        <f t="shared" si="12"/>
        <v>30.338787911821928</v>
      </c>
    </row>
    <row r="18" spans="1:66" s="46" customFormat="1" ht="24.95" customHeight="1" thickBot="1" x14ac:dyDescent="0.25">
      <c r="A18" s="133" t="s">
        <v>314</v>
      </c>
      <c r="B18" s="134"/>
      <c r="C18" s="135">
        <f>SUM(B$6:B18)</f>
        <v>705.04378772665439</v>
      </c>
      <c r="D18" s="136">
        <v>-3</v>
      </c>
      <c r="E18" s="137"/>
      <c r="F18" s="138">
        <f>SUM(E$6:E18)</f>
        <v>725.05815097557399</v>
      </c>
      <c r="G18" s="136"/>
      <c r="H18" s="137"/>
      <c r="I18" s="138">
        <f>SUM(H$6:H18)</f>
        <v>789</v>
      </c>
      <c r="J18" s="136"/>
      <c r="K18" s="137"/>
      <c r="L18" s="138"/>
      <c r="M18" s="136"/>
      <c r="N18" s="137"/>
      <c r="O18" s="138"/>
      <c r="P18" s="136"/>
      <c r="Q18" s="137"/>
      <c r="R18" s="138"/>
      <c r="S18" s="136"/>
      <c r="T18" s="137"/>
      <c r="U18" s="138"/>
      <c r="V18" s="136"/>
      <c r="W18" s="137"/>
      <c r="X18" s="138">
        <f>X17</f>
        <v>774</v>
      </c>
      <c r="Y18" s="136">
        <f>Y17</f>
        <v>-8.0760095011876487</v>
      </c>
      <c r="Z18" s="137"/>
      <c r="AA18" s="138">
        <f>AA17</f>
        <v>818</v>
      </c>
      <c r="AB18" s="136">
        <f>AB17</f>
        <v>5.684754521963824</v>
      </c>
      <c r="AC18" s="137"/>
      <c r="AD18" s="139">
        <f>AD17</f>
        <v>870</v>
      </c>
      <c r="AE18" s="136">
        <f>AE17</f>
        <v>6.3569682151589246</v>
      </c>
      <c r="AF18" s="137"/>
      <c r="AG18" s="139">
        <f>AG17</f>
        <v>872.52</v>
      </c>
      <c r="AH18" s="136">
        <f>AH17</f>
        <v>0.28965517241379102</v>
      </c>
      <c r="AI18" s="137"/>
      <c r="AJ18" s="140"/>
      <c r="AK18" s="139">
        <f>AK17</f>
        <v>855.09999999999991</v>
      </c>
      <c r="AL18" s="141">
        <f>AL17</f>
        <v>841.4</v>
      </c>
      <c r="AM18" s="136">
        <f>AM17</f>
        <v>-1.9965158391784799</v>
      </c>
      <c r="AN18" s="137"/>
      <c r="AO18" s="139">
        <f>SUM(AN$6:AN18)</f>
        <v>871.00000000000011</v>
      </c>
      <c r="AP18" s="136">
        <f t="shared" si="9"/>
        <v>1.8594316454216122</v>
      </c>
      <c r="AQ18" s="137"/>
      <c r="AR18" s="139">
        <f>SUM(AQ$6:AQ18)</f>
        <v>696.30000000000007</v>
      </c>
      <c r="AS18" s="136"/>
      <c r="AT18" s="137"/>
      <c r="AU18" s="139">
        <f>SUM(AT$6:AT18)</f>
        <v>857.19999999999993</v>
      </c>
      <c r="AV18" s="154">
        <f t="shared" si="15"/>
        <v>1.8778226764915564</v>
      </c>
      <c r="AW18" s="137"/>
      <c r="AX18" s="139">
        <f>AX17</f>
        <v>863.97319318999939</v>
      </c>
      <c r="AY18" s="155">
        <f>AY17</f>
        <v>0.79015319528691796</v>
      </c>
      <c r="AZ18" s="137"/>
      <c r="BA18" s="139">
        <f>BA17</f>
        <v>916.79053882000017</v>
      </c>
      <c r="BB18" s="136">
        <f>BB17</f>
        <v>6.1133083811300057</v>
      </c>
      <c r="BC18" s="137"/>
      <c r="BD18" s="139">
        <f>BD17</f>
        <v>896.30851700000005</v>
      </c>
      <c r="BE18" s="136">
        <f>BE17</f>
        <v>-2.2341004790868038</v>
      </c>
      <c r="BF18" s="137"/>
      <c r="BG18" s="216">
        <f>SUM(BF$6:BF18)</f>
        <v>905.91124675999993</v>
      </c>
      <c r="BH18" s="154">
        <f t="shared" si="19"/>
        <v>1.0713643324667721</v>
      </c>
      <c r="BI18" s="137"/>
      <c r="BJ18" s="216">
        <f>SUM(BI$6:BI18)</f>
        <v>890.12323830000003</v>
      </c>
      <c r="BK18" s="154">
        <f t="shared" si="11"/>
        <v>-1.742776515521345</v>
      </c>
      <c r="BL18" s="145"/>
      <c r="BM18" s="216">
        <f>SUM(BL$6:BL18)</f>
        <v>886.21189381999989</v>
      </c>
      <c r="BN18" s="154">
        <f t="shared" ref="BN18" si="21">(BM18-BJ18)/BJ18*100</f>
        <v>-0.43941606192308968</v>
      </c>
    </row>
    <row r="19" spans="1:66" s="46" customFormat="1" ht="15.6" customHeight="1" thickTop="1" x14ac:dyDescent="0.2">
      <c r="A19" s="156"/>
      <c r="B19" s="157"/>
      <c r="C19" s="157"/>
      <c r="D19" s="158"/>
      <c r="E19" s="157"/>
      <c r="F19" s="159"/>
      <c r="G19" s="158"/>
      <c r="H19" s="157"/>
      <c r="I19" s="159"/>
      <c r="J19" s="158"/>
      <c r="K19" s="157"/>
      <c r="L19" s="159"/>
      <c r="M19" s="158"/>
      <c r="N19" s="157"/>
      <c r="O19" s="159"/>
      <c r="P19" s="158"/>
      <c r="Q19" s="157"/>
      <c r="R19" s="159"/>
      <c r="S19" s="158"/>
      <c r="T19" s="157"/>
      <c r="U19" s="159"/>
      <c r="V19" s="158"/>
      <c r="W19" s="157"/>
      <c r="X19" s="159"/>
      <c r="Y19" s="158"/>
      <c r="Z19" s="146" t="s">
        <v>316</v>
      </c>
      <c r="AA19" s="146"/>
      <c r="AB19" s="146"/>
      <c r="AC19" s="146"/>
      <c r="AD19" s="146"/>
      <c r="AE19" s="146"/>
      <c r="AF19" s="146"/>
      <c r="AG19" s="146"/>
      <c r="AH19" s="146"/>
      <c r="AI19" s="146"/>
      <c r="AJ19" s="42"/>
      <c r="AK19" s="42"/>
      <c r="AL19" s="160"/>
      <c r="AM19" s="158"/>
      <c r="AN19" s="157"/>
      <c r="AO19" s="161"/>
      <c r="AP19" s="158"/>
      <c r="AQ19" s="157"/>
      <c r="AR19" s="161"/>
      <c r="AS19" s="158"/>
      <c r="AT19" s="157"/>
      <c r="AU19" s="161"/>
      <c r="AV19" s="158"/>
      <c r="AW19" s="157"/>
      <c r="AX19" s="161"/>
      <c r="AY19" s="158"/>
      <c r="BL19" s="308"/>
      <c r="BM19" s="308"/>
    </row>
    <row r="20" spans="1:66" ht="15.6" customHeight="1" x14ac:dyDescent="0.2">
      <c r="E20" s="42" t="s">
        <v>315</v>
      </c>
      <c r="Z20" s="146" t="s">
        <v>319</v>
      </c>
      <c r="AA20" s="149"/>
      <c r="AB20" s="149"/>
      <c r="AC20" s="149"/>
      <c r="AD20" s="149"/>
      <c r="AE20" s="149"/>
      <c r="AF20" s="149"/>
      <c r="AG20" s="149"/>
      <c r="AH20" s="146"/>
    </row>
    <row r="21" spans="1:66" x14ac:dyDescent="0.2">
      <c r="A21" s="147"/>
      <c r="B21" s="148"/>
    </row>
    <row r="22" spans="1:66" x14ac:dyDescent="0.2">
      <c r="AJ22" s="150"/>
    </row>
  </sheetData>
  <conditionalFormatting sqref="BF7">
    <cfRule type="containsText" dxfId="7" priority="6" stopIfTrue="1" operator="containsText" text="ort">
      <formula>NOT(ISERROR(SEARCH("ort",BF7)))</formula>
    </cfRule>
  </conditionalFormatting>
  <conditionalFormatting sqref="BF9">
    <cfRule type="containsText" dxfId="6" priority="5" stopIfTrue="1" operator="containsText" text="ort">
      <formula>NOT(ISERROR(SEARCH("ort",BF9)))</formula>
    </cfRule>
  </conditionalFormatting>
  <conditionalFormatting sqref="BI9">
    <cfRule type="containsText" dxfId="5" priority="3" stopIfTrue="1" operator="containsText" text="ort">
      <formula>NOT(ISERROR(SEARCH("ort",BI9)))</formula>
    </cfRule>
  </conditionalFormatting>
  <conditionalFormatting sqref="BI7">
    <cfRule type="containsText" dxfId="4" priority="4" stopIfTrue="1" operator="containsText" text="ort">
      <formula>NOT(ISERROR(SEARCH("ort",BI7)))</formula>
    </cfRule>
  </conditionalFormatting>
  <conditionalFormatting sqref="BL9">
    <cfRule type="containsText" dxfId="3" priority="1" stopIfTrue="1" operator="containsText" text="ort">
      <formula>NOT(ISERROR(SEARCH("ort",BL9)))</formula>
    </cfRule>
  </conditionalFormatting>
  <conditionalFormatting sqref="BL7">
    <cfRule type="containsText" dxfId="2" priority="2" stopIfTrue="1" operator="containsText" text="ort">
      <formula>NOT(ISERROR(SEARCH("ort",BL7)))</formula>
    </cfRule>
  </conditionalFormatting>
  <pageMargins left="0" right="0" top="0.74803149606299213" bottom="0.74803149606299213" header="0.31496062992125984" footer="0.11811023622047245"/>
  <pageSetup paperSize="9" orientation="landscape" r:id="rId1"/>
  <headerFooter>
    <oddFooter>&amp;L&amp;"Arial,Normaali"&amp;8Lähde: Verohallinto/Veronsaajien palvelut&amp;C&amp;"Arial,Normaali"&amp;8&amp;D</oddFooter>
  </headerFooter>
  <ignoredErrors>
    <ignoredError sqref="BJ7:BJ1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N24"/>
  <sheetViews>
    <sheetView zoomScaleNormal="100" workbookViewId="0">
      <pane xSplit="25" topLeftCell="AE1" activePane="topRight" state="frozen"/>
      <selection pane="topRight" activeCell="BK1" sqref="BK1"/>
    </sheetView>
  </sheetViews>
  <sheetFormatPr defaultColWidth="11.28515625" defaultRowHeight="12.75" x14ac:dyDescent="0.2"/>
  <cols>
    <col min="1" max="1" width="7.5703125" style="42" customWidth="1"/>
    <col min="2" max="2" width="10.7109375" style="210" hidden="1" customWidth="1"/>
    <col min="3" max="3" width="8.7109375" style="210" hidden="1" customWidth="1"/>
    <col min="4" max="4" width="11.140625" style="42" hidden="1" customWidth="1"/>
    <col min="5" max="5" width="10.7109375" style="42" hidden="1" customWidth="1"/>
    <col min="6" max="6" width="8.7109375" style="42" hidden="1" customWidth="1"/>
    <col min="7" max="7" width="12.42578125" style="42" hidden="1" customWidth="1"/>
    <col min="8" max="8" width="10.7109375" style="42" hidden="1" customWidth="1"/>
    <col min="9" max="9" width="8.7109375" style="42" hidden="1" customWidth="1"/>
    <col min="10" max="10" width="12.42578125" style="42" hidden="1" customWidth="1"/>
    <col min="11" max="11" width="10.7109375" style="42" hidden="1" customWidth="1"/>
    <col min="12" max="12" width="8.7109375" style="42" hidden="1" customWidth="1"/>
    <col min="13" max="13" width="12.42578125" style="42" hidden="1" customWidth="1"/>
    <col min="14" max="14" width="10.7109375" style="42" hidden="1" customWidth="1"/>
    <col min="15" max="15" width="9.140625" style="42" hidden="1" customWidth="1"/>
    <col min="16" max="16" width="12.42578125" style="42" hidden="1" customWidth="1"/>
    <col min="17" max="17" width="10.7109375" style="42" hidden="1" customWidth="1"/>
    <col min="18" max="18" width="8.7109375" style="42" hidden="1" customWidth="1"/>
    <col min="19" max="19" width="12.42578125" style="42" hidden="1" customWidth="1"/>
    <col min="20" max="20" width="10.7109375" style="42" hidden="1" customWidth="1"/>
    <col min="21" max="21" width="8.7109375" style="42" hidden="1" customWidth="1"/>
    <col min="22" max="22" width="12.42578125" style="42" hidden="1" customWidth="1"/>
    <col min="23" max="23" width="9.42578125" style="42" hidden="1" customWidth="1"/>
    <col min="24" max="24" width="6.5703125" style="42" hidden="1" customWidth="1"/>
    <col min="25" max="25" width="8.42578125" style="42" hidden="1" customWidth="1"/>
    <col min="26" max="26" width="9.42578125" style="42" customWidth="1"/>
    <col min="27" max="27" width="7" style="42" customWidth="1"/>
    <col min="28" max="28" width="8.42578125" style="42" customWidth="1"/>
    <col min="29" max="29" width="8.5703125" style="42" customWidth="1"/>
    <col min="30" max="30" width="7.85546875" style="42" customWidth="1"/>
    <col min="31" max="31" width="7.7109375" style="42" customWidth="1"/>
    <col min="32" max="32" width="8.5703125" style="42" customWidth="1"/>
    <col min="33" max="33" width="7.85546875" style="42" customWidth="1"/>
    <col min="34" max="34" width="8.7109375" style="42" customWidth="1"/>
    <col min="35" max="35" width="8.5703125" style="42" customWidth="1"/>
    <col min="36" max="36" width="8.5703125" style="42" hidden="1" customWidth="1"/>
    <col min="37" max="37" width="7.85546875" style="42" customWidth="1"/>
    <col min="38" max="38" width="7.85546875" style="42" hidden="1" customWidth="1"/>
    <col min="39" max="39" width="7.85546875" style="42" customWidth="1"/>
    <col min="40" max="40" width="8.85546875" style="42" hidden="1" customWidth="1"/>
    <col min="41" max="41" width="8.42578125" style="42" hidden="1" customWidth="1"/>
    <col min="42" max="42" width="7.7109375" style="42" hidden="1" customWidth="1"/>
    <col min="43" max="43" width="9.28515625" style="42" hidden="1" customWidth="1"/>
    <col min="44" max="44" width="7.85546875" style="42" hidden="1" customWidth="1"/>
    <col min="45" max="45" width="8" style="42" hidden="1" customWidth="1"/>
    <col min="46" max="46" width="8.85546875" style="42" hidden="1" customWidth="1"/>
    <col min="47" max="47" width="8.42578125" style="42" hidden="1" customWidth="1"/>
    <col min="48" max="48" width="8.5703125" style="42" hidden="1" customWidth="1"/>
    <col min="49" max="49" width="8.85546875" style="42" hidden="1" customWidth="1"/>
    <col min="50" max="51" width="7.42578125" style="42" hidden="1" customWidth="1"/>
    <col min="52" max="52" width="7.7109375" style="42" hidden="1" customWidth="1"/>
    <col min="53" max="53" width="10.5703125" style="42" hidden="1" customWidth="1"/>
    <col min="54" max="54" width="5.85546875" style="42" hidden="1" customWidth="1"/>
    <col min="55" max="55" width="7.7109375" style="42" hidden="1" customWidth="1"/>
    <col min="56" max="56" width="10.5703125" style="42" hidden="1" customWidth="1"/>
    <col min="57" max="57" width="5.85546875" style="42" hidden="1" customWidth="1"/>
    <col min="58" max="58" width="9.140625" style="42" customWidth="1"/>
    <col min="59" max="16384" width="11.28515625" style="42"/>
  </cols>
  <sheetData>
    <row r="1" spans="1:66" ht="20.100000000000001" customHeight="1" x14ac:dyDescent="0.2">
      <c r="B1" s="42"/>
      <c r="C1" s="162"/>
      <c r="D1" s="46"/>
      <c r="G1" s="163"/>
    </row>
    <row r="2" spans="1:66" ht="24" customHeight="1" thickBot="1" x14ac:dyDescent="0.25">
      <c r="B2" s="164" t="s">
        <v>320</v>
      </c>
      <c r="C2" s="165"/>
      <c r="D2" s="165"/>
      <c r="E2" s="165"/>
      <c r="F2" s="165"/>
      <c r="Y2" s="46"/>
      <c r="Z2" s="46" t="s">
        <v>339</v>
      </c>
      <c r="AA2" s="46"/>
      <c r="AB2" s="46"/>
      <c r="AN2" s="42" t="s">
        <v>292</v>
      </c>
      <c r="AQ2" s="42" t="s">
        <v>292</v>
      </c>
      <c r="AT2" s="46"/>
      <c r="AU2" s="46"/>
      <c r="AV2" s="46"/>
      <c r="AW2" s="46"/>
      <c r="AX2" s="46"/>
    </row>
    <row r="3" spans="1:66" ht="27" customHeight="1" thickTop="1" thickBot="1" x14ac:dyDescent="0.25">
      <c r="A3" s="166"/>
      <c r="B3" s="55"/>
      <c r="C3" s="53">
        <v>1999</v>
      </c>
      <c r="D3" s="50"/>
      <c r="E3" s="48"/>
      <c r="F3" s="49">
        <v>2000</v>
      </c>
      <c r="G3" s="50"/>
      <c r="H3" s="48"/>
      <c r="I3" s="49">
        <v>2001</v>
      </c>
      <c r="J3" s="50"/>
      <c r="K3" s="48"/>
      <c r="L3" s="49">
        <v>2002</v>
      </c>
      <c r="M3" s="50"/>
      <c r="N3" s="48"/>
      <c r="O3" s="49">
        <v>2003</v>
      </c>
      <c r="P3" s="50"/>
      <c r="Q3" s="48"/>
      <c r="R3" s="49">
        <v>2004</v>
      </c>
      <c r="S3" s="50"/>
      <c r="T3" s="48"/>
      <c r="U3" s="49">
        <v>2005</v>
      </c>
      <c r="V3" s="50"/>
      <c r="W3" s="48"/>
      <c r="X3" s="49">
        <v>2006</v>
      </c>
      <c r="Y3" s="50"/>
      <c r="Z3" s="48"/>
      <c r="AA3" s="49">
        <v>2007</v>
      </c>
      <c r="AB3" s="50"/>
      <c r="AC3" s="48"/>
      <c r="AD3" s="49">
        <v>2008</v>
      </c>
      <c r="AE3" s="50"/>
      <c r="AF3" s="55"/>
      <c r="AG3" s="53">
        <v>2009</v>
      </c>
      <c r="AH3" s="54"/>
      <c r="AI3" s="55"/>
      <c r="AJ3" s="55"/>
      <c r="AK3" s="53">
        <v>2010</v>
      </c>
      <c r="AL3" s="53"/>
      <c r="AM3" s="54"/>
      <c r="AN3" s="55"/>
      <c r="AO3" s="53">
        <v>2011</v>
      </c>
      <c r="AP3" s="54"/>
      <c r="AQ3" s="167"/>
      <c r="AR3" s="57">
        <v>2012</v>
      </c>
      <c r="AS3" s="58"/>
      <c r="AT3" s="167"/>
      <c r="AU3" s="57">
        <v>2011</v>
      </c>
      <c r="AV3" s="58"/>
      <c r="AW3" s="167"/>
      <c r="AX3" s="57">
        <v>2012</v>
      </c>
      <c r="AY3" s="58"/>
      <c r="AZ3" s="167"/>
      <c r="BA3" s="57">
        <v>2013</v>
      </c>
      <c r="BB3" s="58"/>
      <c r="BC3" s="167"/>
      <c r="BD3" s="57">
        <v>2014</v>
      </c>
      <c r="BE3" s="58"/>
      <c r="BF3" s="167"/>
      <c r="BG3" s="57">
        <v>2015</v>
      </c>
      <c r="BH3" s="58"/>
      <c r="BI3" s="167"/>
      <c r="BJ3" s="249">
        <v>2016</v>
      </c>
      <c r="BK3" s="167"/>
      <c r="BL3" s="249">
        <v>2017</v>
      </c>
    </row>
    <row r="4" spans="1:66" ht="27" customHeight="1" thickTop="1" x14ac:dyDescent="0.2">
      <c r="A4" s="168" t="s">
        <v>293</v>
      </c>
      <c r="B4" s="169" t="s">
        <v>294</v>
      </c>
      <c r="C4" s="170" t="s">
        <v>321</v>
      </c>
      <c r="D4" s="171"/>
      <c r="E4" s="172" t="s">
        <v>294</v>
      </c>
      <c r="F4" s="173" t="s">
        <v>321</v>
      </c>
      <c r="G4" s="171"/>
      <c r="H4" s="172" t="s">
        <v>294</v>
      </c>
      <c r="I4" s="173" t="s">
        <v>321</v>
      </c>
      <c r="J4" s="171"/>
      <c r="K4" s="172" t="s">
        <v>294</v>
      </c>
      <c r="L4" s="173" t="s">
        <v>321</v>
      </c>
      <c r="M4" s="171"/>
      <c r="N4" s="172" t="s">
        <v>294</v>
      </c>
      <c r="O4" s="173" t="s">
        <v>321</v>
      </c>
      <c r="P4" s="171"/>
      <c r="Q4" s="172" t="s">
        <v>294</v>
      </c>
      <c r="R4" s="173" t="s">
        <v>321</v>
      </c>
      <c r="S4" s="171"/>
      <c r="T4" s="172" t="s">
        <v>294</v>
      </c>
      <c r="U4" s="173" t="s">
        <v>321</v>
      </c>
      <c r="V4" s="171"/>
      <c r="W4" s="172" t="s">
        <v>294</v>
      </c>
      <c r="X4" s="173" t="s">
        <v>296</v>
      </c>
      <c r="Y4" s="171"/>
      <c r="Z4" s="174" t="s">
        <v>294</v>
      </c>
      <c r="AA4" s="175" t="s">
        <v>296</v>
      </c>
      <c r="AB4" s="176"/>
      <c r="AC4" s="174" t="s">
        <v>294</v>
      </c>
      <c r="AD4" s="175" t="s">
        <v>296</v>
      </c>
      <c r="AE4" s="176"/>
      <c r="AF4" s="174" t="s">
        <v>294</v>
      </c>
      <c r="AG4" s="175" t="s">
        <v>296</v>
      </c>
      <c r="AH4" s="176"/>
      <c r="AI4" s="174" t="s">
        <v>294</v>
      </c>
      <c r="AJ4" s="69" t="s">
        <v>294</v>
      </c>
      <c r="AK4" s="175" t="s">
        <v>296</v>
      </c>
      <c r="AL4" s="177"/>
      <c r="AM4" s="176"/>
      <c r="AN4" s="174" t="s">
        <v>294</v>
      </c>
      <c r="AO4" s="175" t="s">
        <v>296</v>
      </c>
      <c r="AP4" s="176"/>
      <c r="AQ4" s="174" t="s">
        <v>294</v>
      </c>
      <c r="AR4" s="175" t="s">
        <v>296</v>
      </c>
      <c r="AS4" s="176"/>
      <c r="AT4" s="174" t="s">
        <v>294</v>
      </c>
      <c r="AU4" s="175" t="s">
        <v>296</v>
      </c>
      <c r="AV4" s="176"/>
      <c r="AW4" s="174" t="s">
        <v>294</v>
      </c>
      <c r="AX4" s="175" t="s">
        <v>296</v>
      </c>
      <c r="AY4" s="176"/>
      <c r="AZ4" s="174" t="s">
        <v>294</v>
      </c>
      <c r="BA4" s="175" t="s">
        <v>296</v>
      </c>
      <c r="BB4" s="176"/>
      <c r="BC4" s="174" t="s">
        <v>294</v>
      </c>
      <c r="BD4" s="175" t="s">
        <v>296</v>
      </c>
      <c r="BE4" s="176"/>
      <c r="BF4" s="174" t="s">
        <v>294</v>
      </c>
      <c r="BG4" s="175" t="s">
        <v>296</v>
      </c>
      <c r="BH4" s="176"/>
      <c r="BI4" s="174" t="s">
        <v>294</v>
      </c>
      <c r="BJ4" s="250" t="s">
        <v>296</v>
      </c>
      <c r="BK4" s="174" t="s">
        <v>294</v>
      </c>
      <c r="BL4" s="250" t="s">
        <v>296</v>
      </c>
    </row>
    <row r="5" spans="1:66" s="85" customFormat="1" ht="54.6" customHeight="1" x14ac:dyDescent="0.25">
      <c r="A5" s="71"/>
      <c r="B5" s="72" t="s">
        <v>299</v>
      </c>
      <c r="C5" s="73" t="s">
        <v>298</v>
      </c>
      <c r="D5" s="74" t="s">
        <v>279</v>
      </c>
      <c r="E5" s="75" t="s">
        <v>299</v>
      </c>
      <c r="F5" s="76" t="s">
        <v>298</v>
      </c>
      <c r="G5" s="74" t="s">
        <v>279</v>
      </c>
      <c r="H5" s="75" t="s">
        <v>299</v>
      </c>
      <c r="I5" s="76" t="s">
        <v>298</v>
      </c>
      <c r="J5" s="74" t="s">
        <v>279</v>
      </c>
      <c r="K5" s="75" t="s">
        <v>299</v>
      </c>
      <c r="L5" s="76" t="s">
        <v>298</v>
      </c>
      <c r="M5" s="74" t="s">
        <v>279</v>
      </c>
      <c r="N5" s="75" t="s">
        <v>299</v>
      </c>
      <c r="O5" s="76" t="s">
        <v>298</v>
      </c>
      <c r="P5" s="74" t="s">
        <v>279</v>
      </c>
      <c r="Q5" s="75" t="s">
        <v>299</v>
      </c>
      <c r="R5" s="76" t="s">
        <v>298</v>
      </c>
      <c r="S5" s="74" t="s">
        <v>279</v>
      </c>
      <c r="T5" s="75" t="s">
        <v>299</v>
      </c>
      <c r="U5" s="76" t="s">
        <v>298</v>
      </c>
      <c r="V5" s="74" t="s">
        <v>279</v>
      </c>
      <c r="W5" s="75" t="s">
        <v>299</v>
      </c>
      <c r="X5" s="76" t="s">
        <v>298</v>
      </c>
      <c r="Y5" s="77" t="s">
        <v>279</v>
      </c>
      <c r="Z5" s="78" t="s">
        <v>299</v>
      </c>
      <c r="AA5" s="79" t="s">
        <v>298</v>
      </c>
      <c r="AB5" s="80" t="s">
        <v>279</v>
      </c>
      <c r="AC5" s="78" t="s">
        <v>299</v>
      </c>
      <c r="AD5" s="79" t="s">
        <v>298</v>
      </c>
      <c r="AE5" s="80" t="s">
        <v>279</v>
      </c>
      <c r="AF5" s="78" t="s">
        <v>299</v>
      </c>
      <c r="AG5" s="79" t="s">
        <v>298</v>
      </c>
      <c r="AH5" s="80" t="s">
        <v>279</v>
      </c>
      <c r="AI5" s="78" t="s">
        <v>299</v>
      </c>
      <c r="AJ5" s="81" t="s">
        <v>300</v>
      </c>
      <c r="AK5" s="79" t="s">
        <v>298</v>
      </c>
      <c r="AL5" s="82" t="s">
        <v>301</v>
      </c>
      <c r="AM5" s="80" t="s">
        <v>279</v>
      </c>
      <c r="AN5" s="78" t="s">
        <v>299</v>
      </c>
      <c r="AO5" s="79" t="s">
        <v>298</v>
      </c>
      <c r="AP5" s="83" t="s">
        <v>279</v>
      </c>
      <c r="AQ5" s="78" t="s">
        <v>299</v>
      </c>
      <c r="AR5" s="79" t="s">
        <v>298</v>
      </c>
      <c r="AS5" s="83" t="s">
        <v>279</v>
      </c>
      <c r="AT5" s="78" t="s">
        <v>299</v>
      </c>
      <c r="AU5" s="79" t="s">
        <v>298</v>
      </c>
      <c r="AV5" s="80" t="s">
        <v>337</v>
      </c>
      <c r="AW5" s="78" t="s">
        <v>299</v>
      </c>
      <c r="AX5" s="79" t="s">
        <v>298</v>
      </c>
      <c r="AY5" s="80" t="s">
        <v>279</v>
      </c>
      <c r="AZ5" s="78" t="s">
        <v>299</v>
      </c>
      <c r="BA5" s="79" t="s">
        <v>298</v>
      </c>
      <c r="BB5" s="80" t="s">
        <v>279</v>
      </c>
      <c r="BC5" s="78" t="s">
        <v>299</v>
      </c>
      <c r="BD5" s="79" t="s">
        <v>298</v>
      </c>
      <c r="BE5" s="80" t="s">
        <v>279</v>
      </c>
      <c r="BF5" s="78" t="s">
        <v>299</v>
      </c>
      <c r="BG5" s="79" t="s">
        <v>298</v>
      </c>
      <c r="BH5" s="80" t="s">
        <v>279</v>
      </c>
      <c r="BI5" s="275" t="s">
        <v>299</v>
      </c>
      <c r="BJ5" s="280" t="s">
        <v>298</v>
      </c>
      <c r="BK5" s="275" t="s">
        <v>299</v>
      </c>
      <c r="BL5" s="280" t="s">
        <v>298</v>
      </c>
    </row>
    <row r="6" spans="1:66" ht="24.95" customHeight="1" x14ac:dyDescent="0.2">
      <c r="A6" s="86" t="s">
        <v>302</v>
      </c>
      <c r="B6" s="178">
        <f>43/5.94573</f>
        <v>7.2320808378449746</v>
      </c>
      <c r="C6" s="179">
        <v>7</v>
      </c>
      <c r="D6" s="102"/>
      <c r="E6" s="128">
        <f>34/5.94573</f>
        <v>5.7183894996913747</v>
      </c>
      <c r="F6" s="179">
        <v>6</v>
      </c>
      <c r="G6" s="180">
        <f t="shared" ref="G6:G17" si="0">(F6-C6)/C6*100</f>
        <v>-14.285714285714285</v>
      </c>
      <c r="H6" s="128">
        <f>83/5.94573</f>
        <v>13.959597896305416</v>
      </c>
      <c r="I6" s="179">
        <v>14</v>
      </c>
      <c r="J6" s="180">
        <f t="shared" ref="J6:J17" si="1">(I6-F6)/F6*100</f>
        <v>133.33333333333331</v>
      </c>
      <c r="K6" s="128">
        <v>2</v>
      </c>
      <c r="L6" s="181">
        <v>2</v>
      </c>
      <c r="M6" s="180">
        <f t="shared" ref="M6:M17" si="2">(L6-I6)/I6*100</f>
        <v>-85.714285714285708</v>
      </c>
      <c r="N6" s="128">
        <v>6</v>
      </c>
      <c r="O6" s="181">
        <v>6</v>
      </c>
      <c r="P6" s="180"/>
      <c r="Q6" s="128">
        <v>4</v>
      </c>
      <c r="R6" s="181">
        <v>4</v>
      </c>
      <c r="S6" s="180"/>
      <c r="T6" s="128">
        <v>6</v>
      </c>
      <c r="U6" s="181">
        <v>6</v>
      </c>
      <c r="V6" s="182">
        <f t="shared" ref="V6:V17" si="3">(U6-R6)/R6*100</f>
        <v>50</v>
      </c>
      <c r="W6" s="128">
        <v>5</v>
      </c>
      <c r="X6" s="181">
        <v>5</v>
      </c>
      <c r="Y6" s="182">
        <f t="shared" ref="Y6:Y17" si="4">(X6-U6)/U6*100</f>
        <v>-16.666666666666664</v>
      </c>
      <c r="Z6" s="128">
        <v>4</v>
      </c>
      <c r="AA6" s="181">
        <v>4</v>
      </c>
      <c r="AB6" s="182">
        <f t="shared" ref="AB6:AB17" si="5">(AA6-X6)/X6*100</f>
        <v>-20</v>
      </c>
      <c r="AC6" s="129">
        <v>8.9</v>
      </c>
      <c r="AD6" s="183">
        <v>8.9</v>
      </c>
      <c r="AE6" s="182">
        <f>(AD6-AA6)/AA6*100</f>
        <v>122.50000000000001</v>
      </c>
      <c r="AF6" s="129">
        <v>1.5</v>
      </c>
      <c r="AG6" s="183">
        <v>1.5</v>
      </c>
      <c r="AH6" s="182">
        <f t="shared" ref="AH6:AH17" si="6">(AG6-AD6)/AD6*100</f>
        <v>-83.146067415730343</v>
      </c>
      <c r="AI6" s="184">
        <v>0.5</v>
      </c>
      <c r="AJ6" s="185">
        <v>0.5</v>
      </c>
      <c r="AK6" s="183">
        <v>0.5</v>
      </c>
      <c r="AL6" s="186">
        <v>0.5</v>
      </c>
      <c r="AM6" s="182">
        <f t="shared" ref="AM6:AM17" si="7">(AK6-AG6)/AG6*100</f>
        <v>-66.666666666666657</v>
      </c>
      <c r="AN6" s="129">
        <v>5</v>
      </c>
      <c r="AO6" s="183">
        <v>5</v>
      </c>
      <c r="AP6" s="182">
        <f t="shared" ref="AP6:AP17" si="8">(AO6-AK6)/AK6*100</f>
        <v>900</v>
      </c>
      <c r="AQ6" s="129">
        <v>3.4</v>
      </c>
      <c r="AR6" s="183">
        <v>3.4</v>
      </c>
      <c r="AS6" s="182">
        <f t="shared" ref="AS6:AS11" si="9">(AR6-AO6)/AO6*100</f>
        <v>-32</v>
      </c>
      <c r="AT6" s="129">
        <v>5</v>
      </c>
      <c r="AU6" s="183">
        <v>5</v>
      </c>
      <c r="AV6" s="182">
        <f>(AU6-AL6)/AL6*100</f>
        <v>900</v>
      </c>
      <c r="AW6" s="129">
        <v>3.3740320000000001</v>
      </c>
      <c r="AX6" s="183">
        <f>AW6</f>
        <v>3.3740320000000001</v>
      </c>
      <c r="AY6" s="182">
        <f>(AX6-AU6)/AU6*100</f>
        <v>-32.519359999999999</v>
      </c>
      <c r="AZ6" s="129">
        <v>3.2211484499999998</v>
      </c>
      <c r="BA6" s="183">
        <f>AZ6</f>
        <v>3.2211484499999998</v>
      </c>
      <c r="BB6" s="182">
        <f>(BA6-AX6)/AX6*100</f>
        <v>-4.531182573253612</v>
      </c>
      <c r="BC6" s="129">
        <v>14.41642832</v>
      </c>
      <c r="BD6" s="183">
        <f>BC6</f>
        <v>14.41642832</v>
      </c>
      <c r="BE6" s="182">
        <f>(BD6-BA6)/BA6*100</f>
        <v>347.55553939154839</v>
      </c>
      <c r="BF6" s="129">
        <v>9.9035956200000008</v>
      </c>
      <c r="BG6" s="183">
        <f>BF6</f>
        <v>9.9035956200000008</v>
      </c>
      <c r="BH6" s="182">
        <f t="shared" ref="BH6:BH18" si="10">(BG6-BD6)/BD6*100</f>
        <v>-31.303403310647465</v>
      </c>
      <c r="BI6" s="279">
        <v>3715442.5299999993</v>
      </c>
      <c r="BJ6" s="276">
        <v>3715442.5299999993</v>
      </c>
      <c r="BK6" s="279">
        <v>745341.56</v>
      </c>
      <c r="BL6" s="276">
        <v>745341.56</v>
      </c>
      <c r="BM6" s="148"/>
      <c r="BN6" s="148"/>
    </row>
    <row r="7" spans="1:66" ht="24.95" customHeight="1" x14ac:dyDescent="0.2">
      <c r="A7" s="86" t="s">
        <v>303</v>
      </c>
      <c r="B7" s="187">
        <f>40/5.94573</f>
        <v>6.7275170584604416</v>
      </c>
      <c r="C7" s="179">
        <v>14</v>
      </c>
      <c r="D7" s="180"/>
      <c r="E7" s="188">
        <f>36/5.94573</f>
        <v>6.054765352614397</v>
      </c>
      <c r="F7" s="179">
        <v>12</v>
      </c>
      <c r="G7" s="180">
        <f t="shared" si="0"/>
        <v>-14.285714285714285</v>
      </c>
      <c r="H7" s="188">
        <f>41/5.94573</f>
        <v>6.8957049849219523</v>
      </c>
      <c r="I7" s="179">
        <v>21</v>
      </c>
      <c r="J7" s="180">
        <f t="shared" si="1"/>
        <v>75</v>
      </c>
      <c r="K7" s="188">
        <v>7</v>
      </c>
      <c r="L7" s="181">
        <f t="shared" ref="L7:L17" si="11">K7+L6</f>
        <v>9</v>
      </c>
      <c r="M7" s="180">
        <f t="shared" si="2"/>
        <v>-57.142857142857139</v>
      </c>
      <c r="N7" s="188">
        <v>7</v>
      </c>
      <c r="O7" s="181">
        <f t="shared" ref="O7:O17" si="12">N7+O6</f>
        <v>13</v>
      </c>
      <c r="P7" s="180">
        <f t="shared" ref="P7:P17" si="13">(O7-L7)/L7*100</f>
        <v>44.444444444444443</v>
      </c>
      <c r="Q7" s="189">
        <v>7</v>
      </c>
      <c r="R7" s="181">
        <f t="shared" ref="R7:R17" si="14">Q7+R6</f>
        <v>11</v>
      </c>
      <c r="S7" s="180">
        <f t="shared" ref="S7:S17" si="15">(R7-O7)/O7*100</f>
        <v>-15.384615384615385</v>
      </c>
      <c r="T7" s="189">
        <v>8</v>
      </c>
      <c r="U7" s="181">
        <f t="shared" ref="U7:U15" si="16">T7+U6</f>
        <v>14</v>
      </c>
      <c r="V7" s="180">
        <f t="shared" si="3"/>
        <v>27.27272727272727</v>
      </c>
      <c r="W7" s="189">
        <v>9</v>
      </c>
      <c r="X7" s="181">
        <f t="shared" ref="X7:X17" si="17">W7+X6</f>
        <v>14</v>
      </c>
      <c r="Y7" s="180">
        <f t="shared" si="4"/>
        <v>0</v>
      </c>
      <c r="Z7" s="189">
        <v>6</v>
      </c>
      <c r="AA7" s="181">
        <f t="shared" ref="AA7:AA17" si="18">Z7+AA6</f>
        <v>10</v>
      </c>
      <c r="AB7" s="180">
        <f t="shared" si="5"/>
        <v>-28.571428571428569</v>
      </c>
      <c r="AC7" s="190">
        <v>7.3</v>
      </c>
      <c r="AD7" s="183">
        <f t="shared" ref="AD7:AD17" si="19">AC7+AD6</f>
        <v>16.2</v>
      </c>
      <c r="AE7" s="182">
        <f>(AD7-AA7)/AA7*100</f>
        <v>61.999999999999986</v>
      </c>
      <c r="AF7" s="190">
        <v>8.1999999999999993</v>
      </c>
      <c r="AG7" s="183">
        <f t="shared" ref="AG7:AG17" si="20">AF7+AG6</f>
        <v>9.6999999999999993</v>
      </c>
      <c r="AH7" s="182">
        <f t="shared" si="6"/>
        <v>-40.123456790123456</v>
      </c>
      <c r="AI7" s="190">
        <v>9.6</v>
      </c>
      <c r="AJ7" s="191">
        <v>9.6</v>
      </c>
      <c r="AK7" s="183">
        <f t="shared" ref="AK7:AL17" si="21">AI7+AK6</f>
        <v>10.1</v>
      </c>
      <c r="AL7" s="192">
        <f t="shared" si="21"/>
        <v>10.1</v>
      </c>
      <c r="AM7" s="182">
        <f t="shared" si="7"/>
        <v>4.1237113402061896</v>
      </c>
      <c r="AN7" s="190">
        <v>8.8000000000000007</v>
      </c>
      <c r="AO7" s="183">
        <f>AN7+AO6</f>
        <v>13.8</v>
      </c>
      <c r="AP7" s="182">
        <f t="shared" si="8"/>
        <v>36.633663366336641</v>
      </c>
      <c r="AQ7" s="190">
        <v>9.4</v>
      </c>
      <c r="AR7" s="183">
        <f t="shared" ref="AR7:AR12" si="22">AQ7+AR6</f>
        <v>12.8</v>
      </c>
      <c r="AS7" s="182">
        <f t="shared" si="9"/>
        <v>-7.2463768115942031</v>
      </c>
      <c r="AT7" s="190">
        <v>8.8000000000000007</v>
      </c>
      <c r="AU7" s="183">
        <f>AT7+AU6</f>
        <v>13.8</v>
      </c>
      <c r="AV7" s="182">
        <f>(AU7-AL7)/AL7*100</f>
        <v>36.633663366336641</v>
      </c>
      <c r="AW7" s="190">
        <v>9.3866650200000006</v>
      </c>
      <c r="AX7" s="183">
        <f t="shared" ref="AX7:AX12" si="23">AW7+AX6</f>
        <v>12.76069702</v>
      </c>
      <c r="AY7" s="182">
        <f t="shared" ref="AY7:AY14" si="24">(AX7-AU7)/AU7*100</f>
        <v>-7.5311810144927565</v>
      </c>
      <c r="AZ7" s="190">
        <v>9.1047768599999994</v>
      </c>
      <c r="BA7" s="183">
        <f t="shared" ref="BA7:BA17" si="25">AZ7+BA6</f>
        <v>12.325925309999999</v>
      </c>
      <c r="BB7" s="182">
        <f>(BA7-AX7)/AX7*100</f>
        <v>-3.4071156874783433</v>
      </c>
      <c r="BC7" s="190">
        <v>9.5378475299999899</v>
      </c>
      <c r="BD7" s="183">
        <f t="shared" ref="BD7:BD17" si="26">BC7+BD6</f>
        <v>23.954275849999988</v>
      </c>
      <c r="BE7" s="182">
        <f>(BD7-BA7)/BA7*100</f>
        <v>94.340589023088853</v>
      </c>
      <c r="BF7" s="190">
        <v>9.3868832599999994</v>
      </c>
      <c r="BG7" s="183">
        <f t="shared" ref="BG7:BG18" si="27">BF7+BG6</f>
        <v>19.290478880000002</v>
      </c>
      <c r="BH7" s="182">
        <f t="shared" si="10"/>
        <v>-19.469580292071274</v>
      </c>
      <c r="BI7" s="278">
        <v>1809569.5100000002</v>
      </c>
      <c r="BJ7" s="277">
        <f>BJ6+BI7</f>
        <v>5525012.0399999991</v>
      </c>
      <c r="BK7" s="278">
        <v>1465863.0899999999</v>
      </c>
      <c r="BL7" s="277">
        <f>BK6+BK7</f>
        <v>2211204.65</v>
      </c>
      <c r="BM7" s="148"/>
    </row>
    <row r="8" spans="1:66" ht="24.95" customHeight="1" x14ac:dyDescent="0.2">
      <c r="A8" s="86" t="s">
        <v>304</v>
      </c>
      <c r="B8" s="187">
        <f>38/5.94573</f>
        <v>6.3911412055374193</v>
      </c>
      <c r="C8" s="179">
        <v>20</v>
      </c>
      <c r="D8" s="180"/>
      <c r="E8" s="188">
        <f>36/5.94573</f>
        <v>6.054765352614397</v>
      </c>
      <c r="F8" s="179">
        <v>18</v>
      </c>
      <c r="G8" s="180">
        <f t="shared" si="0"/>
        <v>-10</v>
      </c>
      <c r="H8" s="188">
        <f>45/5.94573</f>
        <v>7.568456690767996</v>
      </c>
      <c r="I8" s="179">
        <v>29</v>
      </c>
      <c r="J8" s="180">
        <f t="shared" si="1"/>
        <v>61.111111111111114</v>
      </c>
      <c r="K8" s="188">
        <v>17</v>
      </c>
      <c r="L8" s="181">
        <f t="shared" si="11"/>
        <v>26</v>
      </c>
      <c r="M8" s="180">
        <f t="shared" si="2"/>
        <v>-10.344827586206897</v>
      </c>
      <c r="N8" s="189">
        <v>4</v>
      </c>
      <c r="O8" s="181">
        <f t="shared" si="12"/>
        <v>17</v>
      </c>
      <c r="P8" s="180">
        <f t="shared" si="13"/>
        <v>-34.615384615384613</v>
      </c>
      <c r="Q8" s="189">
        <v>8</v>
      </c>
      <c r="R8" s="181">
        <f t="shared" si="14"/>
        <v>19</v>
      </c>
      <c r="S8" s="180">
        <f t="shared" si="15"/>
        <v>11.76470588235294</v>
      </c>
      <c r="T8" s="42">
        <v>7</v>
      </c>
      <c r="U8" s="181">
        <f t="shared" si="16"/>
        <v>21</v>
      </c>
      <c r="V8" s="180">
        <f t="shared" si="3"/>
        <v>10.526315789473683</v>
      </c>
      <c r="W8" s="42">
        <v>8</v>
      </c>
      <c r="X8" s="181">
        <f t="shared" si="17"/>
        <v>22</v>
      </c>
      <c r="Y8" s="180">
        <f t="shared" si="4"/>
        <v>4.7619047619047619</v>
      </c>
      <c r="Z8" s="42">
        <v>8</v>
      </c>
      <c r="AA8" s="183">
        <f t="shared" si="18"/>
        <v>18</v>
      </c>
      <c r="AB8" s="180">
        <f t="shared" si="5"/>
        <v>-18.181818181818183</v>
      </c>
      <c r="AC8" s="150">
        <v>8.6</v>
      </c>
      <c r="AD8" s="183">
        <f t="shared" si="19"/>
        <v>24.799999999999997</v>
      </c>
      <c r="AE8" s="182">
        <f t="shared" ref="AE8:AE17" si="28">(AD8-AA8)/AA8*100</f>
        <v>37.777777777777757</v>
      </c>
      <c r="AF8" s="150">
        <v>1.7</v>
      </c>
      <c r="AG8" s="183">
        <f t="shared" si="20"/>
        <v>11.399999999999999</v>
      </c>
      <c r="AH8" s="182">
        <f t="shared" si="6"/>
        <v>-54.032258064516128</v>
      </c>
      <c r="AI8" s="193">
        <v>8.6</v>
      </c>
      <c r="AJ8" s="194">
        <v>8.6</v>
      </c>
      <c r="AK8" s="183">
        <f t="shared" si="21"/>
        <v>18.7</v>
      </c>
      <c r="AL8" s="192">
        <f t="shared" si="21"/>
        <v>18.7</v>
      </c>
      <c r="AM8" s="182">
        <f t="shared" si="7"/>
        <v>64.035087719298261</v>
      </c>
      <c r="AN8" s="195">
        <v>8.3000000000000007</v>
      </c>
      <c r="AO8" s="183">
        <f t="shared" ref="AO8:AO13" si="29">AO7+AN8</f>
        <v>22.1</v>
      </c>
      <c r="AP8" s="182">
        <f t="shared" si="8"/>
        <v>18.181818181818194</v>
      </c>
      <c r="AQ8" s="195">
        <v>8.4</v>
      </c>
      <c r="AR8" s="183">
        <f t="shared" si="22"/>
        <v>21.200000000000003</v>
      </c>
      <c r="AS8" s="182">
        <f t="shared" si="9"/>
        <v>-4.0723981900452424</v>
      </c>
      <c r="AT8" s="196">
        <v>8.3000000000000007</v>
      </c>
      <c r="AU8" s="183">
        <f t="shared" ref="AU8:AU13" si="30">AU7+AT8</f>
        <v>22.1</v>
      </c>
      <c r="AV8" s="182">
        <f t="shared" ref="AV8:AV18" si="31">(AU8-AL8)/AL8*100</f>
        <v>18.181818181818194</v>
      </c>
      <c r="AW8" s="195">
        <v>8.4297544599999892</v>
      </c>
      <c r="AX8" s="183">
        <f t="shared" si="23"/>
        <v>21.190451479999989</v>
      </c>
      <c r="AY8" s="182">
        <f>(AX8-AU8)/AU8*100</f>
        <v>-4.1156041628959814</v>
      </c>
      <c r="AZ8" s="195">
        <v>8.2506570000000004</v>
      </c>
      <c r="BA8" s="183">
        <f t="shared" si="25"/>
        <v>20.576582309999999</v>
      </c>
      <c r="BB8" s="182">
        <f t="shared" ref="BB8:BB14" si="32">(BA8-AX8)/AX8*100</f>
        <v>-2.8969140680148957</v>
      </c>
      <c r="BC8" s="195">
        <v>6.91357439</v>
      </c>
      <c r="BD8" s="183">
        <f t="shared" si="26"/>
        <v>30.867850239999989</v>
      </c>
      <c r="BE8" s="182">
        <f t="shared" ref="BE8:BE14" si="33">(BD8-BA8)/BA8*100</f>
        <v>50.014466809672975</v>
      </c>
      <c r="BF8" s="193">
        <v>7.8675449999999998</v>
      </c>
      <c r="BG8" s="183">
        <f t="shared" si="27"/>
        <v>27.158023880000002</v>
      </c>
      <c r="BH8" s="182">
        <f t="shared" si="10"/>
        <v>-12.01841505370731</v>
      </c>
      <c r="BI8" s="278">
        <v>-11345.469999999996</v>
      </c>
      <c r="BJ8" s="277">
        <f>BI8+BJ7</f>
        <v>5513666.5699999994</v>
      </c>
      <c r="BK8" s="278">
        <v>104166.72999999998</v>
      </c>
      <c r="BL8" s="277">
        <f t="shared" ref="BL8:BL13" si="34">BL7+BK8</f>
        <v>2315371.38</v>
      </c>
      <c r="BM8" s="274"/>
    </row>
    <row r="9" spans="1:66" ht="24.95" customHeight="1" x14ac:dyDescent="0.2">
      <c r="A9" s="86" t="s">
        <v>305</v>
      </c>
      <c r="B9" s="187">
        <f>34/5.94573</f>
        <v>5.7183894996913747</v>
      </c>
      <c r="C9" s="179">
        <v>26</v>
      </c>
      <c r="D9" s="180"/>
      <c r="E9" s="188">
        <f>35/5.94573</f>
        <v>5.8865774261528863</v>
      </c>
      <c r="F9" s="179">
        <v>24</v>
      </c>
      <c r="G9" s="180">
        <f t="shared" si="0"/>
        <v>-7.6923076923076925</v>
      </c>
      <c r="H9" s="188">
        <f>38/5.94573</f>
        <v>6.3911412055374193</v>
      </c>
      <c r="I9" s="179">
        <v>35</v>
      </c>
      <c r="J9" s="180">
        <f t="shared" si="1"/>
        <v>45.833333333333329</v>
      </c>
      <c r="K9" s="188">
        <v>5</v>
      </c>
      <c r="L9" s="181">
        <f t="shared" si="11"/>
        <v>31</v>
      </c>
      <c r="M9" s="180">
        <f t="shared" si="2"/>
        <v>-11.428571428571429</v>
      </c>
      <c r="N9" s="188">
        <v>7</v>
      </c>
      <c r="O9" s="181">
        <f t="shared" si="12"/>
        <v>24</v>
      </c>
      <c r="P9" s="180">
        <f t="shared" si="13"/>
        <v>-22.58064516129032</v>
      </c>
      <c r="Q9" s="189">
        <v>8</v>
      </c>
      <c r="R9" s="181">
        <f t="shared" si="14"/>
        <v>27</v>
      </c>
      <c r="S9" s="180">
        <f t="shared" si="15"/>
        <v>12.5</v>
      </c>
      <c r="T9" s="42">
        <v>6</v>
      </c>
      <c r="U9" s="181">
        <f t="shared" si="16"/>
        <v>27</v>
      </c>
      <c r="V9" s="180">
        <f t="shared" si="3"/>
        <v>0</v>
      </c>
      <c r="W9" s="42">
        <v>8</v>
      </c>
      <c r="X9" s="181">
        <f t="shared" si="17"/>
        <v>30</v>
      </c>
      <c r="Y9" s="180">
        <f t="shared" si="4"/>
        <v>11.111111111111111</v>
      </c>
      <c r="Z9" s="42">
        <v>7</v>
      </c>
      <c r="AA9" s="181">
        <f t="shared" si="18"/>
        <v>25</v>
      </c>
      <c r="AB9" s="180">
        <f t="shared" si="5"/>
        <v>-16.666666666666664</v>
      </c>
      <c r="AC9" s="150">
        <v>7.8</v>
      </c>
      <c r="AD9" s="183">
        <f t="shared" si="19"/>
        <v>32.599999999999994</v>
      </c>
      <c r="AE9" s="182">
        <f t="shared" si="28"/>
        <v>30.399999999999977</v>
      </c>
      <c r="AF9" s="150">
        <v>4.7</v>
      </c>
      <c r="AG9" s="183">
        <f t="shared" si="20"/>
        <v>16.099999999999998</v>
      </c>
      <c r="AH9" s="182">
        <f t="shared" si="6"/>
        <v>-50.613496932515332</v>
      </c>
      <c r="AI9" s="114">
        <v>6.6</v>
      </c>
      <c r="AJ9" s="197">
        <v>6.6</v>
      </c>
      <c r="AK9" s="183">
        <f t="shared" si="21"/>
        <v>25.299999999999997</v>
      </c>
      <c r="AL9" s="192">
        <f t="shared" si="21"/>
        <v>25.299999999999997</v>
      </c>
      <c r="AM9" s="182">
        <f t="shared" si="7"/>
        <v>57.142857142857153</v>
      </c>
      <c r="AN9" s="150">
        <v>5.4</v>
      </c>
      <c r="AO9" s="183">
        <f t="shared" si="29"/>
        <v>27.5</v>
      </c>
      <c r="AP9" s="182">
        <f t="shared" si="8"/>
        <v>8.6956521739130554</v>
      </c>
      <c r="AQ9" s="150">
        <v>5.8</v>
      </c>
      <c r="AR9" s="183">
        <f t="shared" si="22"/>
        <v>27.000000000000004</v>
      </c>
      <c r="AS9" s="182">
        <f t="shared" si="9"/>
        <v>-1.8181818181818052</v>
      </c>
      <c r="AT9" s="198">
        <v>5.4</v>
      </c>
      <c r="AU9" s="183">
        <f t="shared" si="30"/>
        <v>27.5</v>
      </c>
      <c r="AV9" s="182">
        <f t="shared" si="31"/>
        <v>8.6956521739130554</v>
      </c>
      <c r="AW9" s="150">
        <v>5.7670754599999903</v>
      </c>
      <c r="AX9" s="183">
        <f t="shared" si="23"/>
        <v>26.95752693999998</v>
      </c>
      <c r="AY9" s="182">
        <f t="shared" si="24"/>
        <v>-1.9726293090909828</v>
      </c>
      <c r="AZ9" s="150">
        <v>5.1570471400000004</v>
      </c>
      <c r="BA9" s="183">
        <f t="shared" si="25"/>
        <v>25.733629449999999</v>
      </c>
      <c r="BB9" s="182">
        <f t="shared" si="32"/>
        <v>-4.5400955834117847</v>
      </c>
      <c r="BC9" s="150">
        <v>7.6089826599999997</v>
      </c>
      <c r="BD9" s="183">
        <f t="shared" si="26"/>
        <v>38.476832899999991</v>
      </c>
      <c r="BE9" s="182">
        <f t="shared" si="33"/>
        <v>49.51965083184173</v>
      </c>
      <c r="BF9" s="114">
        <v>6.6234679999999999</v>
      </c>
      <c r="BG9" s="183">
        <f t="shared" si="27"/>
        <v>33.781491880000004</v>
      </c>
      <c r="BH9" s="182">
        <f t="shared" si="10"/>
        <v>-12.203034049613755</v>
      </c>
      <c r="BI9" s="278">
        <v>-87326.720000000016</v>
      </c>
      <c r="BJ9" s="277">
        <f>BI9+BJ8</f>
        <v>5426339.8499999996</v>
      </c>
      <c r="BK9" s="370">
        <v>59382.049999999981</v>
      </c>
      <c r="BL9" s="277">
        <f t="shared" si="34"/>
        <v>2374753.4299999997</v>
      </c>
      <c r="BM9" s="274"/>
    </row>
    <row r="10" spans="1:66" ht="24.95" customHeight="1" x14ac:dyDescent="0.2">
      <c r="A10" s="86" t="s">
        <v>306</v>
      </c>
      <c r="B10" s="187">
        <f>210/5.94573</f>
        <v>35.319464556917318</v>
      </c>
      <c r="C10" s="179">
        <v>61</v>
      </c>
      <c r="D10" s="180"/>
      <c r="E10" s="188">
        <f>57/5.94573</f>
        <v>9.5867118083061289</v>
      </c>
      <c r="F10" s="179">
        <v>34</v>
      </c>
      <c r="G10" s="180">
        <f t="shared" si="0"/>
        <v>-44.26229508196721</v>
      </c>
      <c r="H10" s="188">
        <f>110/5.94573</f>
        <v>18.500671910766211</v>
      </c>
      <c r="I10" s="179">
        <v>54</v>
      </c>
      <c r="J10" s="180">
        <f t="shared" si="1"/>
        <v>58.82352941176471</v>
      </c>
      <c r="K10" s="188">
        <v>17</v>
      </c>
      <c r="L10" s="181">
        <f t="shared" si="11"/>
        <v>48</v>
      </c>
      <c r="M10" s="180">
        <f t="shared" si="2"/>
        <v>-11.111111111111111</v>
      </c>
      <c r="N10" s="188">
        <v>16</v>
      </c>
      <c r="O10" s="181">
        <f t="shared" si="12"/>
        <v>40</v>
      </c>
      <c r="P10" s="180">
        <f t="shared" si="13"/>
        <v>-16.666666666666664</v>
      </c>
      <c r="Q10" s="189">
        <v>18</v>
      </c>
      <c r="R10" s="181">
        <f t="shared" si="14"/>
        <v>45</v>
      </c>
      <c r="S10" s="180">
        <f t="shared" si="15"/>
        <v>12.5</v>
      </c>
      <c r="T10" s="189">
        <v>15</v>
      </c>
      <c r="U10" s="181">
        <f t="shared" si="16"/>
        <v>42</v>
      </c>
      <c r="V10" s="180">
        <f t="shared" si="3"/>
        <v>-6.666666666666667</v>
      </c>
      <c r="W10" s="189">
        <v>10</v>
      </c>
      <c r="X10" s="181">
        <f t="shared" si="17"/>
        <v>40</v>
      </c>
      <c r="Y10" s="180">
        <f t="shared" si="4"/>
        <v>-4.7619047619047619</v>
      </c>
      <c r="Z10" s="189">
        <v>25</v>
      </c>
      <c r="AA10" s="181">
        <f t="shared" si="18"/>
        <v>50</v>
      </c>
      <c r="AB10" s="180">
        <f t="shared" si="5"/>
        <v>25</v>
      </c>
      <c r="AC10" s="190">
        <v>28.1</v>
      </c>
      <c r="AD10" s="183">
        <f t="shared" si="19"/>
        <v>60.699999999999996</v>
      </c>
      <c r="AE10" s="182">
        <f t="shared" si="28"/>
        <v>21.399999999999991</v>
      </c>
      <c r="AF10" s="190">
        <v>18.7</v>
      </c>
      <c r="AG10" s="183">
        <f t="shared" si="20"/>
        <v>34.799999999999997</v>
      </c>
      <c r="AH10" s="182">
        <f t="shared" si="6"/>
        <v>-42.66886326194399</v>
      </c>
      <c r="AI10" s="190">
        <v>28.5</v>
      </c>
      <c r="AJ10" s="191">
        <v>28.5</v>
      </c>
      <c r="AK10" s="183">
        <f t="shared" si="21"/>
        <v>53.8</v>
      </c>
      <c r="AL10" s="192">
        <f t="shared" si="21"/>
        <v>53.8</v>
      </c>
      <c r="AM10" s="182">
        <f t="shared" si="7"/>
        <v>54.597701149425291</v>
      </c>
      <c r="AN10" s="190">
        <v>18.600000000000001</v>
      </c>
      <c r="AO10" s="183">
        <f t="shared" si="29"/>
        <v>46.1</v>
      </c>
      <c r="AP10" s="182">
        <f t="shared" si="8"/>
        <v>-14.312267657992559</v>
      </c>
      <c r="AQ10" s="190">
        <v>22.1</v>
      </c>
      <c r="AR10" s="183">
        <f t="shared" si="22"/>
        <v>49.100000000000009</v>
      </c>
      <c r="AS10" s="182">
        <f t="shared" si="9"/>
        <v>6.5075921908893859</v>
      </c>
      <c r="AT10" s="190">
        <v>18.600000000000001</v>
      </c>
      <c r="AU10" s="183">
        <f t="shared" si="30"/>
        <v>46.1</v>
      </c>
      <c r="AV10" s="182">
        <f t="shared" si="31"/>
        <v>-14.312267657992559</v>
      </c>
      <c r="AW10" s="190">
        <v>22.122769770000001</v>
      </c>
      <c r="AX10" s="183">
        <f t="shared" si="23"/>
        <v>49.080296709999985</v>
      </c>
      <c r="AY10" s="182">
        <f t="shared" si="24"/>
        <v>6.4648518655097256</v>
      </c>
      <c r="AZ10" s="190">
        <v>21.919067680000001</v>
      </c>
      <c r="BA10" s="183">
        <f t="shared" si="25"/>
        <v>47.65269713</v>
      </c>
      <c r="BB10" s="182">
        <f t="shared" si="32"/>
        <v>-2.9087020162800177</v>
      </c>
      <c r="BC10" s="190">
        <v>20.585390350000001</v>
      </c>
      <c r="BD10" s="183">
        <f t="shared" si="26"/>
        <v>59.062223249999988</v>
      </c>
      <c r="BE10" s="182">
        <f t="shared" si="33"/>
        <v>23.943085716373989</v>
      </c>
      <c r="BF10" s="190">
        <v>31.819123000000001</v>
      </c>
      <c r="BG10" s="183">
        <f t="shared" si="27"/>
        <v>65.600614880000009</v>
      </c>
      <c r="BH10" s="182">
        <f t="shared" si="10"/>
        <v>11.070344579350087</v>
      </c>
      <c r="BI10" s="278">
        <v>20883253.989999991</v>
      </c>
      <c r="BJ10" s="277">
        <f t="shared" ref="BJ10:BJ15" si="35">BJ9+BI10</f>
        <v>26309593.839999989</v>
      </c>
      <c r="BK10" s="278">
        <v>320585.83999999997</v>
      </c>
      <c r="BL10" s="277">
        <f t="shared" si="34"/>
        <v>2695339.2699999996</v>
      </c>
      <c r="BM10" s="274"/>
      <c r="BN10" s="148"/>
    </row>
    <row r="11" spans="1:66" ht="24.95" customHeight="1" x14ac:dyDescent="0.2">
      <c r="A11" s="86" t="s">
        <v>307</v>
      </c>
      <c r="B11" s="187">
        <f>37/5.94573</f>
        <v>6.2229532790759077</v>
      </c>
      <c r="C11" s="179">
        <v>67</v>
      </c>
      <c r="D11" s="180"/>
      <c r="E11" s="188">
        <f>229/5.94573</f>
        <v>38.515035159686029</v>
      </c>
      <c r="F11" s="179">
        <v>73</v>
      </c>
      <c r="G11" s="180">
        <f t="shared" si="0"/>
        <v>8.9552238805970141</v>
      </c>
      <c r="H11" s="188">
        <f>105/5.94573</f>
        <v>17.659732278458659</v>
      </c>
      <c r="I11" s="179">
        <v>72</v>
      </c>
      <c r="J11" s="180">
        <f t="shared" si="1"/>
        <v>-1.3698630136986301</v>
      </c>
      <c r="K11" s="188">
        <v>11</v>
      </c>
      <c r="L11" s="181">
        <f t="shared" si="11"/>
        <v>59</v>
      </c>
      <c r="M11" s="180">
        <f t="shared" si="2"/>
        <v>-18.055555555555554</v>
      </c>
      <c r="N11" s="188">
        <v>7</v>
      </c>
      <c r="O11" s="181">
        <f t="shared" si="12"/>
        <v>47</v>
      </c>
      <c r="P11" s="180">
        <f t="shared" si="13"/>
        <v>-20.33898305084746</v>
      </c>
      <c r="Q11" s="188">
        <v>7</v>
      </c>
      <c r="R11" s="181">
        <f t="shared" si="14"/>
        <v>52</v>
      </c>
      <c r="S11" s="180">
        <f t="shared" si="15"/>
        <v>10.638297872340425</v>
      </c>
      <c r="T11" s="189">
        <v>10</v>
      </c>
      <c r="U11" s="181">
        <f t="shared" si="16"/>
        <v>52</v>
      </c>
      <c r="V11" s="180">
        <f t="shared" si="3"/>
        <v>0</v>
      </c>
      <c r="W11" s="189">
        <v>13</v>
      </c>
      <c r="X11" s="181">
        <f t="shared" si="17"/>
        <v>53</v>
      </c>
      <c r="Y11" s="180">
        <f t="shared" si="4"/>
        <v>1.9230769230769231</v>
      </c>
      <c r="Z11" s="189">
        <v>8</v>
      </c>
      <c r="AA11" s="181">
        <f t="shared" si="18"/>
        <v>58</v>
      </c>
      <c r="AB11" s="180">
        <f t="shared" si="5"/>
        <v>9.433962264150944</v>
      </c>
      <c r="AC11" s="190">
        <v>9.1</v>
      </c>
      <c r="AD11" s="183">
        <f t="shared" si="19"/>
        <v>69.8</v>
      </c>
      <c r="AE11" s="182">
        <f t="shared" si="28"/>
        <v>20.344827586206893</v>
      </c>
      <c r="AF11" s="190">
        <v>20.9</v>
      </c>
      <c r="AG11" s="183">
        <f t="shared" si="20"/>
        <v>55.699999999999996</v>
      </c>
      <c r="AH11" s="182">
        <f t="shared" si="6"/>
        <v>-20.200573065902582</v>
      </c>
      <c r="AI11" s="190">
        <v>6</v>
      </c>
      <c r="AJ11" s="191">
        <v>6</v>
      </c>
      <c r="AK11" s="183">
        <f t="shared" si="21"/>
        <v>59.8</v>
      </c>
      <c r="AL11" s="192">
        <f t="shared" si="21"/>
        <v>59.8</v>
      </c>
      <c r="AM11" s="182">
        <f t="shared" si="7"/>
        <v>7.3608617594254966</v>
      </c>
      <c r="AN11" s="199">
        <v>21.5</v>
      </c>
      <c r="AO11" s="183">
        <f t="shared" si="29"/>
        <v>67.599999999999994</v>
      </c>
      <c r="AP11" s="182">
        <f t="shared" si="8"/>
        <v>13.043478260869563</v>
      </c>
      <c r="AQ11" s="190">
        <v>6</v>
      </c>
      <c r="AR11" s="183">
        <f t="shared" si="22"/>
        <v>55.100000000000009</v>
      </c>
      <c r="AS11" s="182">
        <f t="shared" si="9"/>
        <v>-18.491124260355011</v>
      </c>
      <c r="AT11" s="190">
        <v>21.4</v>
      </c>
      <c r="AU11" s="183">
        <f t="shared" si="30"/>
        <v>67.5</v>
      </c>
      <c r="AV11" s="182">
        <f t="shared" si="31"/>
        <v>12.876254180602013</v>
      </c>
      <c r="AW11" s="190">
        <v>5.9597103499999999</v>
      </c>
      <c r="AX11" s="183">
        <f t="shared" si="23"/>
        <v>55.040007059999986</v>
      </c>
      <c r="AY11" s="182">
        <f t="shared" si="24"/>
        <v>-18.459248800000019</v>
      </c>
      <c r="AZ11" s="190">
        <v>8.7528222200000094</v>
      </c>
      <c r="BA11" s="183">
        <f t="shared" si="25"/>
        <v>56.405519350000006</v>
      </c>
      <c r="BB11" s="182">
        <f t="shared" si="32"/>
        <v>2.4809449760997535</v>
      </c>
      <c r="BC11" s="190">
        <v>4.8817773899999999</v>
      </c>
      <c r="BD11" s="183">
        <f t="shared" si="26"/>
        <v>63.944000639999985</v>
      </c>
      <c r="BE11" s="182">
        <f t="shared" si="33"/>
        <v>13.364793688403434</v>
      </c>
      <c r="BF11" s="190">
        <v>5.7561490300000004</v>
      </c>
      <c r="BG11" s="183">
        <f t="shared" si="27"/>
        <v>71.356763910000012</v>
      </c>
      <c r="BH11" s="182">
        <f t="shared" si="10"/>
        <v>11.592586006204614</v>
      </c>
      <c r="BI11" s="278">
        <v>-5032453.8199999984</v>
      </c>
      <c r="BJ11" s="273">
        <f t="shared" si="35"/>
        <v>21277140.019999988</v>
      </c>
      <c r="BK11" s="278">
        <v>-41586.65</v>
      </c>
      <c r="BL11" s="273">
        <f t="shared" si="34"/>
        <v>2653752.6199999996</v>
      </c>
      <c r="BM11" s="274"/>
    </row>
    <row r="12" spans="1:66" ht="24.95" customHeight="1" x14ac:dyDescent="0.2">
      <c r="A12" s="86" t="s">
        <v>308</v>
      </c>
      <c r="B12" s="187">
        <f>36/5.94573</f>
        <v>6.054765352614397</v>
      </c>
      <c r="C12" s="179">
        <v>73</v>
      </c>
      <c r="D12" s="180"/>
      <c r="E12" s="188">
        <f>35/5.94573</f>
        <v>5.8865774261528863</v>
      </c>
      <c r="F12" s="179">
        <v>79</v>
      </c>
      <c r="G12" s="180">
        <f t="shared" si="0"/>
        <v>8.2191780821917799</v>
      </c>
      <c r="H12" s="188">
        <f>34/5.94573</f>
        <v>5.7183894996913747</v>
      </c>
      <c r="I12" s="179">
        <v>78</v>
      </c>
      <c r="J12" s="180">
        <f t="shared" si="1"/>
        <v>-1.2658227848101267</v>
      </c>
      <c r="K12" s="188">
        <v>5</v>
      </c>
      <c r="L12" s="181">
        <f t="shared" si="11"/>
        <v>64</v>
      </c>
      <c r="M12" s="180">
        <f t="shared" si="2"/>
        <v>-17.948717948717949</v>
      </c>
      <c r="N12" s="188">
        <v>6</v>
      </c>
      <c r="O12" s="181">
        <f t="shared" si="12"/>
        <v>53</v>
      </c>
      <c r="P12" s="180">
        <f t="shared" si="13"/>
        <v>-17.1875</v>
      </c>
      <c r="Q12" s="188">
        <v>6</v>
      </c>
      <c r="R12" s="181">
        <f t="shared" si="14"/>
        <v>58</v>
      </c>
      <c r="S12" s="180">
        <f t="shared" si="15"/>
        <v>9.433962264150944</v>
      </c>
      <c r="T12" s="189">
        <v>6</v>
      </c>
      <c r="U12" s="181">
        <f t="shared" si="16"/>
        <v>58</v>
      </c>
      <c r="V12" s="180">
        <f t="shared" si="3"/>
        <v>0</v>
      </c>
      <c r="W12" s="189">
        <v>7</v>
      </c>
      <c r="X12" s="181">
        <f t="shared" si="17"/>
        <v>60</v>
      </c>
      <c r="Y12" s="180">
        <f t="shared" si="4"/>
        <v>3.4482758620689653</v>
      </c>
      <c r="Z12" s="189">
        <v>6</v>
      </c>
      <c r="AA12" s="181">
        <f t="shared" si="18"/>
        <v>64</v>
      </c>
      <c r="AB12" s="180">
        <f t="shared" si="5"/>
        <v>6.666666666666667</v>
      </c>
      <c r="AC12" s="190">
        <v>8.1999999999999993</v>
      </c>
      <c r="AD12" s="183">
        <f t="shared" si="19"/>
        <v>78</v>
      </c>
      <c r="AE12" s="182">
        <f t="shared" si="28"/>
        <v>21.875</v>
      </c>
      <c r="AF12" s="190">
        <v>7</v>
      </c>
      <c r="AG12" s="183">
        <f t="shared" si="20"/>
        <v>62.699999999999996</v>
      </c>
      <c r="AH12" s="182">
        <f t="shared" si="6"/>
        <v>-19.61538461538462</v>
      </c>
      <c r="AI12" s="190">
        <v>7</v>
      </c>
      <c r="AJ12" s="191">
        <v>7</v>
      </c>
      <c r="AK12" s="183">
        <f t="shared" si="21"/>
        <v>66.8</v>
      </c>
      <c r="AL12" s="192">
        <f t="shared" si="21"/>
        <v>66.8</v>
      </c>
      <c r="AM12" s="182">
        <f t="shared" si="7"/>
        <v>6.5390749601275946</v>
      </c>
      <c r="AN12" s="190">
        <v>7.9</v>
      </c>
      <c r="AO12" s="183">
        <f t="shared" si="29"/>
        <v>75.5</v>
      </c>
      <c r="AP12" s="182">
        <f t="shared" si="8"/>
        <v>13.023952095808388</v>
      </c>
      <c r="AQ12" s="190">
        <v>6.5</v>
      </c>
      <c r="AR12" s="183">
        <f t="shared" si="22"/>
        <v>61.600000000000009</v>
      </c>
      <c r="AS12" s="182">
        <f>(AR12-AO12)/AO12*100</f>
        <v>-18.410596026490055</v>
      </c>
      <c r="AT12" s="190">
        <v>7.9</v>
      </c>
      <c r="AU12" s="183">
        <f t="shared" si="30"/>
        <v>75.400000000000006</v>
      </c>
      <c r="AV12" s="182">
        <f t="shared" si="31"/>
        <v>12.874251497006</v>
      </c>
      <c r="AW12" s="190">
        <v>6.5091832399999996</v>
      </c>
      <c r="AX12" s="183">
        <f t="shared" si="23"/>
        <v>61.549190299999985</v>
      </c>
      <c r="AY12" s="182">
        <f t="shared" si="24"/>
        <v>-18.36977413793106</v>
      </c>
      <c r="AZ12" s="190">
        <v>7.6398386599999997</v>
      </c>
      <c r="BA12" s="183">
        <f t="shared" si="25"/>
        <v>64.045358010000001</v>
      </c>
      <c r="BB12" s="182">
        <f t="shared" si="32"/>
        <v>4.0555654718336989</v>
      </c>
      <c r="BC12" s="190">
        <v>8.2103886900000003</v>
      </c>
      <c r="BD12" s="183">
        <f t="shared" si="26"/>
        <v>72.154389329999987</v>
      </c>
      <c r="BE12" s="182">
        <f t="shared" si="33"/>
        <v>12.661388072393704</v>
      </c>
      <c r="BF12" s="190">
        <v>8.20764301</v>
      </c>
      <c r="BG12" s="183">
        <f t="shared" si="27"/>
        <v>79.56440692000001</v>
      </c>
      <c r="BH12" s="182">
        <f t="shared" si="10"/>
        <v>10.269669882604251</v>
      </c>
      <c r="BI12" s="271">
        <v>880672.18999999948</v>
      </c>
      <c r="BJ12" s="272">
        <f t="shared" si="35"/>
        <v>22157812.209999986</v>
      </c>
      <c r="BK12" s="271">
        <v>-688659.75999999978</v>
      </c>
      <c r="BL12" s="273">
        <f t="shared" si="34"/>
        <v>1965092.8599999999</v>
      </c>
      <c r="BM12" s="263"/>
    </row>
    <row r="13" spans="1:66" ht="24.95" customHeight="1" x14ac:dyDescent="0.2">
      <c r="A13" s="86" t="s">
        <v>309</v>
      </c>
      <c r="B13" s="187">
        <f>41/5.94573</f>
        <v>6.8957049849219523</v>
      </c>
      <c r="C13" s="179">
        <v>80</v>
      </c>
      <c r="D13" s="180"/>
      <c r="E13" s="188">
        <f>42/5.94573</f>
        <v>7.063892911383463</v>
      </c>
      <c r="F13" s="179">
        <v>86</v>
      </c>
      <c r="G13" s="180">
        <f t="shared" si="0"/>
        <v>7.5</v>
      </c>
      <c r="H13" s="188">
        <f>54/5.94573</f>
        <v>9.0821480289215959</v>
      </c>
      <c r="I13" s="179">
        <v>87</v>
      </c>
      <c r="J13" s="180">
        <f t="shared" si="1"/>
        <v>1.1627906976744187</v>
      </c>
      <c r="K13" s="188">
        <v>7</v>
      </c>
      <c r="L13" s="181">
        <f t="shared" si="11"/>
        <v>71</v>
      </c>
      <c r="M13" s="180">
        <f t="shared" si="2"/>
        <v>-18.390804597701148</v>
      </c>
      <c r="N13" s="188">
        <v>6</v>
      </c>
      <c r="O13" s="181">
        <f t="shared" si="12"/>
        <v>59</v>
      </c>
      <c r="P13" s="180">
        <f t="shared" si="13"/>
        <v>-16.901408450704224</v>
      </c>
      <c r="Q13" s="188">
        <v>7</v>
      </c>
      <c r="R13" s="181">
        <f t="shared" si="14"/>
        <v>65</v>
      </c>
      <c r="S13" s="180">
        <f t="shared" si="15"/>
        <v>10.16949152542373</v>
      </c>
      <c r="T13" s="189">
        <v>8</v>
      </c>
      <c r="U13" s="181">
        <f t="shared" si="16"/>
        <v>66</v>
      </c>
      <c r="V13" s="180">
        <f t="shared" si="3"/>
        <v>1.5384615384615385</v>
      </c>
      <c r="W13" s="189">
        <v>8</v>
      </c>
      <c r="X13" s="181">
        <f t="shared" si="17"/>
        <v>68</v>
      </c>
      <c r="Y13" s="180">
        <f t="shared" si="4"/>
        <v>3.0303030303030303</v>
      </c>
      <c r="Z13" s="189">
        <v>9</v>
      </c>
      <c r="AA13" s="181">
        <f t="shared" si="18"/>
        <v>73</v>
      </c>
      <c r="AB13" s="180">
        <f t="shared" si="5"/>
        <v>7.3529411764705888</v>
      </c>
      <c r="AC13" s="190">
        <v>8.9</v>
      </c>
      <c r="AD13" s="183">
        <f t="shared" si="19"/>
        <v>86.9</v>
      </c>
      <c r="AE13" s="182">
        <f t="shared" si="28"/>
        <v>19.041095890410968</v>
      </c>
      <c r="AF13" s="190">
        <v>7.3</v>
      </c>
      <c r="AG13" s="183">
        <f t="shared" si="20"/>
        <v>70</v>
      </c>
      <c r="AH13" s="182">
        <f t="shared" si="6"/>
        <v>-19.447640966628313</v>
      </c>
      <c r="AI13" s="190">
        <v>7.9</v>
      </c>
      <c r="AJ13" s="191">
        <v>7.9</v>
      </c>
      <c r="AK13" s="183">
        <f t="shared" si="21"/>
        <v>74.7</v>
      </c>
      <c r="AL13" s="192">
        <f t="shared" si="21"/>
        <v>74.7</v>
      </c>
      <c r="AM13" s="182">
        <f t="shared" si="7"/>
        <v>6.7142857142857189</v>
      </c>
      <c r="AN13" s="190">
        <v>10.7</v>
      </c>
      <c r="AO13" s="183">
        <f t="shared" si="29"/>
        <v>86.2</v>
      </c>
      <c r="AP13" s="182">
        <f t="shared" si="8"/>
        <v>15.394912985274431</v>
      </c>
      <c r="AQ13" s="190">
        <v>8</v>
      </c>
      <c r="AR13" s="183">
        <f>AQ13+AR12</f>
        <v>69.600000000000009</v>
      </c>
      <c r="AS13" s="182">
        <f>(AR13-AO13)/AO13*100</f>
        <v>-19.257540603248252</v>
      </c>
      <c r="AT13" s="190">
        <v>10.7</v>
      </c>
      <c r="AU13" s="183">
        <f t="shared" si="30"/>
        <v>86.100000000000009</v>
      </c>
      <c r="AV13" s="182">
        <f t="shared" si="31"/>
        <v>15.261044176706834</v>
      </c>
      <c r="AW13" s="190">
        <v>8.0010508199999997</v>
      </c>
      <c r="AX13" s="183">
        <f>AW13+AX12</f>
        <v>69.550241119999981</v>
      </c>
      <c r="AY13" s="182">
        <f t="shared" si="24"/>
        <v>-19.221555029036033</v>
      </c>
      <c r="AZ13" s="190">
        <v>9.7534647299999992</v>
      </c>
      <c r="BA13" s="183">
        <f t="shared" si="25"/>
        <v>73.798822740000006</v>
      </c>
      <c r="BB13" s="182">
        <f t="shared" si="32"/>
        <v>6.1086511729982993</v>
      </c>
      <c r="BC13" s="190">
        <v>7.9182462899999999</v>
      </c>
      <c r="BD13" s="183">
        <f t="shared" si="26"/>
        <v>80.072635619999986</v>
      </c>
      <c r="BE13" s="182">
        <f t="shared" si="33"/>
        <v>8.5012370754248963</v>
      </c>
      <c r="BF13" s="190">
        <v>8.8573309600000005</v>
      </c>
      <c r="BG13" s="183">
        <f t="shared" si="27"/>
        <v>88.421737880000009</v>
      </c>
      <c r="BH13" s="182">
        <f t="shared" si="10"/>
        <v>10.426910760902496</v>
      </c>
      <c r="BI13" s="271">
        <v>564151.99999999988</v>
      </c>
      <c r="BJ13" s="272">
        <f t="shared" si="35"/>
        <v>22721964.209999986</v>
      </c>
      <c r="BK13" s="271">
        <v>771391.11999999976</v>
      </c>
      <c r="BL13" s="272">
        <f t="shared" si="34"/>
        <v>2736483.9799999995</v>
      </c>
    </row>
    <row r="14" spans="1:66" ht="24.95" customHeight="1" x14ac:dyDescent="0.2">
      <c r="A14" s="86" t="s">
        <v>310</v>
      </c>
      <c r="B14" s="187">
        <f>42/5.94573</f>
        <v>7.063892911383463</v>
      </c>
      <c r="C14" s="179">
        <v>87</v>
      </c>
      <c r="D14" s="180"/>
      <c r="E14" s="188">
        <f>47/5.94573</f>
        <v>7.9048325436910183</v>
      </c>
      <c r="F14" s="179">
        <v>94</v>
      </c>
      <c r="G14" s="180">
        <f t="shared" si="0"/>
        <v>8.0459770114942533</v>
      </c>
      <c r="H14" s="188">
        <f>43/5.94573</f>
        <v>7.2320808378449746</v>
      </c>
      <c r="I14" s="179">
        <v>94</v>
      </c>
      <c r="J14" s="180">
        <f t="shared" si="1"/>
        <v>0</v>
      </c>
      <c r="K14" s="188">
        <v>7</v>
      </c>
      <c r="L14" s="181">
        <f t="shared" si="11"/>
        <v>78</v>
      </c>
      <c r="M14" s="180">
        <f t="shared" si="2"/>
        <v>-17.021276595744681</v>
      </c>
      <c r="N14" s="188">
        <v>6</v>
      </c>
      <c r="O14" s="181">
        <f t="shared" si="12"/>
        <v>65</v>
      </c>
      <c r="P14" s="180">
        <f t="shared" si="13"/>
        <v>-16.666666666666664</v>
      </c>
      <c r="Q14" s="189">
        <v>8</v>
      </c>
      <c r="R14" s="181">
        <f t="shared" si="14"/>
        <v>73</v>
      </c>
      <c r="S14" s="180">
        <f t="shared" si="15"/>
        <v>12.307692307692308</v>
      </c>
      <c r="T14" s="189">
        <v>9</v>
      </c>
      <c r="U14" s="181">
        <f t="shared" si="16"/>
        <v>75</v>
      </c>
      <c r="V14" s="180">
        <f t="shared" si="3"/>
        <v>2.7397260273972601</v>
      </c>
      <c r="W14" s="189">
        <v>9</v>
      </c>
      <c r="X14" s="181">
        <f t="shared" si="17"/>
        <v>77</v>
      </c>
      <c r="Y14" s="180">
        <f t="shared" si="4"/>
        <v>2.666666666666667</v>
      </c>
      <c r="Z14" s="189">
        <v>9</v>
      </c>
      <c r="AA14" s="181">
        <f t="shared" si="18"/>
        <v>82</v>
      </c>
      <c r="AB14" s="180">
        <f t="shared" si="5"/>
        <v>6.4935064935064926</v>
      </c>
      <c r="AC14" s="190">
        <v>9</v>
      </c>
      <c r="AD14" s="183">
        <f t="shared" si="19"/>
        <v>95.9</v>
      </c>
      <c r="AE14" s="182">
        <f t="shared" si="28"/>
        <v>16.951219512195127</v>
      </c>
      <c r="AF14" s="190">
        <v>7</v>
      </c>
      <c r="AG14" s="183">
        <f t="shared" si="20"/>
        <v>77</v>
      </c>
      <c r="AH14" s="182">
        <f t="shared" si="6"/>
        <v>-19.708029197080297</v>
      </c>
      <c r="AI14" s="190">
        <v>8.9</v>
      </c>
      <c r="AJ14" s="200">
        <v>8.8000000000000007</v>
      </c>
      <c r="AK14" s="183">
        <f t="shared" si="21"/>
        <v>83.600000000000009</v>
      </c>
      <c r="AL14" s="201">
        <f t="shared" si="21"/>
        <v>83.5</v>
      </c>
      <c r="AM14" s="182">
        <f t="shared" si="7"/>
        <v>8.5714285714285818</v>
      </c>
      <c r="AN14" s="190">
        <v>11.2</v>
      </c>
      <c r="AO14" s="183">
        <f>AO13+AN14</f>
        <v>97.4</v>
      </c>
      <c r="AP14" s="182">
        <f t="shared" si="8"/>
        <v>16.507177033492816</v>
      </c>
      <c r="AQ14" s="190"/>
      <c r="AR14" s="183"/>
      <c r="AS14" s="182"/>
      <c r="AT14" s="190">
        <v>11.1</v>
      </c>
      <c r="AU14" s="183">
        <f>AU13+AT14</f>
        <v>97.2</v>
      </c>
      <c r="AV14" s="182">
        <f t="shared" si="31"/>
        <v>16.407185628742518</v>
      </c>
      <c r="AW14" s="190">
        <v>7.7707434600000003</v>
      </c>
      <c r="AX14" s="183">
        <f>AW14+AX13</f>
        <v>77.320984579999987</v>
      </c>
      <c r="AY14" s="182">
        <f t="shared" si="24"/>
        <v>-20.451661954732526</v>
      </c>
      <c r="AZ14" s="190">
        <v>8.2009053200000004</v>
      </c>
      <c r="BA14" s="183">
        <f t="shared" si="25"/>
        <v>81.99972806000001</v>
      </c>
      <c r="BB14" s="182">
        <f t="shared" si="32"/>
        <v>6.0510655747783071</v>
      </c>
      <c r="BC14" s="190">
        <v>9.8023133499999897</v>
      </c>
      <c r="BD14" s="183">
        <f t="shared" si="26"/>
        <v>89.874948969999977</v>
      </c>
      <c r="BE14" s="182">
        <f t="shared" si="33"/>
        <v>9.6039597890344108</v>
      </c>
      <c r="BF14" s="190">
        <v>9.6037276800000004</v>
      </c>
      <c r="BG14" s="183">
        <f t="shared" si="27"/>
        <v>98.025465560000015</v>
      </c>
      <c r="BH14" s="182">
        <f t="shared" si="10"/>
        <v>9.0687301449491322</v>
      </c>
      <c r="BI14" s="271">
        <v>-119663.04000000012</v>
      </c>
      <c r="BJ14" s="272">
        <f t="shared" si="35"/>
        <v>22602301.169999987</v>
      </c>
      <c r="BK14" s="271">
        <v>77118.92</v>
      </c>
      <c r="BL14" s="272">
        <f>BL13+BK14</f>
        <v>2813602.8999999994</v>
      </c>
    </row>
    <row r="15" spans="1:66" ht="24.95" customHeight="1" x14ac:dyDescent="0.2">
      <c r="A15" s="126" t="s">
        <v>311</v>
      </c>
      <c r="B15" s="187">
        <f>47/5.94573</f>
        <v>7.9048325436910183</v>
      </c>
      <c r="C15" s="179">
        <v>95</v>
      </c>
      <c r="D15" s="180"/>
      <c r="E15" s="188">
        <f>53/5.94573</f>
        <v>8.9139601024600843</v>
      </c>
      <c r="F15" s="179">
        <v>103</v>
      </c>
      <c r="G15" s="180">
        <f t="shared" si="0"/>
        <v>8.4210526315789469</v>
      </c>
      <c r="H15" s="188">
        <f>46/5.94573</f>
        <v>7.7366446172295076</v>
      </c>
      <c r="I15" s="179">
        <v>102</v>
      </c>
      <c r="J15" s="180">
        <f t="shared" si="1"/>
        <v>-0.97087378640776689</v>
      </c>
      <c r="K15" s="188">
        <v>6</v>
      </c>
      <c r="L15" s="181">
        <f t="shared" si="11"/>
        <v>84</v>
      </c>
      <c r="M15" s="180">
        <f t="shared" si="2"/>
        <v>-17.647058823529413</v>
      </c>
      <c r="N15" s="189">
        <v>6</v>
      </c>
      <c r="O15" s="181">
        <f t="shared" si="12"/>
        <v>71</v>
      </c>
      <c r="P15" s="180">
        <f t="shared" si="13"/>
        <v>-15.476190476190476</v>
      </c>
      <c r="Q15" s="189">
        <v>5</v>
      </c>
      <c r="R15" s="181">
        <f t="shared" si="14"/>
        <v>78</v>
      </c>
      <c r="S15" s="180">
        <f t="shared" si="15"/>
        <v>9.8591549295774641</v>
      </c>
      <c r="T15" s="189">
        <v>8</v>
      </c>
      <c r="U15" s="181">
        <f t="shared" si="16"/>
        <v>83</v>
      </c>
      <c r="V15" s="180">
        <f t="shared" si="3"/>
        <v>6.4102564102564097</v>
      </c>
      <c r="W15" s="189">
        <v>10</v>
      </c>
      <c r="X15" s="181">
        <f t="shared" si="17"/>
        <v>87</v>
      </c>
      <c r="Y15" s="180">
        <f t="shared" si="4"/>
        <v>4.8192771084337354</v>
      </c>
      <c r="Z15" s="189">
        <v>9</v>
      </c>
      <c r="AA15" s="181">
        <f t="shared" si="18"/>
        <v>91</v>
      </c>
      <c r="AB15" s="180">
        <f t="shared" si="5"/>
        <v>4.5977011494252871</v>
      </c>
      <c r="AC15" s="190">
        <v>8.1999999999999993</v>
      </c>
      <c r="AD15" s="183">
        <f t="shared" si="19"/>
        <v>104.10000000000001</v>
      </c>
      <c r="AE15" s="182">
        <f t="shared" si="28"/>
        <v>14.395604395604405</v>
      </c>
      <c r="AF15" s="190">
        <v>5.8</v>
      </c>
      <c r="AG15" s="183">
        <f t="shared" si="20"/>
        <v>82.8</v>
      </c>
      <c r="AH15" s="182">
        <f t="shared" si="6"/>
        <v>-20.461095100864561</v>
      </c>
      <c r="AI15" s="190">
        <v>8</v>
      </c>
      <c r="AJ15" s="191">
        <v>8</v>
      </c>
      <c r="AK15" s="183">
        <f t="shared" si="21"/>
        <v>91.600000000000009</v>
      </c>
      <c r="AL15" s="192">
        <f t="shared" si="21"/>
        <v>91.5</v>
      </c>
      <c r="AM15" s="182">
        <f t="shared" si="7"/>
        <v>10.628019323671511</v>
      </c>
      <c r="AN15" s="190">
        <v>10.4</v>
      </c>
      <c r="AO15" s="183">
        <f>AO14+AN15</f>
        <v>107.80000000000001</v>
      </c>
      <c r="AP15" s="182">
        <f t="shared" si="8"/>
        <v>17.685589519650659</v>
      </c>
      <c r="AQ15" s="190"/>
      <c r="AR15" s="183"/>
      <c r="AS15" s="182"/>
      <c r="AT15" s="190">
        <v>10.4</v>
      </c>
      <c r="AU15" s="183">
        <f>AU14+AT15</f>
        <v>107.60000000000001</v>
      </c>
      <c r="AV15" s="182">
        <f t="shared" si="31"/>
        <v>17.595628415300556</v>
      </c>
      <c r="AW15" s="190">
        <v>7.5161447299999997</v>
      </c>
      <c r="AX15" s="183">
        <f>AW15+AX14</f>
        <v>84.83712930999998</v>
      </c>
      <c r="AY15" s="182">
        <f>(AX15-AU15)/AU15*100</f>
        <v>-21.155084284386643</v>
      </c>
      <c r="AZ15" s="190">
        <v>8.5405532300000004</v>
      </c>
      <c r="BA15" s="183">
        <f t="shared" si="25"/>
        <v>90.54028129000001</v>
      </c>
      <c r="BB15" s="182">
        <f>(BA15-AX15)/AX15*100</f>
        <v>6.7224716658673929</v>
      </c>
      <c r="BC15" s="190">
        <v>10.219690200000001</v>
      </c>
      <c r="BD15" s="183">
        <f t="shared" si="26"/>
        <v>100.09463916999998</v>
      </c>
      <c r="BE15" s="182">
        <f>(BD15-BA15)/BA15*100</f>
        <v>10.552604590875319</v>
      </c>
      <c r="BF15" s="190">
        <v>9.7486765299999991</v>
      </c>
      <c r="BG15" s="183">
        <f t="shared" si="27"/>
        <v>107.77414209000001</v>
      </c>
      <c r="BH15" s="182">
        <f t="shared" si="10"/>
        <v>7.6722419738755665</v>
      </c>
      <c r="BI15" s="271">
        <v>82156.38999999997</v>
      </c>
      <c r="BJ15" s="272">
        <f t="shared" si="35"/>
        <v>22684457.559999987</v>
      </c>
      <c r="BK15" s="271">
        <v>-3302468.259999997</v>
      </c>
      <c r="BL15" s="272">
        <f>BL14+BK15</f>
        <v>-488865.35999999754</v>
      </c>
    </row>
    <row r="16" spans="1:66" ht="24.95" customHeight="1" x14ac:dyDescent="0.2">
      <c r="A16" s="127" t="s">
        <v>312</v>
      </c>
      <c r="B16" s="187">
        <f>42/5.94573</f>
        <v>7.063892911383463</v>
      </c>
      <c r="C16" s="179">
        <v>102</v>
      </c>
      <c r="D16" s="202">
        <v>-31.1</v>
      </c>
      <c r="E16" s="188">
        <f>57/5.94573</f>
        <v>9.5867118083061289</v>
      </c>
      <c r="F16" s="179">
        <v>113</v>
      </c>
      <c r="G16" s="180">
        <f t="shared" si="0"/>
        <v>10.784313725490197</v>
      </c>
      <c r="H16" s="188">
        <f>47/5.94573</f>
        <v>7.9048325436910183</v>
      </c>
      <c r="I16" s="179">
        <v>110</v>
      </c>
      <c r="J16" s="180">
        <f t="shared" si="1"/>
        <v>-2.6548672566371683</v>
      </c>
      <c r="K16" s="188">
        <v>8</v>
      </c>
      <c r="L16" s="181">
        <f t="shared" si="11"/>
        <v>92</v>
      </c>
      <c r="M16" s="180">
        <f t="shared" si="2"/>
        <v>-16.363636363636363</v>
      </c>
      <c r="N16" s="189">
        <v>7</v>
      </c>
      <c r="O16" s="181">
        <f t="shared" si="12"/>
        <v>78</v>
      </c>
      <c r="P16" s="180">
        <f t="shared" si="13"/>
        <v>-15.217391304347828</v>
      </c>
      <c r="Q16" s="189">
        <v>6</v>
      </c>
      <c r="R16" s="181">
        <f t="shared" si="14"/>
        <v>84</v>
      </c>
      <c r="S16" s="180">
        <f t="shared" si="15"/>
        <v>7.6923076923076925</v>
      </c>
      <c r="T16" s="189">
        <v>7</v>
      </c>
      <c r="U16" s="181">
        <f>U15+T16</f>
        <v>90</v>
      </c>
      <c r="V16" s="180">
        <f t="shared" si="3"/>
        <v>7.1428571428571423</v>
      </c>
      <c r="W16" s="189">
        <v>10</v>
      </c>
      <c r="X16" s="181">
        <f t="shared" si="17"/>
        <v>97</v>
      </c>
      <c r="Y16" s="180">
        <f t="shared" si="4"/>
        <v>7.7777777777777777</v>
      </c>
      <c r="Z16" s="189">
        <v>9</v>
      </c>
      <c r="AA16" s="181">
        <f t="shared" si="18"/>
        <v>100</v>
      </c>
      <c r="AB16" s="180">
        <f t="shared" si="5"/>
        <v>3.0927835051546393</v>
      </c>
      <c r="AC16" s="190">
        <v>9.1999999999999993</v>
      </c>
      <c r="AD16" s="183">
        <f t="shared" si="19"/>
        <v>113.30000000000001</v>
      </c>
      <c r="AE16" s="182">
        <f t="shared" si="28"/>
        <v>13.300000000000011</v>
      </c>
      <c r="AF16" s="190">
        <v>7</v>
      </c>
      <c r="AG16" s="183">
        <f t="shared" si="20"/>
        <v>89.8</v>
      </c>
      <c r="AH16" s="182">
        <f t="shared" si="6"/>
        <v>-20.741394527802306</v>
      </c>
      <c r="AI16" s="190">
        <v>9.9</v>
      </c>
      <c r="AJ16" s="191">
        <v>9.9</v>
      </c>
      <c r="AK16" s="183">
        <f t="shared" si="21"/>
        <v>101.50000000000001</v>
      </c>
      <c r="AL16" s="192">
        <f t="shared" si="21"/>
        <v>101.4</v>
      </c>
      <c r="AM16" s="182">
        <f t="shared" si="7"/>
        <v>13.028953229398683</v>
      </c>
      <c r="AN16" s="190">
        <v>11.9</v>
      </c>
      <c r="AO16" s="183">
        <f>AO15+AN16</f>
        <v>119.70000000000002</v>
      </c>
      <c r="AP16" s="182">
        <f t="shared" si="8"/>
        <v>17.931034482758619</v>
      </c>
      <c r="AQ16" s="190"/>
      <c r="AR16" s="183"/>
      <c r="AS16" s="182"/>
      <c r="AT16" s="190">
        <v>11.9</v>
      </c>
      <c r="AU16" s="183">
        <f>AU15+AT16</f>
        <v>119.50000000000001</v>
      </c>
      <c r="AV16" s="182">
        <f t="shared" si="31"/>
        <v>17.850098619329398</v>
      </c>
      <c r="AW16" s="203">
        <v>-1.7484159999999901E-2</v>
      </c>
      <c r="AX16" s="204">
        <f>AW16+AX15</f>
        <v>84.819645149999985</v>
      </c>
      <c r="AY16" s="205">
        <f>(AX16-AU16)/AU16*100</f>
        <v>-29.021217447698767</v>
      </c>
      <c r="AZ16" s="190">
        <v>9.1396766800000098</v>
      </c>
      <c r="BA16" s="183">
        <f t="shared" si="25"/>
        <v>99.679957970000018</v>
      </c>
      <c r="BB16" s="182">
        <f>(BA16-AX16)/AX16*100</f>
        <v>17.519895059358234</v>
      </c>
      <c r="BC16" s="190">
        <v>11.511719729999999</v>
      </c>
      <c r="BD16" s="183">
        <f t="shared" si="26"/>
        <v>111.60635889999998</v>
      </c>
      <c r="BE16" s="182">
        <f>(BD16-BA16)/BA16*100</f>
        <v>11.964692976284523</v>
      </c>
      <c r="BF16" s="190">
        <v>9.2532257900000001</v>
      </c>
      <c r="BG16" s="183">
        <f t="shared" si="27"/>
        <v>117.02736788000001</v>
      </c>
      <c r="BH16" s="182">
        <f t="shared" si="10"/>
        <v>4.8572581647048434</v>
      </c>
      <c r="BI16" s="271">
        <v>-481112.46000000031</v>
      </c>
      <c r="BJ16" s="272">
        <f>BJ15+BI16</f>
        <v>22203345.099999987</v>
      </c>
      <c r="BK16" s="271">
        <v>0</v>
      </c>
      <c r="BL16" s="272">
        <f>BL15+BK16</f>
        <v>-488865.35999999754</v>
      </c>
    </row>
    <row r="17" spans="1:64" ht="24.95" customHeight="1" x14ac:dyDescent="0.2">
      <c r="A17" s="86" t="s">
        <v>313</v>
      </c>
      <c r="B17" s="206">
        <f>91/5.94573</f>
        <v>15.305101307997504</v>
      </c>
      <c r="C17" s="179">
        <v>117</v>
      </c>
      <c r="D17" s="202">
        <v>-24</v>
      </c>
      <c r="E17" s="188">
        <f>89/5.94573</f>
        <v>14.968725455074482</v>
      </c>
      <c r="F17" s="179">
        <v>128</v>
      </c>
      <c r="G17" s="180">
        <f t="shared" si="0"/>
        <v>9.4017094017094021</v>
      </c>
      <c r="H17" s="188">
        <v>-1</v>
      </c>
      <c r="I17" s="179">
        <f>H17+I16</f>
        <v>109</v>
      </c>
      <c r="J17" s="180">
        <f t="shared" si="1"/>
        <v>-14.84375</v>
      </c>
      <c r="K17" s="188">
        <v>9</v>
      </c>
      <c r="L17" s="181">
        <f t="shared" si="11"/>
        <v>101</v>
      </c>
      <c r="M17" s="180">
        <f t="shared" si="2"/>
        <v>-7.3394495412844041</v>
      </c>
      <c r="N17" s="189">
        <v>8</v>
      </c>
      <c r="O17" s="181">
        <f t="shared" si="12"/>
        <v>86</v>
      </c>
      <c r="P17" s="180">
        <f t="shared" si="13"/>
        <v>-14.85148514851485</v>
      </c>
      <c r="Q17" s="189">
        <v>10</v>
      </c>
      <c r="R17" s="181">
        <f t="shared" si="14"/>
        <v>94</v>
      </c>
      <c r="S17" s="180">
        <f t="shared" si="15"/>
        <v>9.3023255813953494</v>
      </c>
      <c r="T17" s="189">
        <v>13</v>
      </c>
      <c r="U17" s="181">
        <f>T17+U16</f>
        <v>103</v>
      </c>
      <c r="V17" s="180">
        <f t="shared" si="3"/>
        <v>9.5744680851063837</v>
      </c>
      <c r="W17" s="189">
        <v>13</v>
      </c>
      <c r="X17" s="181">
        <f t="shared" si="17"/>
        <v>110</v>
      </c>
      <c r="Y17" s="180">
        <f t="shared" si="4"/>
        <v>6.7961165048543686</v>
      </c>
      <c r="Z17" s="189">
        <v>17</v>
      </c>
      <c r="AA17" s="181">
        <f t="shared" si="18"/>
        <v>117</v>
      </c>
      <c r="AB17" s="180">
        <f t="shared" si="5"/>
        <v>6.3636363636363633</v>
      </c>
      <c r="AC17" s="190">
        <v>8</v>
      </c>
      <c r="AD17" s="183">
        <f t="shared" si="19"/>
        <v>121.30000000000001</v>
      </c>
      <c r="AE17" s="182">
        <f t="shared" si="28"/>
        <v>3.6752136752136852</v>
      </c>
      <c r="AF17" s="190">
        <v>5.5</v>
      </c>
      <c r="AG17" s="183">
        <f t="shared" si="20"/>
        <v>95.3</v>
      </c>
      <c r="AH17" s="182">
        <f t="shared" si="6"/>
        <v>-21.434460016488053</v>
      </c>
      <c r="AI17" s="190">
        <v>11</v>
      </c>
      <c r="AJ17" s="191">
        <v>11</v>
      </c>
      <c r="AK17" s="183">
        <f t="shared" si="21"/>
        <v>112.50000000000001</v>
      </c>
      <c r="AL17" s="192">
        <f t="shared" si="21"/>
        <v>112.4</v>
      </c>
      <c r="AM17" s="182">
        <f t="shared" si="7"/>
        <v>18.048268625393511</v>
      </c>
      <c r="AN17" s="190">
        <v>13.2</v>
      </c>
      <c r="AO17" s="183">
        <f>AO16+AN17</f>
        <v>132.9</v>
      </c>
      <c r="AP17" s="182">
        <f t="shared" si="8"/>
        <v>18.133333333333322</v>
      </c>
      <c r="AQ17" s="190"/>
      <c r="AR17" s="183"/>
      <c r="AS17" s="182"/>
      <c r="AT17" s="190">
        <v>13.1</v>
      </c>
      <c r="AU17" s="183">
        <f>AU16+AT17</f>
        <v>132.60000000000002</v>
      </c>
      <c r="AV17" s="182">
        <f t="shared" si="31"/>
        <v>17.971530249110334</v>
      </c>
      <c r="AW17" s="190">
        <v>13.16904194</v>
      </c>
      <c r="AX17" s="183">
        <f>AW17+AX16</f>
        <v>97.988687089999985</v>
      </c>
      <c r="AY17" s="182">
        <f>(AX17-AU17)/AU17*100</f>
        <v>-26.102045935143316</v>
      </c>
      <c r="AZ17" s="190">
        <v>4.9787123400000004</v>
      </c>
      <c r="BA17" s="183">
        <f t="shared" si="25"/>
        <v>104.65867031000002</v>
      </c>
      <c r="BB17" s="182">
        <f>(BA17-AX17)/AX17*100</f>
        <v>6.806891099452975</v>
      </c>
      <c r="BC17" s="190">
        <v>3.83155453</v>
      </c>
      <c r="BD17" s="183">
        <f t="shared" si="26"/>
        <v>115.43791342999998</v>
      </c>
      <c r="BE17" s="182">
        <f>(BD17-BA17)/BA17*100</f>
        <v>10.299426782388633</v>
      </c>
      <c r="BF17" s="190">
        <v>7.3469113400000001</v>
      </c>
      <c r="BG17" s="183">
        <f t="shared" si="27"/>
        <v>124.37427922000002</v>
      </c>
      <c r="BH17" s="182">
        <f t="shared" si="10"/>
        <v>7.7412745297227952</v>
      </c>
      <c r="BI17" s="271">
        <v>-3918002.8200000068</v>
      </c>
      <c r="BJ17" s="272">
        <f>BJ16+BI17</f>
        <v>18285342.279999979</v>
      </c>
      <c r="BK17" s="271">
        <v>0</v>
      </c>
      <c r="BL17" s="272">
        <f>BL16+BK17</f>
        <v>-488865.35999999754</v>
      </c>
    </row>
    <row r="18" spans="1:64" s="46" customFormat="1" ht="24.95" customHeight="1" thickBot="1" x14ac:dyDescent="0.25">
      <c r="A18" s="133" t="s">
        <v>314</v>
      </c>
      <c r="B18" s="134"/>
      <c r="C18" s="135">
        <f>SUM(B$5:B18)</f>
        <v>117.89973644951922</v>
      </c>
      <c r="D18" s="136">
        <v>-3</v>
      </c>
      <c r="E18" s="137"/>
      <c r="F18" s="138">
        <f>SUM(E$5:E18)</f>
        <v>126.14094484613327</v>
      </c>
      <c r="G18" s="136"/>
      <c r="H18" s="137"/>
      <c r="I18" s="138">
        <f>SUM(H$5:H18)</f>
        <v>107.64940049413612</v>
      </c>
      <c r="J18" s="136"/>
      <c r="K18" s="137"/>
      <c r="L18" s="138"/>
      <c r="M18" s="136"/>
      <c r="N18" s="137"/>
      <c r="O18" s="138"/>
      <c r="P18" s="136"/>
      <c r="Q18" s="137"/>
      <c r="R18" s="138"/>
      <c r="S18" s="136"/>
      <c r="T18" s="137"/>
      <c r="U18" s="138"/>
      <c r="V18" s="136"/>
      <c r="W18" s="137"/>
      <c r="X18" s="138">
        <f>X17</f>
        <v>110</v>
      </c>
      <c r="Y18" s="136">
        <f>Y17</f>
        <v>6.7961165048543686</v>
      </c>
      <c r="Z18" s="137"/>
      <c r="AA18" s="138">
        <f>AA17</f>
        <v>117</v>
      </c>
      <c r="AB18" s="136">
        <f>AB17</f>
        <v>6.3636363636363633</v>
      </c>
      <c r="AC18" s="137"/>
      <c r="AD18" s="139">
        <f>AD17</f>
        <v>121.30000000000001</v>
      </c>
      <c r="AE18" s="136">
        <f>AE17</f>
        <v>3.6752136752136852</v>
      </c>
      <c r="AF18" s="137"/>
      <c r="AG18" s="139">
        <f>AG17</f>
        <v>95.3</v>
      </c>
      <c r="AH18" s="136">
        <f>AH17</f>
        <v>-21.434460016488053</v>
      </c>
      <c r="AI18" s="137"/>
      <c r="AJ18" s="140"/>
      <c r="AK18" s="139">
        <f>AK17</f>
        <v>112.50000000000001</v>
      </c>
      <c r="AL18" s="139">
        <f>AL17</f>
        <v>112.4</v>
      </c>
      <c r="AM18" s="136">
        <f>AM17</f>
        <v>18.048268625393511</v>
      </c>
      <c r="AN18" s="137"/>
      <c r="AO18" s="139">
        <f>AO17</f>
        <v>132.9</v>
      </c>
      <c r="AP18" s="136">
        <f>AP17</f>
        <v>18.133333333333322</v>
      </c>
      <c r="AQ18" s="137"/>
      <c r="AR18" s="139">
        <f>SUM(AR6:AR17)</f>
        <v>299.80000000000007</v>
      </c>
      <c r="AS18" s="136">
        <f>AS17</f>
        <v>0</v>
      </c>
      <c r="AT18" s="207"/>
      <c r="AU18" s="139">
        <f>AU17</f>
        <v>132.60000000000002</v>
      </c>
      <c r="AV18" s="208">
        <f t="shared" si="31"/>
        <v>17.971530249110334</v>
      </c>
      <c r="AW18" s="137"/>
      <c r="AX18" s="139">
        <f>AX17</f>
        <v>97.988687089999985</v>
      </c>
      <c r="AY18" s="136">
        <f>(AX18-AU18)/AU18*100</f>
        <v>-26.102045935143316</v>
      </c>
      <c r="AZ18" s="137"/>
      <c r="BA18" s="139">
        <f>BA17</f>
        <v>104.65867031000002</v>
      </c>
      <c r="BB18" s="136">
        <f>(BA18-AX18)/AX18*100</f>
        <v>6.806891099452975</v>
      </c>
      <c r="BC18" s="137"/>
      <c r="BD18" s="139">
        <f>BD17</f>
        <v>115.43791342999998</v>
      </c>
      <c r="BE18" s="136">
        <f>(BD18-BA18)/BA18*100</f>
        <v>10.299426782388633</v>
      </c>
      <c r="BF18" s="137"/>
      <c r="BG18" s="216">
        <f t="shared" si="27"/>
        <v>124.37427922000002</v>
      </c>
      <c r="BH18" s="217">
        <f t="shared" si="10"/>
        <v>7.7412745297227952</v>
      </c>
      <c r="BI18" s="137"/>
      <c r="BJ18" s="282">
        <v>18285342.279999979</v>
      </c>
      <c r="BK18" s="137"/>
      <c r="BL18" s="282">
        <f>BL16</f>
        <v>-488865.35999999754</v>
      </c>
    </row>
    <row r="19" spans="1:64" s="162" customFormat="1" ht="19.899999999999999" customHeight="1" thickTop="1" x14ac:dyDescent="0.2">
      <c r="A19" s="156"/>
      <c r="B19" s="157"/>
      <c r="C19" s="157"/>
      <c r="D19" s="158"/>
      <c r="E19" s="157"/>
      <c r="F19" s="159"/>
      <c r="G19" s="158"/>
      <c r="H19" s="157"/>
      <c r="I19" s="159"/>
      <c r="J19" s="158"/>
      <c r="K19" s="157"/>
      <c r="L19" s="159"/>
      <c r="M19" s="158"/>
      <c r="N19" s="157"/>
      <c r="O19" s="159"/>
      <c r="P19" s="158"/>
      <c r="Q19" s="157"/>
      <c r="R19" s="159"/>
      <c r="S19" s="158"/>
      <c r="T19" s="157"/>
      <c r="U19" s="159"/>
      <c r="V19" s="158"/>
      <c r="W19" s="157"/>
      <c r="X19" s="159"/>
      <c r="Y19" s="158"/>
      <c r="Z19" s="146" t="s">
        <v>322</v>
      </c>
      <c r="AA19" s="146"/>
      <c r="AB19" s="146"/>
      <c r="AC19" s="146"/>
      <c r="AD19" s="146"/>
      <c r="AE19" s="146"/>
      <c r="AF19" s="146"/>
      <c r="AG19" s="42"/>
      <c r="AH19" s="42"/>
      <c r="AI19" s="157"/>
      <c r="AJ19" s="209"/>
      <c r="AK19" s="161"/>
      <c r="AL19" s="161"/>
      <c r="AM19" s="158"/>
      <c r="AN19" s="157"/>
      <c r="AO19" s="161"/>
      <c r="AP19" s="158"/>
      <c r="AQ19" s="157"/>
      <c r="AR19" s="161"/>
      <c r="AS19" s="158"/>
      <c r="AT19" s="157"/>
      <c r="AU19" s="161"/>
      <c r="AV19" s="158"/>
      <c r="AW19" s="157"/>
      <c r="AX19" s="161"/>
      <c r="AY19" s="158"/>
    </row>
    <row r="20" spans="1:64" ht="19.899999999999999" customHeight="1" x14ac:dyDescent="0.2">
      <c r="Z20" s="146" t="s">
        <v>323</v>
      </c>
      <c r="AA20" s="211"/>
      <c r="AB20" s="146"/>
      <c r="AC20" s="146"/>
      <c r="AD20" s="146"/>
      <c r="AE20" s="146"/>
      <c r="AF20" s="146"/>
      <c r="AT20" s="150"/>
    </row>
    <row r="21" spans="1:64" x14ac:dyDescent="0.2">
      <c r="K21" s="162" t="s">
        <v>324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J21" s="150"/>
    </row>
    <row r="22" spans="1:64" x14ac:dyDescent="0.2">
      <c r="AC22" s="212"/>
      <c r="AF22" s="213"/>
      <c r="AU22" s="214"/>
    </row>
    <row r="23" spans="1:64" x14ac:dyDescent="0.2">
      <c r="AC23" s="213"/>
      <c r="AF23" s="213"/>
    </row>
    <row r="24" spans="1:64" x14ac:dyDescent="0.2">
      <c r="AC24" s="215"/>
      <c r="AF24" s="215"/>
    </row>
  </sheetData>
  <conditionalFormatting sqref="BK9">
    <cfRule type="containsText" dxfId="1" priority="1" stopIfTrue="1" operator="containsText" text="ort">
      <formula>NOT(ISERROR(SEARCH("ort",BK9)))</formula>
    </cfRule>
  </conditionalFormatting>
  <pageMargins left="0.19685039370078741" right="0.19685039370078741" top="0.70866141732283472" bottom="0.35433070866141736" header="0.31496062992125984" footer="0.11811023622047245"/>
  <pageSetup paperSize="9" scale="97" orientation="landscape" r:id="rId1"/>
  <headerFooter alignWithMargins="0">
    <oddFooter>&amp;L&amp;"Arial,Normaali"&amp;8Lähde: Verohallinto/Veronsaajien palvelut&amp;C&amp;"Arial,Normaali"&amp;8&amp;D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H22"/>
  <sheetViews>
    <sheetView zoomScaleNormal="100" workbookViewId="0">
      <pane xSplit="25" topLeftCell="Z1" activePane="topRight" state="frozen"/>
      <selection pane="topRight" activeCell="AY9" sqref="AY9"/>
    </sheetView>
  </sheetViews>
  <sheetFormatPr defaultColWidth="11.28515625" defaultRowHeight="12.75" x14ac:dyDescent="0.2"/>
  <cols>
    <col min="1" max="1" width="6.7109375" style="42" customWidth="1"/>
    <col min="2" max="2" width="10.5703125" style="42" hidden="1" customWidth="1"/>
    <col min="3" max="3" width="6.5703125" style="42" hidden="1" customWidth="1"/>
    <col min="4" max="4" width="8.7109375" style="42" hidden="1" customWidth="1"/>
    <col min="5" max="5" width="9.42578125" style="42" hidden="1" customWidth="1"/>
    <col min="6" max="6" width="6.7109375" style="42" hidden="1" customWidth="1"/>
    <col min="7" max="7" width="7.28515625" style="42" hidden="1" customWidth="1"/>
    <col min="8" max="8" width="10" style="42" hidden="1" customWidth="1"/>
    <col min="9" max="9" width="6.140625" style="42" hidden="1" customWidth="1"/>
    <col min="10" max="10" width="8.140625" style="42" hidden="1" customWidth="1"/>
    <col min="11" max="11" width="9.5703125" style="42" hidden="1" customWidth="1"/>
    <col min="12" max="12" width="6.28515625" style="42" hidden="1" customWidth="1"/>
    <col min="13" max="13" width="8.28515625" style="42" hidden="1" customWidth="1"/>
    <col min="14" max="14" width="9.5703125" style="42" hidden="1" customWidth="1"/>
    <col min="15" max="15" width="7" style="42" hidden="1" customWidth="1"/>
    <col min="16" max="16" width="8" style="42" hidden="1" customWidth="1"/>
    <col min="17" max="17" width="9.42578125" style="42" hidden="1" customWidth="1"/>
    <col min="18" max="18" width="6.5703125" style="42" hidden="1" customWidth="1"/>
    <col min="19" max="19" width="8.42578125" style="42" hidden="1" customWidth="1"/>
    <col min="20" max="20" width="9.42578125" style="42" hidden="1" customWidth="1"/>
    <col min="21" max="21" width="6.5703125" style="42" hidden="1" customWidth="1"/>
    <col min="22" max="22" width="8.42578125" style="42" hidden="1" customWidth="1"/>
    <col min="23" max="23" width="9.42578125" style="42" hidden="1" customWidth="1"/>
    <col min="24" max="24" width="6.5703125" style="42" hidden="1" customWidth="1"/>
    <col min="25" max="25" width="8.42578125" style="42" hidden="1" customWidth="1"/>
    <col min="26" max="26" width="8.7109375" style="42" hidden="1" customWidth="1"/>
    <col min="27" max="27" width="7" style="42" hidden="1" customWidth="1"/>
    <col min="28" max="28" width="7.5703125" style="42" hidden="1" customWidth="1"/>
    <col min="29" max="29" width="8.5703125" style="42" hidden="1" customWidth="1"/>
    <col min="30" max="30" width="7.85546875" style="42" hidden="1" customWidth="1"/>
    <col min="31" max="31" width="7" style="42" hidden="1" customWidth="1"/>
    <col min="32" max="32" width="8.5703125" style="42" hidden="1" customWidth="1"/>
    <col min="33" max="34" width="7.85546875" style="42" hidden="1" customWidth="1"/>
    <col min="35" max="35" width="8.140625" style="42" hidden="1" customWidth="1"/>
    <col min="36" max="36" width="9" style="42" hidden="1" customWidth="1"/>
    <col min="37" max="39" width="7.85546875" style="42" hidden="1" customWidth="1"/>
    <col min="40" max="40" width="8.85546875" style="42" hidden="1" customWidth="1"/>
    <col min="41" max="41" width="9.28515625" style="42" hidden="1" customWidth="1"/>
    <col min="42" max="42" width="9.42578125" style="42" hidden="1" customWidth="1"/>
    <col min="43" max="43" width="9.28515625" style="42" hidden="1" customWidth="1"/>
    <col min="44" max="44" width="7.42578125" style="42" hidden="1" customWidth="1"/>
    <col min="45" max="45" width="7.28515625" style="42" hidden="1" customWidth="1"/>
    <col min="46" max="46" width="8.85546875" style="42" customWidth="1"/>
    <col min="47" max="47" width="8.28515625" style="42" customWidth="1"/>
    <col min="48" max="48" width="8.140625" style="42" customWidth="1"/>
    <col min="49" max="49" width="8.85546875" style="42" customWidth="1"/>
    <col min="50" max="51" width="7.42578125" style="42" customWidth="1"/>
    <col min="52" max="52" width="9" style="42" bestFit="1" customWidth="1"/>
    <col min="53" max="54" width="7.42578125" style="42" customWidth="1"/>
    <col min="55" max="55" width="9" style="42" customWidth="1"/>
    <col min="56" max="57" width="7.42578125" style="42" customWidth="1"/>
    <col min="58" max="58" width="11.42578125" style="42" bestFit="1" customWidth="1"/>
    <col min="59" max="16384" width="11.28515625" style="42"/>
  </cols>
  <sheetData>
    <row r="1" spans="1:60" ht="18.600000000000001" customHeight="1" x14ac:dyDescent="0.2">
      <c r="E1" s="43"/>
    </row>
    <row r="2" spans="1:60" ht="24.95" customHeight="1" thickBot="1" x14ac:dyDescent="0.25">
      <c r="C2" s="44"/>
      <c r="D2" s="44"/>
      <c r="N2" s="45" t="s">
        <v>335</v>
      </c>
      <c r="Q2" s="45" t="s">
        <v>335</v>
      </c>
      <c r="T2" s="46"/>
      <c r="U2" s="46"/>
      <c r="V2" s="46"/>
      <c r="X2" s="46"/>
      <c r="Y2" s="46"/>
      <c r="Z2" s="46" t="s">
        <v>336</v>
      </c>
      <c r="AN2" s="42" t="s">
        <v>292</v>
      </c>
      <c r="AQ2" s="42" t="s">
        <v>292</v>
      </c>
      <c r="AT2" s="46"/>
      <c r="AU2" s="46"/>
      <c r="AV2" s="46"/>
      <c r="AW2" s="46"/>
      <c r="AX2" s="46"/>
    </row>
    <row r="3" spans="1:60" ht="24.95" customHeight="1" thickTop="1" thickBot="1" x14ac:dyDescent="0.25">
      <c r="A3" s="47"/>
      <c r="B3" s="48"/>
      <c r="C3" s="49">
        <v>1999</v>
      </c>
      <c r="D3" s="50"/>
      <c r="E3" s="51"/>
      <c r="F3" s="49">
        <v>2000</v>
      </c>
      <c r="G3" s="50"/>
      <c r="H3" s="51"/>
      <c r="I3" s="49">
        <v>2001</v>
      </c>
      <c r="J3" s="50"/>
      <c r="K3" s="51"/>
      <c r="L3" s="49">
        <v>2002</v>
      </c>
      <c r="M3" s="50"/>
      <c r="N3" s="51"/>
      <c r="O3" s="49">
        <v>2003</v>
      </c>
      <c r="P3" s="50"/>
      <c r="Q3" s="51"/>
      <c r="R3" s="49">
        <v>2004</v>
      </c>
      <c r="S3" s="50"/>
      <c r="T3" s="51"/>
      <c r="U3" s="49">
        <v>2005</v>
      </c>
      <c r="V3" s="50"/>
      <c r="W3" s="51"/>
      <c r="X3" s="49">
        <v>2006</v>
      </c>
      <c r="Y3" s="50"/>
      <c r="Z3" s="51"/>
      <c r="AA3" s="49">
        <v>2007</v>
      </c>
      <c r="AB3" s="50"/>
      <c r="AC3" s="51"/>
      <c r="AD3" s="49">
        <v>2008</v>
      </c>
      <c r="AE3" s="50"/>
      <c r="AF3" s="52"/>
      <c r="AG3" s="53">
        <v>2009</v>
      </c>
      <c r="AH3" s="54"/>
      <c r="AI3" s="52"/>
      <c r="AJ3" s="55"/>
      <c r="AK3" s="53">
        <v>2010</v>
      </c>
      <c r="AL3" s="53"/>
      <c r="AM3" s="54"/>
      <c r="AN3" s="52"/>
      <c r="AO3" s="53">
        <v>2011</v>
      </c>
      <c r="AP3" s="54"/>
      <c r="AQ3" s="56"/>
      <c r="AR3" s="57">
        <v>2012</v>
      </c>
      <c r="AS3" s="58"/>
      <c r="AT3" s="56"/>
      <c r="AU3" s="57">
        <v>2011</v>
      </c>
      <c r="AV3" s="58"/>
      <c r="AW3" s="56"/>
      <c r="AX3" s="57">
        <v>2012</v>
      </c>
      <c r="AY3" s="58"/>
      <c r="AZ3" s="56"/>
      <c r="BA3" s="57">
        <v>2013</v>
      </c>
      <c r="BB3" s="58"/>
      <c r="BC3" s="56"/>
      <c r="BD3" s="57">
        <v>2014</v>
      </c>
      <c r="BE3" s="58"/>
      <c r="BF3" s="56"/>
      <c r="BG3" s="57">
        <v>2015</v>
      </c>
      <c r="BH3" s="58"/>
    </row>
    <row r="4" spans="1:60" ht="20.100000000000001" customHeight="1" thickTop="1" x14ac:dyDescent="0.2">
      <c r="A4" s="59" t="s">
        <v>293</v>
      </c>
      <c r="B4" s="60" t="s">
        <v>294</v>
      </c>
      <c r="C4" s="61" t="s">
        <v>295</v>
      </c>
      <c r="D4" s="62"/>
      <c r="E4" s="63" t="s">
        <v>294</v>
      </c>
      <c r="F4" s="64" t="s">
        <v>296</v>
      </c>
      <c r="G4" s="62"/>
      <c r="H4" s="63" t="s">
        <v>294</v>
      </c>
      <c r="I4" s="65" t="s">
        <v>296</v>
      </c>
      <c r="J4" s="62"/>
      <c r="K4" s="63" t="s">
        <v>294</v>
      </c>
      <c r="L4" s="65" t="s">
        <v>296</v>
      </c>
      <c r="M4" s="62"/>
      <c r="N4" s="63" t="s">
        <v>294</v>
      </c>
      <c r="O4" s="65" t="s">
        <v>296</v>
      </c>
      <c r="P4" s="62"/>
      <c r="Q4" s="63" t="s">
        <v>294</v>
      </c>
      <c r="R4" s="65" t="s">
        <v>295</v>
      </c>
      <c r="S4" s="62"/>
      <c r="T4" s="63" t="s">
        <v>294</v>
      </c>
      <c r="U4" s="65" t="s">
        <v>295</v>
      </c>
      <c r="V4" s="62"/>
      <c r="W4" s="63" t="s">
        <v>294</v>
      </c>
      <c r="X4" s="65" t="s">
        <v>295</v>
      </c>
      <c r="Y4" s="62"/>
      <c r="Z4" s="66" t="s">
        <v>294</v>
      </c>
      <c r="AA4" s="67" t="s">
        <v>295</v>
      </c>
      <c r="AB4" s="68"/>
      <c r="AC4" s="66" t="s">
        <v>294</v>
      </c>
      <c r="AD4" s="67" t="s">
        <v>295</v>
      </c>
      <c r="AE4" s="68"/>
      <c r="AF4" s="66" t="s">
        <v>294</v>
      </c>
      <c r="AG4" s="67" t="s">
        <v>295</v>
      </c>
      <c r="AH4" s="68"/>
      <c r="AI4" s="66" t="s">
        <v>294</v>
      </c>
      <c r="AJ4" s="69" t="s">
        <v>294</v>
      </c>
      <c r="AK4" s="67" t="s">
        <v>295</v>
      </c>
      <c r="AL4" s="70"/>
      <c r="AM4" s="68"/>
      <c r="AN4" s="66" t="s">
        <v>294</v>
      </c>
      <c r="AO4" s="67" t="s">
        <v>295</v>
      </c>
      <c r="AP4" s="68"/>
      <c r="AQ4" s="66" t="s">
        <v>294</v>
      </c>
      <c r="AR4" s="67" t="s">
        <v>295</v>
      </c>
      <c r="AS4" s="68"/>
      <c r="AT4" s="66" t="s">
        <v>294</v>
      </c>
      <c r="AU4" s="67" t="s">
        <v>295</v>
      </c>
      <c r="AV4" s="68"/>
      <c r="AW4" s="66" t="s">
        <v>294</v>
      </c>
      <c r="AX4" s="67" t="s">
        <v>295</v>
      </c>
      <c r="AY4" s="68"/>
      <c r="AZ4" s="66" t="s">
        <v>294</v>
      </c>
      <c r="BA4" s="67" t="s">
        <v>295</v>
      </c>
      <c r="BB4" s="68"/>
      <c r="BC4" s="66" t="s">
        <v>294</v>
      </c>
      <c r="BD4" s="67" t="s">
        <v>295</v>
      </c>
      <c r="BE4" s="68"/>
      <c r="BF4" s="66" t="s">
        <v>294</v>
      </c>
      <c r="BG4" s="67" t="s">
        <v>295</v>
      </c>
      <c r="BH4" s="68"/>
    </row>
    <row r="5" spans="1:60" s="85" customFormat="1" ht="40.9" customHeight="1" x14ac:dyDescent="0.25">
      <c r="A5" s="71"/>
      <c r="B5" s="72" t="s">
        <v>297</v>
      </c>
      <c r="C5" s="73" t="s">
        <v>298</v>
      </c>
      <c r="D5" s="74" t="s">
        <v>279</v>
      </c>
      <c r="E5" s="75" t="s">
        <v>299</v>
      </c>
      <c r="F5" s="76" t="s">
        <v>298</v>
      </c>
      <c r="G5" s="74" t="s">
        <v>279</v>
      </c>
      <c r="H5" s="75" t="s">
        <v>299</v>
      </c>
      <c r="I5" s="76" t="s">
        <v>298</v>
      </c>
      <c r="J5" s="74" t="s">
        <v>279</v>
      </c>
      <c r="K5" s="75" t="s">
        <v>299</v>
      </c>
      <c r="L5" s="76" t="s">
        <v>298</v>
      </c>
      <c r="M5" s="74" t="s">
        <v>279</v>
      </c>
      <c r="N5" s="75" t="s">
        <v>299</v>
      </c>
      <c r="O5" s="76" t="s">
        <v>298</v>
      </c>
      <c r="P5" s="74" t="s">
        <v>279</v>
      </c>
      <c r="Q5" s="75" t="s">
        <v>299</v>
      </c>
      <c r="R5" s="76" t="s">
        <v>298</v>
      </c>
      <c r="S5" s="74" t="s">
        <v>279</v>
      </c>
      <c r="T5" s="75" t="s">
        <v>299</v>
      </c>
      <c r="U5" s="76" t="s">
        <v>298</v>
      </c>
      <c r="V5" s="74" t="s">
        <v>279</v>
      </c>
      <c r="W5" s="75" t="s">
        <v>299</v>
      </c>
      <c r="X5" s="76" t="s">
        <v>298</v>
      </c>
      <c r="Y5" s="77" t="s">
        <v>279</v>
      </c>
      <c r="Z5" s="78" t="s">
        <v>299</v>
      </c>
      <c r="AA5" s="79" t="s">
        <v>298</v>
      </c>
      <c r="AB5" s="80" t="s">
        <v>279</v>
      </c>
      <c r="AC5" s="78" t="s">
        <v>299</v>
      </c>
      <c r="AD5" s="79" t="s">
        <v>298</v>
      </c>
      <c r="AE5" s="80" t="s">
        <v>279</v>
      </c>
      <c r="AF5" s="78" t="s">
        <v>299</v>
      </c>
      <c r="AG5" s="79" t="s">
        <v>298</v>
      </c>
      <c r="AH5" s="80" t="s">
        <v>279</v>
      </c>
      <c r="AI5" s="78" t="s">
        <v>299</v>
      </c>
      <c r="AJ5" s="81" t="s">
        <v>300</v>
      </c>
      <c r="AK5" s="79" t="s">
        <v>298</v>
      </c>
      <c r="AL5" s="82" t="s">
        <v>301</v>
      </c>
      <c r="AM5" s="80" t="s">
        <v>279</v>
      </c>
      <c r="AN5" s="78" t="s">
        <v>299</v>
      </c>
      <c r="AO5" s="79" t="s">
        <v>298</v>
      </c>
      <c r="AP5" s="83" t="s">
        <v>279</v>
      </c>
      <c r="AQ5" s="78" t="s">
        <v>299</v>
      </c>
      <c r="AR5" s="79" t="s">
        <v>298</v>
      </c>
      <c r="AS5" s="83" t="s">
        <v>279</v>
      </c>
      <c r="AT5" s="78" t="s">
        <v>299</v>
      </c>
      <c r="AU5" s="79" t="s">
        <v>298</v>
      </c>
      <c r="AV5" s="80" t="s">
        <v>337</v>
      </c>
      <c r="AW5" s="78" t="s">
        <v>299</v>
      </c>
      <c r="AX5" s="79" t="s">
        <v>298</v>
      </c>
      <c r="AY5" s="80" t="s">
        <v>279</v>
      </c>
      <c r="AZ5" s="78" t="s">
        <v>299</v>
      </c>
      <c r="BA5" s="79" t="s">
        <v>298</v>
      </c>
      <c r="BB5" s="80" t="s">
        <v>279</v>
      </c>
      <c r="BC5" s="78" t="s">
        <v>299</v>
      </c>
      <c r="BD5" s="79" t="s">
        <v>298</v>
      </c>
      <c r="BE5" s="80" t="s">
        <v>279</v>
      </c>
      <c r="BF5" s="78" t="s">
        <v>299</v>
      </c>
      <c r="BG5" s="79" t="s">
        <v>298</v>
      </c>
      <c r="BH5" s="84" t="s">
        <v>279</v>
      </c>
    </row>
    <row r="6" spans="1:60" ht="24.95" customHeight="1" x14ac:dyDescent="0.2">
      <c r="A6" s="86" t="s">
        <v>302</v>
      </c>
      <c r="B6" s="87">
        <f>323/5.94573</f>
        <v>54.324700247068066</v>
      </c>
      <c r="C6" s="88">
        <v>54</v>
      </c>
      <c r="D6" s="89">
        <v>8</v>
      </c>
      <c r="E6" s="90">
        <f>394/5.94573</f>
        <v>66.266043025835344</v>
      </c>
      <c r="F6" s="88">
        <v>66</v>
      </c>
      <c r="G6" s="89">
        <f t="shared" ref="G6:G17" si="0">(F6-C6)/C6*100</f>
        <v>22.222222222222221</v>
      </c>
      <c r="H6" s="90">
        <v>92</v>
      </c>
      <c r="I6" s="88">
        <v>92</v>
      </c>
      <c r="J6" s="89">
        <f t="shared" ref="J6:J17" si="1">(I6-F6)/F6*100</f>
        <v>39.393939393939391</v>
      </c>
      <c r="K6" s="90">
        <v>85</v>
      </c>
      <c r="L6" s="88">
        <v>85</v>
      </c>
      <c r="M6" s="89">
        <v>-7.6</v>
      </c>
      <c r="N6" s="90">
        <v>78</v>
      </c>
      <c r="O6" s="88">
        <v>78</v>
      </c>
      <c r="P6" s="89">
        <v>-8.1999999999999993</v>
      </c>
      <c r="Q6" s="90">
        <v>78</v>
      </c>
      <c r="R6" s="88">
        <v>78</v>
      </c>
      <c r="S6" s="89">
        <f t="shared" ref="S6:S17" si="2">(R6-O6)/O6*100</f>
        <v>0</v>
      </c>
      <c r="T6" s="90">
        <v>82</v>
      </c>
      <c r="U6" s="88">
        <v>82</v>
      </c>
      <c r="V6" s="89">
        <f t="shared" ref="V6:V17" si="3">(U6-R6)/R6*100</f>
        <v>5.1282051282051277</v>
      </c>
      <c r="W6" s="90">
        <v>83</v>
      </c>
      <c r="X6" s="88">
        <v>83</v>
      </c>
      <c r="Y6" s="89">
        <f t="shared" ref="Y6:Y17" si="4">(X6-U6)/U6*100</f>
        <v>1.2195121951219512</v>
      </c>
      <c r="Z6" s="90">
        <v>87</v>
      </c>
      <c r="AA6" s="88">
        <v>87</v>
      </c>
      <c r="AB6" s="89">
        <f t="shared" ref="AB6:AB12" si="5">(AA6-X6)/X6*100</f>
        <v>4.8192771084337354</v>
      </c>
      <c r="AC6" s="91">
        <v>97.1</v>
      </c>
      <c r="AD6" s="92">
        <v>97.1</v>
      </c>
      <c r="AE6" s="89">
        <f t="shared" ref="AE6:AE17" si="6">(AD6-AA6)/AA6*100</f>
        <v>11.609195402298845</v>
      </c>
      <c r="AF6" s="91">
        <v>91.1</v>
      </c>
      <c r="AG6" s="92">
        <v>91.1</v>
      </c>
      <c r="AH6" s="89">
        <f t="shared" ref="AH6:AH17" si="7">(AG6-AD6)/AD6*100</f>
        <v>-6.1791967044284242</v>
      </c>
      <c r="AI6" s="91">
        <v>87.7</v>
      </c>
      <c r="AJ6" s="93">
        <v>86.3</v>
      </c>
      <c r="AK6" s="92">
        <v>87.7</v>
      </c>
      <c r="AL6" s="94">
        <v>86.3</v>
      </c>
      <c r="AM6" s="89">
        <f t="shared" ref="AM6:AM17" si="8">(AK6-AG6)/AG6*100</f>
        <v>-3.7321624588364339</v>
      </c>
      <c r="AN6" s="91">
        <v>95.2</v>
      </c>
      <c r="AO6" s="92">
        <v>95.2</v>
      </c>
      <c r="AP6" s="89">
        <f t="shared" ref="AP6:AP18" si="9">(AO6-AK6)/AK6*100</f>
        <v>8.5518814139110599</v>
      </c>
      <c r="AQ6" s="91">
        <v>96.2</v>
      </c>
      <c r="AR6" s="92">
        <v>96.2</v>
      </c>
      <c r="AS6" s="89">
        <f t="shared" ref="AS6:AS11" si="10">(AR6-AO6)/AO6*100</f>
        <v>1.0504201680672267</v>
      </c>
      <c r="AT6" s="95">
        <v>93.8</v>
      </c>
      <c r="AU6" s="95">
        <v>93.8</v>
      </c>
      <c r="AV6" s="96">
        <f>(AU6-AL6)/AL6*100</f>
        <v>8.6906141367323286</v>
      </c>
      <c r="AW6" s="91">
        <v>94.657804999999996</v>
      </c>
      <c r="AX6" s="91">
        <f>AW6</f>
        <v>94.657804999999996</v>
      </c>
      <c r="AY6" s="97">
        <f>(AX6-AU6)/AU6*100</f>
        <v>0.91450426439232313</v>
      </c>
      <c r="AZ6" s="91">
        <v>93.646296000000007</v>
      </c>
      <c r="BA6" s="91">
        <f>AZ6</f>
        <v>93.646296000000007</v>
      </c>
      <c r="BB6" s="97">
        <f>(BA6-AX6)/AX6*100</f>
        <v>-1.0685954528525035</v>
      </c>
      <c r="BC6" s="91">
        <v>99.584230360000006</v>
      </c>
      <c r="BD6" s="91">
        <f>BC6</f>
        <v>99.584230360000006</v>
      </c>
      <c r="BE6" s="97">
        <f>(BD6-BA6)/BA6*100</f>
        <v>6.3408107032871852</v>
      </c>
      <c r="BF6" s="91">
        <v>94.151270319999995</v>
      </c>
      <c r="BG6" s="98">
        <f>BF6</f>
        <v>94.151270319999995</v>
      </c>
      <c r="BH6" s="99">
        <f t="shared" ref="BH6:BH11" si="11">(BG6-BD6)/BD6*100</f>
        <v>-5.4556429470406078</v>
      </c>
    </row>
    <row r="7" spans="1:60" ht="24.95" customHeight="1" x14ac:dyDescent="0.2">
      <c r="A7" s="86" t="s">
        <v>303</v>
      </c>
      <c r="B7" s="100">
        <f>312/5.94573</f>
        <v>52.47463305599144</v>
      </c>
      <c r="C7" s="101">
        <v>106</v>
      </c>
      <c r="D7" s="102">
        <v>-7.8</v>
      </c>
      <c r="E7" s="103">
        <f>313/5.94573</f>
        <v>52.642820982452953</v>
      </c>
      <c r="F7" s="101">
        <v>119</v>
      </c>
      <c r="G7" s="102">
        <f t="shared" si="0"/>
        <v>12.264150943396226</v>
      </c>
      <c r="H7" s="103">
        <v>57</v>
      </c>
      <c r="I7" s="101">
        <f>SUM(H$5:H7)</f>
        <v>149</v>
      </c>
      <c r="J7" s="102">
        <f t="shared" si="1"/>
        <v>25.210084033613445</v>
      </c>
      <c r="K7" s="103">
        <v>59</v>
      </c>
      <c r="L7" s="101">
        <f>SUM(K$6:K7)</f>
        <v>144</v>
      </c>
      <c r="M7" s="102">
        <f t="shared" ref="M7:M12" si="12">(L7-I7)/I7*100</f>
        <v>-3.3557046979865772</v>
      </c>
      <c r="N7" s="103">
        <v>62</v>
      </c>
      <c r="O7" s="101">
        <f>SUM(N$6:N7)</f>
        <v>140</v>
      </c>
      <c r="P7" s="102">
        <f t="shared" ref="P7:P12" si="13">(O7-L7)/L7*100</f>
        <v>-2.7777777777777777</v>
      </c>
      <c r="Q7" s="103">
        <v>64</v>
      </c>
      <c r="R7" s="101">
        <f>SUM(Q$6:Q7)</f>
        <v>142</v>
      </c>
      <c r="S7" s="102">
        <f t="shared" si="2"/>
        <v>1.4285714285714286</v>
      </c>
      <c r="T7" s="103">
        <v>67</v>
      </c>
      <c r="U7" s="101">
        <f>SUM(T$6:T7)</f>
        <v>149</v>
      </c>
      <c r="V7" s="102">
        <f t="shared" si="3"/>
        <v>4.929577464788732</v>
      </c>
      <c r="W7" s="103">
        <v>82</v>
      </c>
      <c r="X7" s="101">
        <f>SUM(W$6:W7)</f>
        <v>165</v>
      </c>
      <c r="Y7" s="102">
        <f t="shared" si="4"/>
        <v>10.738255033557047</v>
      </c>
      <c r="Z7" s="103">
        <v>91</v>
      </c>
      <c r="AA7" s="101">
        <f>SUM(Z$6:Z7)</f>
        <v>178</v>
      </c>
      <c r="AB7" s="102">
        <f t="shared" si="5"/>
        <v>7.878787878787878</v>
      </c>
      <c r="AC7" s="104">
        <v>96.9</v>
      </c>
      <c r="AD7" s="105">
        <f>SUM(AC$6:AC7)</f>
        <v>194</v>
      </c>
      <c r="AE7" s="106">
        <f t="shared" si="6"/>
        <v>8.9887640449438209</v>
      </c>
      <c r="AF7" s="104">
        <v>90.9</v>
      </c>
      <c r="AG7" s="105">
        <f>SUM(AF$6:AF7)</f>
        <v>182</v>
      </c>
      <c r="AH7" s="106">
        <f t="shared" si="7"/>
        <v>-6.1855670103092786</v>
      </c>
      <c r="AI7" s="104">
        <v>80.400000000000006</v>
      </c>
      <c r="AJ7" s="107">
        <v>79.2</v>
      </c>
      <c r="AK7" s="105">
        <f>SUM(AI$6:AI7)</f>
        <v>168.10000000000002</v>
      </c>
      <c r="AL7" s="108">
        <f>SUM(AJ$6:AJ7)</f>
        <v>165.5</v>
      </c>
      <c r="AM7" s="106">
        <f t="shared" si="8"/>
        <v>-7.6373626373626253</v>
      </c>
      <c r="AN7" s="104">
        <v>92</v>
      </c>
      <c r="AO7" s="105">
        <f>SUM(AN$6:AN7)</f>
        <v>187.2</v>
      </c>
      <c r="AP7" s="106">
        <f t="shared" si="9"/>
        <v>11.362284354550841</v>
      </c>
      <c r="AQ7" s="104">
        <v>99.5</v>
      </c>
      <c r="AR7" s="105">
        <f>SUM(AQ$6:AQ7)</f>
        <v>195.7</v>
      </c>
      <c r="AS7" s="106">
        <f t="shared" si="10"/>
        <v>4.5405982905982913</v>
      </c>
      <c r="AT7" s="109">
        <v>90.7</v>
      </c>
      <c r="AU7" s="110">
        <f>SUM(AT$6:AT7)</f>
        <v>184.5</v>
      </c>
      <c r="AV7" s="111">
        <f t="shared" ref="AV7:AV17" si="14">(AU7-AL7)/AL7*100</f>
        <v>11.48036253776435</v>
      </c>
      <c r="AW7" s="104">
        <v>98.066891070000096</v>
      </c>
      <c r="AX7" s="105">
        <f>SUM(AW$6:AW7)</f>
        <v>192.72469607000011</v>
      </c>
      <c r="AY7" s="112">
        <f>(AX7-AU7)/AU7*100</f>
        <v>4.4578298482385401</v>
      </c>
      <c r="AZ7" s="104">
        <v>89.599941200000004</v>
      </c>
      <c r="BA7" s="105">
        <f>SUM(AZ$6:AZ7)</f>
        <v>183.2462372</v>
      </c>
      <c r="BB7" s="112">
        <f t="shared" ref="BB7:BB14" si="15">(BA7-AX7)/AX7*100</f>
        <v>-4.9181340343416142</v>
      </c>
      <c r="BC7" s="104">
        <v>108.97235593000001</v>
      </c>
      <c r="BD7" s="105">
        <f>SUM(BC$6:BC7)</f>
        <v>208.55658629000001</v>
      </c>
      <c r="BE7" s="112">
        <f t="shared" ref="BE7:BE14" si="16">(BD7-BA7)/BA7*100</f>
        <v>13.812206720717329</v>
      </c>
      <c r="BF7" s="104">
        <v>103.53472797000001</v>
      </c>
      <c r="BG7" s="113">
        <f>SUM(BF$6:BF7)</f>
        <v>197.68599828999999</v>
      </c>
      <c r="BH7" s="99">
        <f t="shared" si="11"/>
        <v>-5.2122966689166867</v>
      </c>
    </row>
    <row r="8" spans="1:60" ht="24.95" customHeight="1" x14ac:dyDescent="0.2">
      <c r="A8" s="86" t="s">
        <v>304</v>
      </c>
      <c r="B8" s="100">
        <f>472/5.94573</f>
        <v>79.384701289833203</v>
      </c>
      <c r="C8" s="101">
        <v>186</v>
      </c>
      <c r="D8" s="102">
        <v>8.8000000000000007</v>
      </c>
      <c r="E8" s="103">
        <f>423/5.94573</f>
        <v>71.143492893219161</v>
      </c>
      <c r="F8" s="101">
        <v>190</v>
      </c>
      <c r="G8" s="102">
        <f t="shared" si="0"/>
        <v>2.1505376344086025</v>
      </c>
      <c r="H8" s="103">
        <v>82</v>
      </c>
      <c r="I8" s="101">
        <f>SUM(H$5:H8)</f>
        <v>231</v>
      </c>
      <c r="J8" s="102">
        <f t="shared" si="1"/>
        <v>21.578947368421055</v>
      </c>
      <c r="K8" s="103">
        <v>99</v>
      </c>
      <c r="L8" s="101">
        <f>SUM(K$6:K8)</f>
        <v>243</v>
      </c>
      <c r="M8" s="102">
        <f t="shared" si="12"/>
        <v>5.1948051948051948</v>
      </c>
      <c r="N8" s="103">
        <v>73</v>
      </c>
      <c r="O8" s="101">
        <f>SUM(N$6:N8)</f>
        <v>213</v>
      </c>
      <c r="P8" s="102">
        <f t="shared" si="13"/>
        <v>-12.345679012345679</v>
      </c>
      <c r="Q8" s="103">
        <v>76</v>
      </c>
      <c r="R8" s="101">
        <f>SUM(Q$6:Q8)</f>
        <v>218</v>
      </c>
      <c r="S8" s="102">
        <f t="shared" si="2"/>
        <v>2.3474178403755865</v>
      </c>
      <c r="T8" s="42">
        <v>77</v>
      </c>
      <c r="U8" s="101">
        <f>SUM(T$6:T8)</f>
        <v>226</v>
      </c>
      <c r="V8" s="102">
        <f t="shared" si="3"/>
        <v>3.669724770642202</v>
      </c>
      <c r="W8" s="42">
        <v>83</v>
      </c>
      <c r="X8" s="101">
        <f>SUM(W$6:W8)</f>
        <v>248</v>
      </c>
      <c r="Y8" s="102">
        <f t="shared" si="4"/>
        <v>9.7345132743362832</v>
      </c>
      <c r="Z8" s="42">
        <v>88</v>
      </c>
      <c r="AA8" s="101">
        <f>SUM(Z$6:Z8)</f>
        <v>266</v>
      </c>
      <c r="AB8" s="102">
        <f t="shared" si="5"/>
        <v>7.2580645161290329</v>
      </c>
      <c r="AC8" s="114">
        <v>96.7</v>
      </c>
      <c r="AD8" s="105">
        <f>SUM(AC$6:AC8)</f>
        <v>290.7</v>
      </c>
      <c r="AE8" s="106">
        <f t="shared" si="6"/>
        <v>9.2857142857142811</v>
      </c>
      <c r="AF8" s="114">
        <v>94.7</v>
      </c>
      <c r="AG8" s="110">
        <f>SUM(AF$6:AF8)</f>
        <v>276.7</v>
      </c>
      <c r="AH8" s="111">
        <f t="shared" si="7"/>
        <v>-4.8159614723082216</v>
      </c>
      <c r="AI8" s="115">
        <v>96.5</v>
      </c>
      <c r="AJ8" s="116">
        <v>95.1</v>
      </c>
      <c r="AK8" s="105">
        <f>SUM(AI$6:AI8)</f>
        <v>264.60000000000002</v>
      </c>
      <c r="AL8" s="108">
        <f>SUM(AJ$6:AJ8)</f>
        <v>260.60000000000002</v>
      </c>
      <c r="AM8" s="106">
        <f t="shared" si="8"/>
        <v>-4.3729671123960845</v>
      </c>
      <c r="AN8" s="115">
        <v>95.3</v>
      </c>
      <c r="AO8" s="105">
        <f>SUM(AN$6:AN8)</f>
        <v>282.5</v>
      </c>
      <c r="AP8" s="106">
        <f t="shared" si="9"/>
        <v>6.7649281934996131</v>
      </c>
      <c r="AQ8" s="117">
        <v>99.1</v>
      </c>
      <c r="AR8" s="105">
        <f>SUM(AQ$6:AQ8)</f>
        <v>294.79999999999995</v>
      </c>
      <c r="AS8" s="106">
        <f t="shared" si="10"/>
        <v>4.3539823008849403</v>
      </c>
      <c r="AT8" s="118">
        <v>93.9</v>
      </c>
      <c r="AU8" s="110">
        <f>SUM(AT$6:AT8)</f>
        <v>278.39999999999998</v>
      </c>
      <c r="AV8" s="119">
        <f t="shared" si="14"/>
        <v>6.8303914044512481</v>
      </c>
      <c r="AW8" s="117">
        <v>97.593420800000004</v>
      </c>
      <c r="AX8" s="105">
        <f>SUM(AW$6:AW8)</f>
        <v>290.3181168700001</v>
      </c>
      <c r="AY8" s="112">
        <f t="shared" ref="AY8:AY14" si="17">(AX8-AU8)/AU8*100</f>
        <v>4.2809327837644107</v>
      </c>
      <c r="AZ8" s="117">
        <v>96.878723590000007</v>
      </c>
      <c r="BA8" s="105">
        <f>SUM(AZ$6:AZ8)</f>
        <v>280.12496078999999</v>
      </c>
      <c r="BB8" s="112">
        <f t="shared" si="15"/>
        <v>-3.5110299659888065</v>
      </c>
      <c r="BC8" s="117">
        <v>85.807145079999998</v>
      </c>
      <c r="BD8" s="105">
        <f>SUM(BC$6:BC8)</f>
        <v>294.36373136999998</v>
      </c>
      <c r="BE8" s="112">
        <f t="shared" si="16"/>
        <v>5.0830067195169759</v>
      </c>
      <c r="BF8" s="120">
        <v>86.483440999999999</v>
      </c>
      <c r="BG8" s="105">
        <f>SUM(BF$6:BF8)</f>
        <v>284.16943929000001</v>
      </c>
      <c r="BH8" s="121">
        <f t="shared" si="11"/>
        <v>-3.4631617259893583</v>
      </c>
    </row>
    <row r="9" spans="1:60" ht="24.95" customHeight="1" x14ac:dyDescent="0.2">
      <c r="A9" s="86" t="s">
        <v>305</v>
      </c>
      <c r="B9" s="100">
        <f>345/5.94573</f>
        <v>58.024834629221303</v>
      </c>
      <c r="C9" s="101">
        <v>244</v>
      </c>
      <c r="D9" s="102">
        <v>-13.5</v>
      </c>
      <c r="E9" s="103">
        <f>381/5.94573</f>
        <v>64.079599981835699</v>
      </c>
      <c r="F9" s="101">
        <v>254</v>
      </c>
      <c r="G9" s="102">
        <f t="shared" si="0"/>
        <v>4.0983606557377046</v>
      </c>
      <c r="H9" s="103">
        <v>63</v>
      </c>
      <c r="I9" s="101">
        <f>SUM(H$5:H9)</f>
        <v>294</v>
      </c>
      <c r="J9" s="102">
        <f t="shared" si="1"/>
        <v>15.748031496062993</v>
      </c>
      <c r="K9" s="103">
        <v>70</v>
      </c>
      <c r="L9" s="101">
        <f>SUM(K$6:K9)</f>
        <v>313</v>
      </c>
      <c r="M9" s="102">
        <f t="shared" si="12"/>
        <v>6.462585034013606</v>
      </c>
      <c r="N9" s="103">
        <v>78</v>
      </c>
      <c r="O9" s="101">
        <f>SUM(N$6:N9)</f>
        <v>291</v>
      </c>
      <c r="P9" s="102">
        <f t="shared" si="13"/>
        <v>-7.0287539936102235</v>
      </c>
      <c r="Q9" s="103">
        <v>78</v>
      </c>
      <c r="R9" s="101">
        <f>SUM(Q$6:Q9)</f>
        <v>296</v>
      </c>
      <c r="S9" s="102">
        <f t="shared" si="2"/>
        <v>1.7182130584192441</v>
      </c>
      <c r="T9" s="103">
        <v>84</v>
      </c>
      <c r="U9" s="101">
        <f>SUM(T$6:T9)</f>
        <v>310</v>
      </c>
      <c r="V9" s="102">
        <f t="shared" si="3"/>
        <v>4.7297297297297298</v>
      </c>
      <c r="W9" s="103">
        <v>78</v>
      </c>
      <c r="X9" s="101">
        <f>SUM(W$6:W9)</f>
        <v>326</v>
      </c>
      <c r="Y9" s="102">
        <f t="shared" si="4"/>
        <v>5.161290322580645</v>
      </c>
      <c r="Z9" s="103">
        <v>81</v>
      </c>
      <c r="AA9" s="101">
        <f>SUM(Z$6:Z9)</f>
        <v>347</v>
      </c>
      <c r="AB9" s="102">
        <f t="shared" si="5"/>
        <v>6.4417177914110431</v>
      </c>
      <c r="AC9" s="122">
        <v>80.900000000000006</v>
      </c>
      <c r="AD9" s="105">
        <f>SUM(AC$6:AC9)</f>
        <v>371.6</v>
      </c>
      <c r="AE9" s="106">
        <f t="shared" si="6"/>
        <v>7.0893371757925134</v>
      </c>
      <c r="AF9" s="122">
        <v>76.099999999999994</v>
      </c>
      <c r="AG9" s="110">
        <f>SUM(AF$6:AF9)</f>
        <v>352.79999999999995</v>
      </c>
      <c r="AH9" s="111">
        <f t="shared" si="7"/>
        <v>-5.0592034445640657</v>
      </c>
      <c r="AI9" s="122">
        <v>85</v>
      </c>
      <c r="AJ9" s="123">
        <v>83.7</v>
      </c>
      <c r="AK9" s="105">
        <f>SUM(AI$6:AI9)</f>
        <v>349.6</v>
      </c>
      <c r="AL9" s="108">
        <f>SUM(AJ$6:AJ9)</f>
        <v>344.3</v>
      </c>
      <c r="AM9" s="106">
        <f t="shared" si="8"/>
        <v>-0.90702947845803061</v>
      </c>
      <c r="AN9" s="122">
        <v>88.6</v>
      </c>
      <c r="AO9" s="105">
        <f>SUM(AN$6:AN9)</f>
        <v>371.1</v>
      </c>
      <c r="AP9" s="106">
        <f t="shared" si="9"/>
        <v>6.1498855835240267</v>
      </c>
      <c r="AQ9" s="122">
        <v>89.3</v>
      </c>
      <c r="AR9" s="105">
        <f>SUM(AQ$6:AQ9)</f>
        <v>384.09999999999997</v>
      </c>
      <c r="AS9" s="106">
        <f t="shared" si="10"/>
        <v>3.5030988951764868</v>
      </c>
      <c r="AT9" s="109">
        <v>87.2</v>
      </c>
      <c r="AU9" s="110">
        <f>SUM(AT$6:AT9)</f>
        <v>365.59999999999997</v>
      </c>
      <c r="AV9" s="119">
        <f t="shared" si="14"/>
        <v>6.1864652918965879</v>
      </c>
      <c r="AW9" s="122">
        <v>87.9318056299999</v>
      </c>
      <c r="AX9" s="105">
        <f>SUM(AW$6:AW9)</f>
        <v>378.24992250000003</v>
      </c>
      <c r="AY9" s="112">
        <f t="shared" si="17"/>
        <v>3.4600444474836052</v>
      </c>
      <c r="AZ9" s="122">
        <v>86.1454533900001</v>
      </c>
      <c r="BA9" s="105">
        <f>SUM(AZ$6:AZ9)</f>
        <v>366.2704141800001</v>
      </c>
      <c r="BB9" s="112">
        <f t="shared" si="15"/>
        <v>-3.1670881095818131</v>
      </c>
      <c r="BC9" s="122">
        <v>88.657187949999894</v>
      </c>
      <c r="BD9" s="105">
        <f>SUM(BC$6:BC9)</f>
        <v>383.02091931999985</v>
      </c>
      <c r="BE9" s="112">
        <f t="shared" si="16"/>
        <v>4.5732618555884423</v>
      </c>
      <c r="BF9" s="122">
        <v>86.737116</v>
      </c>
      <c r="BG9" s="105">
        <f>SUM(BF$6:BF9)</f>
        <v>370.90655529000003</v>
      </c>
      <c r="BH9" s="121">
        <f t="shared" si="11"/>
        <v>-3.1628465754578574</v>
      </c>
    </row>
    <row r="10" spans="1:60" ht="24.95" customHeight="1" x14ac:dyDescent="0.2">
      <c r="A10" s="86" t="s">
        <v>306</v>
      </c>
      <c r="B10" s="100">
        <f>500/5.94573</f>
        <v>84.09396323075552</v>
      </c>
      <c r="C10" s="101">
        <v>328</v>
      </c>
      <c r="D10" s="102">
        <v>-2.1</v>
      </c>
      <c r="E10" s="103">
        <f>370/5.94573</f>
        <v>62.22953279075908</v>
      </c>
      <c r="F10" s="124">
        <v>316</v>
      </c>
      <c r="G10" s="102">
        <f t="shared" si="0"/>
        <v>-3.6585365853658534</v>
      </c>
      <c r="H10" s="103">
        <v>71</v>
      </c>
      <c r="I10" s="101">
        <f>SUM(H$5:H10)</f>
        <v>365</v>
      </c>
      <c r="J10" s="102">
        <f t="shared" si="1"/>
        <v>15.50632911392405</v>
      </c>
      <c r="K10" s="103">
        <v>79</v>
      </c>
      <c r="L10" s="101">
        <f>SUM(K$6:K10)</f>
        <v>392</v>
      </c>
      <c r="M10" s="102">
        <f t="shared" si="12"/>
        <v>7.397260273972603</v>
      </c>
      <c r="N10" s="103">
        <v>76</v>
      </c>
      <c r="O10" s="101">
        <f>SUM(N$6:N10)</f>
        <v>367</v>
      </c>
      <c r="P10" s="102">
        <f t="shared" si="13"/>
        <v>-6.3775510204081636</v>
      </c>
      <c r="Q10" s="103">
        <v>80</v>
      </c>
      <c r="R10" s="101">
        <f>SUM(Q$6:Q10)</f>
        <v>376</v>
      </c>
      <c r="S10" s="102">
        <f t="shared" si="2"/>
        <v>2.4523160762942782</v>
      </c>
      <c r="T10" s="103">
        <v>82</v>
      </c>
      <c r="U10" s="101">
        <f>SUM(T$6:T10)</f>
        <v>392</v>
      </c>
      <c r="V10" s="102">
        <f t="shared" si="3"/>
        <v>4.2553191489361701</v>
      </c>
      <c r="W10" s="103">
        <v>76</v>
      </c>
      <c r="X10" s="101">
        <f>SUM(W$6:W10)</f>
        <v>402</v>
      </c>
      <c r="Y10" s="102">
        <f t="shared" si="4"/>
        <v>2.5510204081632653</v>
      </c>
      <c r="Z10" s="103">
        <v>98</v>
      </c>
      <c r="AA10" s="101">
        <f>SUM(Z$6:Z10)</f>
        <v>445</v>
      </c>
      <c r="AB10" s="102">
        <f t="shared" si="5"/>
        <v>10.696517412935323</v>
      </c>
      <c r="AC10" s="122">
        <v>107.8</v>
      </c>
      <c r="AD10" s="105">
        <f>SUM(AC$6:AC10)</f>
        <v>479.40000000000003</v>
      </c>
      <c r="AE10" s="106">
        <f t="shared" si="6"/>
        <v>7.7303370786516927</v>
      </c>
      <c r="AF10" s="122">
        <v>95.8</v>
      </c>
      <c r="AG10" s="110">
        <f>SUM(AF$6:AF10)</f>
        <v>448.59999999999997</v>
      </c>
      <c r="AH10" s="111">
        <f t="shared" si="7"/>
        <v>-6.4246975385899168</v>
      </c>
      <c r="AI10" s="122">
        <v>108.2</v>
      </c>
      <c r="AJ10" s="123">
        <v>106.9</v>
      </c>
      <c r="AK10" s="105">
        <f>SUM(AI$6:AI10)</f>
        <v>457.8</v>
      </c>
      <c r="AL10" s="108">
        <f>SUM(AJ$6:AJ10)</f>
        <v>451.20000000000005</v>
      </c>
      <c r="AM10" s="106">
        <f t="shared" si="8"/>
        <v>2.0508247882300594</v>
      </c>
      <c r="AN10" s="122">
        <v>102.8</v>
      </c>
      <c r="AO10" s="105">
        <f>SUM(AN$6:AN10)</f>
        <v>473.90000000000003</v>
      </c>
      <c r="AP10" s="106">
        <f t="shared" si="9"/>
        <v>3.5168195718654482</v>
      </c>
      <c r="AQ10" s="122">
        <v>107.7</v>
      </c>
      <c r="AR10" s="105">
        <f>SUM(AQ$6:AQ10)</f>
        <v>491.79999999999995</v>
      </c>
      <c r="AS10" s="106">
        <f t="shared" si="10"/>
        <v>3.7771681789406877</v>
      </c>
      <c r="AT10" s="109">
        <v>101.4</v>
      </c>
      <c r="AU10" s="110">
        <f>SUM(AT$6:AT10)</f>
        <v>467</v>
      </c>
      <c r="AV10" s="119">
        <f t="shared" si="14"/>
        <v>3.5017730496453798</v>
      </c>
      <c r="AW10" s="122">
        <v>106.27457059</v>
      </c>
      <c r="AX10" s="105">
        <f>SUM(AW$6:AW10)</f>
        <v>484.52449309000002</v>
      </c>
      <c r="AY10" s="112">
        <f t="shared" si="17"/>
        <v>3.7525681134903683</v>
      </c>
      <c r="AZ10" s="122">
        <v>108.0605786</v>
      </c>
      <c r="BA10" s="105">
        <f>SUM(AZ$6:AZ10)</f>
        <v>474.33099278000009</v>
      </c>
      <c r="BB10" s="112">
        <f t="shared" si="15"/>
        <v>-2.1038152777359183</v>
      </c>
      <c r="BC10" s="122">
        <v>108.83593700999999</v>
      </c>
      <c r="BD10" s="105">
        <f>SUM(BC$6:BC10)</f>
        <v>491.85685632999986</v>
      </c>
      <c r="BE10" s="112">
        <f t="shared" si="16"/>
        <v>3.6948594582198124</v>
      </c>
      <c r="BF10" s="122">
        <v>119.33671200000001</v>
      </c>
      <c r="BG10" s="105">
        <f>SUM(BF$6:BF10)</f>
        <v>490.24326729000006</v>
      </c>
      <c r="BH10" s="121">
        <f t="shared" si="11"/>
        <v>-0.3280606988056694</v>
      </c>
    </row>
    <row r="11" spans="1:60" ht="24.95" customHeight="1" x14ac:dyDescent="0.2">
      <c r="A11" s="86" t="s">
        <v>307</v>
      </c>
      <c r="B11" s="100">
        <f>316/5.94573</f>
        <v>53.147384761837486</v>
      </c>
      <c r="C11" s="101">
        <v>381</v>
      </c>
      <c r="D11" s="102">
        <v>-5.2</v>
      </c>
      <c r="E11" s="103">
        <f>528/5.94573</f>
        <v>88.803225171677823</v>
      </c>
      <c r="F11" s="124">
        <v>405</v>
      </c>
      <c r="G11" s="102">
        <f t="shared" si="0"/>
        <v>6.2992125984251963</v>
      </c>
      <c r="H11" s="103">
        <v>68</v>
      </c>
      <c r="I11" s="101">
        <f>SUM(H$5:H11)</f>
        <v>433</v>
      </c>
      <c r="J11" s="102">
        <f t="shared" si="1"/>
        <v>6.9135802469135799</v>
      </c>
      <c r="K11" s="103">
        <v>66</v>
      </c>
      <c r="L11" s="101">
        <f>SUM(K$6:K11)</f>
        <v>458</v>
      </c>
      <c r="M11" s="102">
        <f t="shared" si="12"/>
        <v>5.7736720554272516</v>
      </c>
      <c r="N11" s="103">
        <v>64</v>
      </c>
      <c r="O11" s="101">
        <f>SUM(N$6:N11)</f>
        <v>431</v>
      </c>
      <c r="P11" s="102">
        <f t="shared" si="13"/>
        <v>-5.8951965065502181</v>
      </c>
      <c r="Q11" s="103">
        <v>65</v>
      </c>
      <c r="R11" s="101">
        <f>SUM(Q$6:Q11)</f>
        <v>441</v>
      </c>
      <c r="S11" s="102">
        <f t="shared" si="2"/>
        <v>2.3201856148491879</v>
      </c>
      <c r="T11" s="103">
        <v>71</v>
      </c>
      <c r="U11" s="101">
        <f>SUM(T$6:T11)</f>
        <v>463</v>
      </c>
      <c r="V11" s="102">
        <f t="shared" si="3"/>
        <v>4.9886621315192743</v>
      </c>
      <c r="W11" s="103">
        <v>85</v>
      </c>
      <c r="X11" s="101">
        <f>SUM(W$6:W11)</f>
        <v>487</v>
      </c>
      <c r="Y11" s="102">
        <f t="shared" si="4"/>
        <v>5.1835853131749463</v>
      </c>
      <c r="Z11" s="103">
        <v>76</v>
      </c>
      <c r="AA11" s="101">
        <f>SUM(Z$6:Z11)</f>
        <v>521</v>
      </c>
      <c r="AB11" s="102">
        <f t="shared" si="5"/>
        <v>6.9815195071868574</v>
      </c>
      <c r="AC11" s="122">
        <v>80</v>
      </c>
      <c r="AD11" s="105">
        <f>SUM(AC$6:AC11)</f>
        <v>559.40000000000009</v>
      </c>
      <c r="AE11" s="106">
        <f t="shared" si="6"/>
        <v>7.3704414587332234</v>
      </c>
      <c r="AF11" s="122">
        <v>98.2</v>
      </c>
      <c r="AG11" s="110">
        <f>SUM(AF$6:AF11)</f>
        <v>546.79999999999995</v>
      </c>
      <c r="AH11" s="111">
        <f t="shared" si="7"/>
        <v>-2.2524132999642714</v>
      </c>
      <c r="AI11" s="122">
        <v>76.5</v>
      </c>
      <c r="AJ11" s="123">
        <v>75.400000000000006</v>
      </c>
      <c r="AK11" s="105">
        <f>SUM(AI$6:AI11)</f>
        <v>534.29999999999995</v>
      </c>
      <c r="AL11" s="108">
        <f>SUM(AJ$6:AJ11)</f>
        <v>526.6</v>
      </c>
      <c r="AM11" s="106">
        <f t="shared" si="8"/>
        <v>-2.2860277980980248</v>
      </c>
      <c r="AN11" s="122">
        <v>97.3</v>
      </c>
      <c r="AO11" s="105">
        <f>SUM(AN$6:AN11)</f>
        <v>571.20000000000005</v>
      </c>
      <c r="AP11" s="106">
        <f t="shared" si="9"/>
        <v>6.9062324536777266</v>
      </c>
      <c r="AQ11" s="122">
        <v>84.1</v>
      </c>
      <c r="AR11" s="105">
        <f>SUM(AQ$6:AQ11)</f>
        <v>575.9</v>
      </c>
      <c r="AS11" s="106">
        <f t="shared" si="10"/>
        <v>0.82282913165264915</v>
      </c>
      <c r="AT11" s="109">
        <v>96</v>
      </c>
      <c r="AU11" s="110">
        <f>SUM(AT$6:AT11)</f>
        <v>563</v>
      </c>
      <c r="AV11" s="119">
        <f t="shared" si="14"/>
        <v>6.9122673756171622</v>
      </c>
      <c r="AW11" s="122">
        <v>82.873614250000003</v>
      </c>
      <c r="AX11" s="105">
        <f>SUM(AW$6:AW11)</f>
        <v>567.39810734000002</v>
      </c>
      <c r="AY11" s="112">
        <f t="shared" si="17"/>
        <v>0.78119135701599007</v>
      </c>
      <c r="AZ11" s="122">
        <v>86.354942089999895</v>
      </c>
      <c r="BA11" s="105">
        <f>SUM(AZ$6:AZ11)</f>
        <v>560.68593486999998</v>
      </c>
      <c r="BB11" s="112">
        <f t="shared" si="15"/>
        <v>-1.1829740676202025</v>
      </c>
      <c r="BC11" s="122">
        <v>84.072337529999999</v>
      </c>
      <c r="BD11" s="105">
        <f>SUM(BC$6:BC11)</f>
        <v>575.92919385999983</v>
      </c>
      <c r="BE11" s="112">
        <f t="shared" si="16"/>
        <v>2.7186804665492685</v>
      </c>
      <c r="BF11" s="122">
        <v>82.090118569999902</v>
      </c>
      <c r="BG11" s="105">
        <f>SUM(BF$6:BF11)</f>
        <v>572.33338585999991</v>
      </c>
      <c r="BH11" s="121">
        <f t="shared" si="11"/>
        <v>-0.62434897177204207</v>
      </c>
    </row>
    <row r="12" spans="1:60" ht="24.95" customHeight="1" x14ac:dyDescent="0.2">
      <c r="A12" s="86" t="s">
        <v>308</v>
      </c>
      <c r="B12" s="100">
        <f>350/5.94573</f>
        <v>58.865774261528863</v>
      </c>
      <c r="C12" s="101">
        <v>440</v>
      </c>
      <c r="D12" s="102">
        <v>-5.6</v>
      </c>
      <c r="E12" s="103">
        <f>396/5.94573</f>
        <v>66.602418878758371</v>
      </c>
      <c r="F12" s="124">
        <v>472</v>
      </c>
      <c r="G12" s="102">
        <f t="shared" si="0"/>
        <v>7.2727272727272725</v>
      </c>
      <c r="H12" s="103">
        <v>67</v>
      </c>
      <c r="I12" s="101">
        <f>SUM(H$5:H12)</f>
        <v>500</v>
      </c>
      <c r="J12" s="102">
        <f t="shared" si="1"/>
        <v>5.9322033898305087</v>
      </c>
      <c r="K12" s="103">
        <v>71</v>
      </c>
      <c r="L12" s="101">
        <f>SUM(K$6:K12)</f>
        <v>529</v>
      </c>
      <c r="M12" s="102">
        <f t="shared" si="12"/>
        <v>5.8000000000000007</v>
      </c>
      <c r="N12" s="103">
        <v>74</v>
      </c>
      <c r="O12" s="101">
        <f>SUM(N$6:N12)</f>
        <v>505</v>
      </c>
      <c r="P12" s="102">
        <f t="shared" si="13"/>
        <v>-4.536862003780719</v>
      </c>
      <c r="Q12" s="103">
        <v>76</v>
      </c>
      <c r="R12" s="101">
        <f>SUM(Q$6:Q12)</f>
        <v>517</v>
      </c>
      <c r="S12" s="102">
        <f t="shared" si="2"/>
        <v>2.3762376237623761</v>
      </c>
      <c r="T12" s="103">
        <v>78</v>
      </c>
      <c r="U12" s="101">
        <f>SUM(T$6:T12)</f>
        <v>541</v>
      </c>
      <c r="V12" s="102">
        <f t="shared" si="3"/>
        <v>4.6421663442940044</v>
      </c>
      <c r="W12" s="103">
        <v>84</v>
      </c>
      <c r="X12" s="101">
        <f>SUM(W$6:W12)</f>
        <v>571</v>
      </c>
      <c r="Y12" s="102">
        <f t="shared" si="4"/>
        <v>5.5452865064695009</v>
      </c>
      <c r="Z12" s="103">
        <v>82</v>
      </c>
      <c r="AA12" s="101">
        <f>SUM(Z$6:Z12)</f>
        <v>603</v>
      </c>
      <c r="AB12" s="102">
        <f t="shared" si="5"/>
        <v>5.6042031523642732</v>
      </c>
      <c r="AC12" s="122">
        <v>91</v>
      </c>
      <c r="AD12" s="105">
        <f>SUM(AC$6:AC12)</f>
        <v>650.40000000000009</v>
      </c>
      <c r="AE12" s="106">
        <f t="shared" si="6"/>
        <v>7.8606965174129506</v>
      </c>
      <c r="AF12" s="122">
        <v>90.4</v>
      </c>
      <c r="AG12" s="110">
        <f>SUM(AF$6:AF12)</f>
        <v>637.19999999999993</v>
      </c>
      <c r="AH12" s="111">
        <f t="shared" si="7"/>
        <v>-2.0295202952029761</v>
      </c>
      <c r="AI12" s="122">
        <v>94.8</v>
      </c>
      <c r="AJ12" s="123">
        <v>93.4</v>
      </c>
      <c r="AK12" s="105">
        <f>SUM(AI$6:AI12)</f>
        <v>629.09999999999991</v>
      </c>
      <c r="AL12" s="108">
        <f>SUM(AJ$6:AJ12)</f>
        <v>620</v>
      </c>
      <c r="AM12" s="106">
        <f t="shared" si="8"/>
        <v>-1.2711864406779698</v>
      </c>
      <c r="AN12" s="122">
        <v>85.4</v>
      </c>
      <c r="AO12" s="105">
        <f>SUM(AN$6:AN12)</f>
        <v>656.6</v>
      </c>
      <c r="AP12" s="106">
        <f t="shared" si="9"/>
        <v>4.3713241138134036</v>
      </c>
      <c r="AQ12" s="122">
        <v>98.5</v>
      </c>
      <c r="AR12" s="105">
        <f>SUM(AQ$6:AQ12)</f>
        <v>674.4</v>
      </c>
      <c r="AS12" s="106">
        <f>(AR12-AO12)/AO12*100</f>
        <v>2.7109351203167762</v>
      </c>
      <c r="AT12" s="109">
        <v>84.1</v>
      </c>
      <c r="AU12" s="110">
        <f>SUM(AT$6:AT12)</f>
        <v>647.1</v>
      </c>
      <c r="AV12" s="119">
        <f t="shared" si="14"/>
        <v>4.3709677419354875</v>
      </c>
      <c r="AW12" s="122">
        <v>97.021537149999901</v>
      </c>
      <c r="AX12" s="105">
        <f>SUM(AW$6:AW12)</f>
        <v>664.41964448999988</v>
      </c>
      <c r="AY12" s="112">
        <f t="shared" si="17"/>
        <v>2.676502007417688</v>
      </c>
      <c r="AZ12" s="122">
        <v>97.956220630000004</v>
      </c>
      <c r="BA12" s="105">
        <f>SUM(AZ$6:AZ12)</f>
        <v>658.64215549999994</v>
      </c>
      <c r="BB12" s="112">
        <f t="shared" si="15"/>
        <v>-0.86955420989014642</v>
      </c>
      <c r="BC12" s="122">
        <v>98.924131779999996</v>
      </c>
      <c r="BD12" s="105">
        <f>SUM(BC$6:BC12)</f>
        <v>674.85332563999987</v>
      </c>
      <c r="BE12" s="112">
        <f t="shared" si="16"/>
        <v>2.4613016346780014</v>
      </c>
      <c r="BF12" s="122">
        <v>96.38226727</v>
      </c>
      <c r="BG12" s="105">
        <f>SUM(BF$6:BF12)</f>
        <v>668.71565312999996</v>
      </c>
      <c r="BH12" s="121">
        <f t="shared" ref="BH12:BH18" si="18">(BG12-BD12)/BD12*100</f>
        <v>-0.90948244260028144</v>
      </c>
    </row>
    <row r="13" spans="1:60" ht="24.95" customHeight="1" x14ac:dyDescent="0.2">
      <c r="A13" s="86" t="s">
        <v>309</v>
      </c>
      <c r="B13" s="100">
        <f>369/5.94573</f>
        <v>62.061344864297567</v>
      </c>
      <c r="C13" s="101">
        <v>502</v>
      </c>
      <c r="D13" s="102">
        <v>-4.2</v>
      </c>
      <c r="E13" s="103">
        <f>379/5.94573</f>
        <v>63.743224128912679</v>
      </c>
      <c r="F13" s="124">
        <v>536</v>
      </c>
      <c r="G13" s="102">
        <f t="shared" si="0"/>
        <v>6.7729083665338639</v>
      </c>
      <c r="H13" s="103">
        <v>66</v>
      </c>
      <c r="I13" s="101">
        <f>SUM(H$5:H13)</f>
        <v>566</v>
      </c>
      <c r="J13" s="102">
        <f t="shared" si="1"/>
        <v>5.5970149253731343</v>
      </c>
      <c r="K13" s="103">
        <v>69</v>
      </c>
      <c r="L13" s="101">
        <f>SUM(K$6:K13)</f>
        <v>598</v>
      </c>
      <c r="M13" s="102">
        <f>(L13-I13)/I13*100</f>
        <v>5.6537102473498235</v>
      </c>
      <c r="N13" s="103">
        <v>71</v>
      </c>
      <c r="O13" s="101">
        <f>SUM(N$6:N13)</f>
        <v>576</v>
      </c>
      <c r="P13" s="102">
        <f>(O13-L13)/L13*100</f>
        <v>-3.6789297658862878</v>
      </c>
      <c r="Q13" s="103">
        <v>74</v>
      </c>
      <c r="R13" s="101">
        <f>SUM(Q$6:Q13)</f>
        <v>591</v>
      </c>
      <c r="S13" s="102">
        <f t="shared" si="2"/>
        <v>2.604166666666667</v>
      </c>
      <c r="T13" s="103">
        <v>76</v>
      </c>
      <c r="U13" s="101">
        <f>SUM(T$6:T13)</f>
        <v>617</v>
      </c>
      <c r="V13" s="102">
        <f t="shared" si="3"/>
        <v>4.3993231810490698</v>
      </c>
      <c r="W13" s="103">
        <v>78</v>
      </c>
      <c r="X13" s="101">
        <f>SUM(W$6:W13)</f>
        <v>649</v>
      </c>
      <c r="Y13" s="102">
        <f t="shared" si="4"/>
        <v>5.1863857374392222</v>
      </c>
      <c r="Z13" s="103">
        <v>83</v>
      </c>
      <c r="AA13" s="101">
        <f>SUM(Z$6:Z13)</f>
        <v>686</v>
      </c>
      <c r="AB13" s="102">
        <f>(AA13-X13)/X13*100</f>
        <v>5.7010785824345147</v>
      </c>
      <c r="AC13" s="122">
        <v>86.6</v>
      </c>
      <c r="AD13" s="105">
        <f>SUM(AC$6:AC13)</f>
        <v>737.00000000000011</v>
      </c>
      <c r="AE13" s="106">
        <f t="shared" si="6"/>
        <v>7.4344023323615325</v>
      </c>
      <c r="AF13" s="122">
        <v>85.1</v>
      </c>
      <c r="AG13" s="110">
        <f>SUM(AF$6:AF13)</f>
        <v>722.3</v>
      </c>
      <c r="AH13" s="111">
        <f t="shared" si="7"/>
        <v>-1.9945725915875383</v>
      </c>
      <c r="AI13" s="122">
        <v>88.2</v>
      </c>
      <c r="AJ13" s="123">
        <v>86.9</v>
      </c>
      <c r="AK13" s="105">
        <f>SUM(AI$6:AI13)</f>
        <v>717.3</v>
      </c>
      <c r="AL13" s="108">
        <f>SUM(AJ$6:AJ13)</f>
        <v>706.9</v>
      </c>
      <c r="AM13" s="106">
        <f t="shared" si="8"/>
        <v>-0.69223314412294068</v>
      </c>
      <c r="AN13" s="122">
        <v>89.4</v>
      </c>
      <c r="AO13" s="105">
        <f>SUM(AN$6:AN13)</f>
        <v>746</v>
      </c>
      <c r="AP13" s="106">
        <f t="shared" si="9"/>
        <v>4.0011152934615986</v>
      </c>
      <c r="AQ13" s="122">
        <v>91.6</v>
      </c>
      <c r="AR13" s="105">
        <f>SUM(AQ$6:AQ13)</f>
        <v>766</v>
      </c>
      <c r="AS13" s="106">
        <f>(AR13-AO13)/AO13*100</f>
        <v>2.6809651474530831</v>
      </c>
      <c r="AT13" s="109">
        <v>88.1</v>
      </c>
      <c r="AU13" s="110">
        <f>SUM(AT$6:AT13)</f>
        <v>735.2</v>
      </c>
      <c r="AV13" s="119">
        <f t="shared" si="14"/>
        <v>4.0033951053897399</v>
      </c>
      <c r="AW13" s="122">
        <v>90.210908839999902</v>
      </c>
      <c r="AX13" s="105">
        <f>SUM(AW$6:AW13)</f>
        <v>754.63055332999977</v>
      </c>
      <c r="AY13" s="112">
        <f t="shared" si="17"/>
        <v>2.6428935432534986</v>
      </c>
      <c r="AZ13" s="122">
        <v>106.16058513</v>
      </c>
      <c r="BA13" s="105">
        <f>SUM(AZ$6:AZ13)</f>
        <v>764.8027406299999</v>
      </c>
      <c r="BB13" s="112">
        <f t="shared" si="15"/>
        <v>1.347969182418173</v>
      </c>
      <c r="BC13" s="122">
        <v>91.984573830000002</v>
      </c>
      <c r="BD13" s="105">
        <f>SUM(BC$6:BC13)</f>
        <v>766.83789946999991</v>
      </c>
      <c r="BE13" s="112">
        <f t="shared" si="16"/>
        <v>0.26610245124429899</v>
      </c>
      <c r="BF13" s="122">
        <v>89.607489959999995</v>
      </c>
      <c r="BG13" s="105">
        <f>SUM(BF$6:BF13)</f>
        <v>758.32314308999992</v>
      </c>
      <c r="BH13" s="121">
        <f t="shared" si="18"/>
        <v>-1.1103723988974683</v>
      </c>
    </row>
    <row r="14" spans="1:60" ht="24.95" customHeight="1" x14ac:dyDescent="0.2">
      <c r="A14" s="86" t="s">
        <v>310</v>
      </c>
      <c r="B14" s="100">
        <f>334/5.94573</f>
        <v>56.174767438144684</v>
      </c>
      <c r="C14" s="101">
        <v>559</v>
      </c>
      <c r="D14" s="102">
        <v>-3.6</v>
      </c>
      <c r="E14" s="103">
        <f>355/5.94573</f>
        <v>59.706713893836415</v>
      </c>
      <c r="F14" s="124">
        <v>595</v>
      </c>
      <c r="G14" s="102">
        <f t="shared" si="0"/>
        <v>6.4400715563506266</v>
      </c>
      <c r="H14" s="103">
        <v>70</v>
      </c>
      <c r="I14" s="101">
        <f>SUM(H$5:H14)</f>
        <v>636</v>
      </c>
      <c r="J14" s="102">
        <f t="shared" si="1"/>
        <v>6.8907563025210088</v>
      </c>
      <c r="K14" s="103">
        <v>63</v>
      </c>
      <c r="L14" s="101">
        <f>SUM(K$6:K14)</f>
        <v>661</v>
      </c>
      <c r="M14" s="102">
        <f>(L14-I14)/I14*100</f>
        <v>3.9308176100628929</v>
      </c>
      <c r="N14" s="103">
        <v>64</v>
      </c>
      <c r="O14" s="101">
        <f>SUM(N$6:N14)</f>
        <v>640</v>
      </c>
      <c r="P14" s="102">
        <f>(O14-L14)/L14*100</f>
        <v>-3.1770045385779122</v>
      </c>
      <c r="Q14" s="103">
        <v>68</v>
      </c>
      <c r="R14" s="101">
        <f>SUM(Q$6:Q14)</f>
        <v>659</v>
      </c>
      <c r="S14" s="102">
        <f t="shared" si="2"/>
        <v>2.96875</v>
      </c>
      <c r="T14" s="103">
        <v>71</v>
      </c>
      <c r="U14" s="101">
        <f>SUM(T$6:T14)</f>
        <v>688</v>
      </c>
      <c r="V14" s="102">
        <f t="shared" si="3"/>
        <v>4.4006069802731407</v>
      </c>
      <c r="W14" s="103">
        <v>74</v>
      </c>
      <c r="X14" s="101">
        <f>SUM(W$6:W14)</f>
        <v>723</v>
      </c>
      <c r="Y14" s="102">
        <f t="shared" si="4"/>
        <v>5.0872093023255811</v>
      </c>
      <c r="Z14" s="103">
        <v>78</v>
      </c>
      <c r="AA14" s="101">
        <f>SUM(Z$6:Z14)</f>
        <v>764</v>
      </c>
      <c r="AB14" s="102">
        <f>(AA14-X14)/X14*100</f>
        <v>5.6708160442600279</v>
      </c>
      <c r="AC14" s="122">
        <v>79</v>
      </c>
      <c r="AD14" s="105">
        <f>SUM(AC$6:AC14)</f>
        <v>816.00000000000011</v>
      </c>
      <c r="AE14" s="106">
        <f t="shared" si="6"/>
        <v>6.8062827225131048</v>
      </c>
      <c r="AF14" s="122">
        <v>76.099999999999994</v>
      </c>
      <c r="AG14" s="110">
        <f>SUM(AF$6:AF14)</f>
        <v>798.4</v>
      </c>
      <c r="AH14" s="111">
        <f t="shared" si="7"/>
        <v>-2.1568627450980555</v>
      </c>
      <c r="AI14" s="122">
        <v>80.8</v>
      </c>
      <c r="AJ14" s="123">
        <v>79.599999999999994</v>
      </c>
      <c r="AK14" s="105">
        <f>SUM(AI$6:AI14)</f>
        <v>798.09999999999991</v>
      </c>
      <c r="AL14" s="108">
        <f>SUM(AJ$6:AJ14)</f>
        <v>786.5</v>
      </c>
      <c r="AM14" s="106">
        <f t="shared" si="8"/>
        <v>-3.7575150300609747E-2</v>
      </c>
      <c r="AN14" s="122">
        <v>85.3</v>
      </c>
      <c r="AO14" s="105">
        <f>SUM(AN$6:AN14)</f>
        <v>831.3</v>
      </c>
      <c r="AP14" s="106">
        <f t="shared" si="9"/>
        <v>4.1598797143215194</v>
      </c>
      <c r="AQ14" s="122"/>
      <c r="AR14" s="105"/>
      <c r="AS14" s="106"/>
      <c r="AT14" s="109">
        <v>84.1</v>
      </c>
      <c r="AU14" s="110">
        <f>SUM(AT$6:AT14)</f>
        <v>819.30000000000007</v>
      </c>
      <c r="AV14" s="119">
        <f t="shared" si="14"/>
        <v>4.1703750794659973</v>
      </c>
      <c r="AW14" s="122">
        <v>83.00561768</v>
      </c>
      <c r="AX14" s="105">
        <f>SUM(AW$6:AW14)</f>
        <v>837.63617100999977</v>
      </c>
      <c r="AY14" s="125">
        <f t="shared" si="17"/>
        <v>2.2380289283534358</v>
      </c>
      <c r="AZ14" s="122">
        <v>84.907783339999995</v>
      </c>
      <c r="BA14" s="105">
        <f>SUM(AZ$6:AZ14)</f>
        <v>849.71052396999994</v>
      </c>
      <c r="BB14" s="125">
        <f t="shared" si="15"/>
        <v>1.4414794128865318</v>
      </c>
      <c r="BC14" s="122">
        <v>86.019592430000003</v>
      </c>
      <c r="BD14" s="105">
        <f>SUM(BC$6:BC14)</f>
        <v>852.8574918999999</v>
      </c>
      <c r="BE14" s="125">
        <f t="shared" si="16"/>
        <v>0.37035765019088634</v>
      </c>
      <c r="BF14" s="122">
        <v>82.631076120000003</v>
      </c>
      <c r="BG14" s="105">
        <f>SUM(BF$6:BF14)</f>
        <v>840.95421920999991</v>
      </c>
      <c r="BH14" s="121">
        <f t="shared" si="18"/>
        <v>-1.395693044037384</v>
      </c>
    </row>
    <row r="15" spans="1:60" ht="24.95" customHeight="1" x14ac:dyDescent="0.2">
      <c r="A15" s="126" t="s">
        <v>311</v>
      </c>
      <c r="B15" s="100">
        <f>326/5.94573</f>
        <v>54.829264026452599</v>
      </c>
      <c r="C15" s="101">
        <v>613</v>
      </c>
      <c r="D15" s="102">
        <v>-4.2</v>
      </c>
      <c r="E15" s="103">
        <f>344/5.94573</f>
        <v>57.856646702759797</v>
      </c>
      <c r="F15" s="124">
        <v>653</v>
      </c>
      <c r="G15" s="102">
        <f t="shared" si="0"/>
        <v>6.5252854812398038</v>
      </c>
      <c r="H15" s="103">
        <v>58</v>
      </c>
      <c r="I15" s="101">
        <f>SUM(H$5:H15)</f>
        <v>694</v>
      </c>
      <c r="J15" s="102">
        <f t="shared" si="1"/>
        <v>6.2787136294027563</v>
      </c>
      <c r="K15" s="103">
        <v>59</v>
      </c>
      <c r="L15" s="101">
        <f>SUM(K$6:K15)</f>
        <v>720</v>
      </c>
      <c r="M15" s="102">
        <f>(L15-I15)/I15*100</f>
        <v>3.7463976945244957</v>
      </c>
      <c r="N15" s="103">
        <v>61</v>
      </c>
      <c r="O15" s="101">
        <f>SUM(N$6:N15)</f>
        <v>701</v>
      </c>
      <c r="P15" s="102">
        <f>(O15-L15)/L15*100</f>
        <v>-2.6388888888888888</v>
      </c>
      <c r="Q15" s="103">
        <v>63</v>
      </c>
      <c r="R15" s="101">
        <f>SUM(Q$6:Q15)</f>
        <v>722</v>
      </c>
      <c r="S15" s="102">
        <f t="shared" si="2"/>
        <v>2.9957203994293864</v>
      </c>
      <c r="T15" s="103">
        <v>71</v>
      </c>
      <c r="U15" s="101">
        <f>SUM(T$6:T15)</f>
        <v>759</v>
      </c>
      <c r="V15" s="102">
        <f t="shared" si="3"/>
        <v>5.1246537396121887</v>
      </c>
      <c r="W15" s="103">
        <v>74</v>
      </c>
      <c r="X15" s="101">
        <f>SUM(W$6:W15)</f>
        <v>797</v>
      </c>
      <c r="Y15" s="102">
        <f t="shared" si="4"/>
        <v>5.0065876152832676</v>
      </c>
      <c r="Z15" s="103">
        <v>77</v>
      </c>
      <c r="AA15" s="101">
        <f>SUM(Z$6:Z15)</f>
        <v>841</v>
      </c>
      <c r="AB15" s="102">
        <f>(AA15-X15)/X15*100</f>
        <v>5.520702634880803</v>
      </c>
      <c r="AC15" s="122">
        <v>77.8</v>
      </c>
      <c r="AD15" s="105">
        <f>SUM(AC$6:AC15)</f>
        <v>893.80000000000007</v>
      </c>
      <c r="AE15" s="106">
        <f t="shared" si="6"/>
        <v>6.2782401902497105</v>
      </c>
      <c r="AF15" s="122">
        <v>75.099999999999994</v>
      </c>
      <c r="AG15" s="110">
        <f>SUM(AF$6:AF15)</f>
        <v>873.5</v>
      </c>
      <c r="AH15" s="111">
        <f t="shared" si="7"/>
        <v>-2.2712016110986872</v>
      </c>
      <c r="AI15" s="122">
        <v>80.099999999999994</v>
      </c>
      <c r="AJ15" s="123">
        <v>79</v>
      </c>
      <c r="AK15" s="105">
        <f>SUM(AI$6:AI15)</f>
        <v>878.19999999999993</v>
      </c>
      <c r="AL15" s="108">
        <f>SUM(AJ$6:AJ15)</f>
        <v>865.5</v>
      </c>
      <c r="AM15" s="106">
        <f t="shared" si="8"/>
        <v>0.53806525472237343</v>
      </c>
      <c r="AN15" s="122">
        <v>85.1</v>
      </c>
      <c r="AO15" s="105">
        <f>SUM(AN$6:AN15)</f>
        <v>916.4</v>
      </c>
      <c r="AP15" s="106">
        <f t="shared" si="9"/>
        <v>4.3498064222272887</v>
      </c>
      <c r="AQ15" s="122"/>
      <c r="AR15" s="105"/>
      <c r="AS15" s="106"/>
      <c r="AT15" s="109">
        <v>83.9</v>
      </c>
      <c r="AU15" s="110">
        <f>SUM(AT$6:AT15)</f>
        <v>903.2</v>
      </c>
      <c r="AV15" s="119">
        <f t="shared" si="14"/>
        <v>4.3558636626227667</v>
      </c>
      <c r="AW15" s="122">
        <v>81.384305440000006</v>
      </c>
      <c r="AX15" s="105">
        <f>SUM(AW$6:AW15)</f>
        <v>919.02047644999982</v>
      </c>
      <c r="AY15" s="125">
        <f>(AX15-AU15)/AU15*100</f>
        <v>1.7516027956155638</v>
      </c>
      <c r="AZ15" s="122">
        <v>82.905431669999999</v>
      </c>
      <c r="BA15" s="105">
        <f>SUM(AZ$6:AZ15)</f>
        <v>932.61595563999992</v>
      </c>
      <c r="BB15" s="125">
        <f>(BA15-AX15)/AX15*100</f>
        <v>1.4793445345762957</v>
      </c>
      <c r="BC15" s="122">
        <v>86.389171700000006</v>
      </c>
      <c r="BD15" s="105">
        <f>SUM(BC$6:BC15)</f>
        <v>939.24666359999992</v>
      </c>
      <c r="BE15" s="125">
        <f>(BD15-BA15)/BA15*100</f>
        <v>0.71097946801153822</v>
      </c>
      <c r="BF15" s="122">
        <v>82.898642280000004</v>
      </c>
      <c r="BG15" s="105">
        <f>SUM(BF$6:BF15)</f>
        <v>923.8528614899999</v>
      </c>
      <c r="BH15" s="121">
        <f t="shared" si="18"/>
        <v>-1.6389520140532365</v>
      </c>
    </row>
    <row r="16" spans="1:60" ht="24.95" customHeight="1" x14ac:dyDescent="0.2">
      <c r="A16" s="127" t="s">
        <v>312</v>
      </c>
      <c r="B16" s="100">
        <f>153/5.94573</f>
        <v>25.732752748611187</v>
      </c>
      <c r="C16" s="101">
        <v>639</v>
      </c>
      <c r="D16" s="102">
        <v>-9.5</v>
      </c>
      <c r="E16" s="103">
        <f>121/5.94573</f>
        <v>20.350739101842834</v>
      </c>
      <c r="F16" s="124">
        <v>673</v>
      </c>
      <c r="G16" s="102">
        <f t="shared" si="0"/>
        <v>5.3208137715179964</v>
      </c>
      <c r="H16" s="103">
        <v>33</v>
      </c>
      <c r="I16" s="101">
        <f>SUM(H$5:H16)</f>
        <v>727</v>
      </c>
      <c r="J16" s="102">
        <f t="shared" si="1"/>
        <v>8.0237741456166418</v>
      </c>
      <c r="K16" s="103">
        <v>40</v>
      </c>
      <c r="L16" s="101">
        <f>SUM(K$6:K16)</f>
        <v>760</v>
      </c>
      <c r="M16" s="102">
        <f>(L16-I16)/I16*100</f>
        <v>4.5392022008253097</v>
      </c>
      <c r="N16" s="103">
        <v>32</v>
      </c>
      <c r="O16" s="101">
        <f>SUM(N$6:N16)</f>
        <v>733</v>
      </c>
      <c r="P16" s="102">
        <f>(O16-L16)/L16*100</f>
        <v>-3.5526315789473681</v>
      </c>
      <c r="Q16" s="103">
        <v>26</v>
      </c>
      <c r="R16" s="101">
        <f>SUM(Q$6:Q16)</f>
        <v>748</v>
      </c>
      <c r="S16" s="102">
        <f t="shared" si="2"/>
        <v>2.0463847203274219</v>
      </c>
      <c r="T16" s="128">
        <v>18</v>
      </c>
      <c r="U16" s="101">
        <f>SUM(T$6:T16)</f>
        <v>777</v>
      </c>
      <c r="V16" s="102">
        <f t="shared" si="3"/>
        <v>3.8770053475935833</v>
      </c>
      <c r="W16" s="128">
        <v>18</v>
      </c>
      <c r="X16" s="101">
        <f>SUM(W$6:W16)</f>
        <v>815</v>
      </c>
      <c r="Y16" s="102">
        <f t="shared" si="4"/>
        <v>4.89060489060489</v>
      </c>
      <c r="Z16" s="128">
        <v>14</v>
      </c>
      <c r="AA16" s="101">
        <f>SUM(Z$6:Z16)</f>
        <v>855</v>
      </c>
      <c r="AB16" s="102">
        <f>(AA16-X16)/X16*100</f>
        <v>4.9079754601226995</v>
      </c>
      <c r="AC16" s="129">
        <v>9.8000000000000007</v>
      </c>
      <c r="AD16" s="105">
        <f>SUM(AC$6:AC16)</f>
        <v>903.6</v>
      </c>
      <c r="AE16" s="106">
        <f t="shared" si="6"/>
        <v>5.684210526315792</v>
      </c>
      <c r="AF16" s="129">
        <v>11.2</v>
      </c>
      <c r="AG16" s="110">
        <f>SUM(AF$6:AF16)</f>
        <v>884.7</v>
      </c>
      <c r="AH16" s="111">
        <f t="shared" si="7"/>
        <v>-2.0916334661354554</v>
      </c>
      <c r="AI16" s="129">
        <v>8.9</v>
      </c>
      <c r="AJ16" s="130">
        <v>8.9</v>
      </c>
      <c r="AK16" s="105">
        <f>SUM(AI$6:AI16)</f>
        <v>887.09999999999991</v>
      </c>
      <c r="AL16" s="108">
        <f>SUM(AJ$6:AJ16)</f>
        <v>874.4</v>
      </c>
      <c r="AM16" s="106">
        <f t="shared" si="8"/>
        <v>0.27127839945742777</v>
      </c>
      <c r="AN16" s="129">
        <v>9.5</v>
      </c>
      <c r="AO16" s="105">
        <f>SUM(AN$6:AN16)</f>
        <v>925.9</v>
      </c>
      <c r="AP16" s="106">
        <f t="shared" si="9"/>
        <v>4.3738022770826372</v>
      </c>
      <c r="AQ16" s="129"/>
      <c r="AR16" s="105"/>
      <c r="AS16" s="106"/>
      <c r="AT16" s="131">
        <v>9.6999999999999993</v>
      </c>
      <c r="AU16" s="110">
        <f>SUM(AT$6:AT16)</f>
        <v>912.90000000000009</v>
      </c>
      <c r="AV16" s="119">
        <f t="shared" si="14"/>
        <v>4.4030192131747619</v>
      </c>
      <c r="AW16" s="129">
        <v>-22.761672489999999</v>
      </c>
      <c r="AX16" s="105">
        <f>SUM(AW$6:AW16)</f>
        <v>896.2588039599998</v>
      </c>
      <c r="AY16" s="125">
        <f>(AX16-AU16)/AU16*100</f>
        <v>-1.8228936400482301</v>
      </c>
      <c r="AZ16" s="129">
        <v>-2.1737477699999999</v>
      </c>
      <c r="BA16" s="105">
        <f>SUM(AZ$6:AZ16)</f>
        <v>930.44220786999995</v>
      </c>
      <c r="BB16" s="125">
        <f>(BA16-AX16)/AX16*100</f>
        <v>3.8140103906333023</v>
      </c>
      <c r="BC16" s="129">
        <v>-0.47675779000000801</v>
      </c>
      <c r="BD16" s="105">
        <f>SUM(BC$6:BC16)</f>
        <v>938.76990580999995</v>
      </c>
      <c r="BE16" s="125">
        <f>(BD16-BA16)/BA16*100</f>
        <v>0.89502581348540267</v>
      </c>
      <c r="BF16" s="129">
        <v>11.448638799999999</v>
      </c>
      <c r="BG16" s="105">
        <f>SUM(BF$6:BF16)</f>
        <v>935.30150028999992</v>
      </c>
      <c r="BH16" s="121">
        <f t="shared" si="18"/>
        <v>-0.36946279365521251</v>
      </c>
    </row>
    <row r="17" spans="1:60" ht="24.95" customHeight="1" x14ac:dyDescent="0.2">
      <c r="A17" s="86" t="s">
        <v>313</v>
      </c>
      <c r="B17" s="100">
        <f>392/5.94573</f>
        <v>65.929667172912318</v>
      </c>
      <c r="C17" s="101">
        <v>705</v>
      </c>
      <c r="D17" s="102">
        <v>-7.2</v>
      </c>
      <c r="E17" s="103">
        <f>307/5.94573</f>
        <v>51.633693423683887</v>
      </c>
      <c r="F17" s="124">
        <v>725</v>
      </c>
      <c r="G17" s="102">
        <f t="shared" si="0"/>
        <v>2.8368794326241136</v>
      </c>
      <c r="H17" s="103">
        <v>62</v>
      </c>
      <c r="I17" s="101">
        <f>SUM(H$5:H17)</f>
        <v>789</v>
      </c>
      <c r="J17" s="102">
        <f t="shared" si="1"/>
        <v>8.8275862068965516</v>
      </c>
      <c r="K17" s="103">
        <v>75</v>
      </c>
      <c r="L17" s="101">
        <f>SUM(K$6:K17)</f>
        <v>835</v>
      </c>
      <c r="M17" s="102">
        <f>(L17-I17)/I17*100</f>
        <v>5.8301647655259821</v>
      </c>
      <c r="N17" s="103">
        <v>79</v>
      </c>
      <c r="O17" s="101">
        <f>SUM(N$6:N17)</f>
        <v>812</v>
      </c>
      <c r="P17" s="102">
        <f>(O17-L17)/L17*100</f>
        <v>-2.7544910179640718</v>
      </c>
      <c r="Q17" s="103">
        <v>75</v>
      </c>
      <c r="R17" s="101">
        <f>SUM(Q$6:Q17)</f>
        <v>823</v>
      </c>
      <c r="S17" s="102">
        <f t="shared" si="2"/>
        <v>1.354679802955665</v>
      </c>
      <c r="T17" s="103">
        <v>65</v>
      </c>
      <c r="U17" s="101">
        <f>SUM(T$6:T17)</f>
        <v>842</v>
      </c>
      <c r="V17" s="102">
        <f t="shared" si="3"/>
        <v>2.3086269744835968</v>
      </c>
      <c r="W17" s="103">
        <v>69</v>
      </c>
      <c r="X17" s="101">
        <f>SUM(W$6:W17)</f>
        <v>884</v>
      </c>
      <c r="Y17" s="102">
        <f t="shared" si="4"/>
        <v>4.9881235154394297</v>
      </c>
      <c r="Z17" s="103">
        <v>80</v>
      </c>
      <c r="AA17" s="101">
        <f>SUM(Z$6:Z17)</f>
        <v>935</v>
      </c>
      <c r="AB17" s="102">
        <f>(AA17-X17)/X17*100</f>
        <v>5.7692307692307692</v>
      </c>
      <c r="AC17" s="122">
        <v>87.7</v>
      </c>
      <c r="AD17" s="105">
        <f>SUM(AC$6:AC17)</f>
        <v>991.30000000000007</v>
      </c>
      <c r="AE17" s="106">
        <f t="shared" si="6"/>
        <v>6.021390374331558</v>
      </c>
      <c r="AF17" s="122">
        <v>83.12</v>
      </c>
      <c r="AG17" s="110">
        <f>SUM(AF$6:AF17)</f>
        <v>967.82</v>
      </c>
      <c r="AH17" s="111">
        <f t="shared" si="7"/>
        <v>-2.3686068798547377</v>
      </c>
      <c r="AI17" s="122">
        <v>80.5</v>
      </c>
      <c r="AJ17" s="123">
        <v>79.400000000000006</v>
      </c>
      <c r="AK17" s="105">
        <f>SUM(AI$6:AI17)</f>
        <v>967.59999999999991</v>
      </c>
      <c r="AL17" s="108">
        <f>SUM(AJ$6:AJ17)</f>
        <v>953.8</v>
      </c>
      <c r="AM17" s="106">
        <f t="shared" si="8"/>
        <v>-2.273149965904207E-2</v>
      </c>
      <c r="AN17" s="122">
        <v>78.099999999999994</v>
      </c>
      <c r="AO17" s="105">
        <f>SUM(AN$6:AN17)</f>
        <v>1004</v>
      </c>
      <c r="AP17" s="132">
        <f t="shared" si="9"/>
        <v>3.7618850764778928</v>
      </c>
      <c r="AQ17" s="122"/>
      <c r="AR17" s="105"/>
      <c r="AS17" s="106"/>
      <c r="AT17" s="109">
        <v>77</v>
      </c>
      <c r="AU17" s="110">
        <f>SUM(AT$6:AT17)</f>
        <v>989.90000000000009</v>
      </c>
      <c r="AV17" s="119">
        <f t="shared" si="14"/>
        <v>3.7848605577689391</v>
      </c>
      <c r="AW17" s="122">
        <v>65.700376370000001</v>
      </c>
      <c r="AX17" s="105">
        <f>SUM(AW$6:AW17)</f>
        <v>961.95918032999975</v>
      </c>
      <c r="AY17" s="125">
        <f>(AX17-AU17)/AU17*100</f>
        <v>-2.8225901272856184</v>
      </c>
      <c r="AZ17" s="122">
        <v>91.007000809999994</v>
      </c>
      <c r="BA17" s="105">
        <f>SUM(AZ$6:AZ17)</f>
        <v>1021.44920868</v>
      </c>
      <c r="BB17" s="125">
        <f>(BA17-AX17)/AX17*100</f>
        <v>6.1842570419248126</v>
      </c>
      <c r="BC17" s="122">
        <v>72.97652463</v>
      </c>
      <c r="BD17" s="105">
        <f>SUM(BC$6:BC17)</f>
        <v>1011.7464304399999</v>
      </c>
      <c r="BE17" s="125">
        <f>(BD17-BA17)/BA17*100</f>
        <v>-0.94990315304456163</v>
      </c>
      <c r="BF17" s="122">
        <v>94.984026689999894</v>
      </c>
      <c r="BG17" s="105">
        <f>SUM(BF$6:BF17)</f>
        <v>1030.2855269799998</v>
      </c>
      <c r="BH17" s="121">
        <f t="shared" si="18"/>
        <v>1.8323856632671622</v>
      </c>
    </row>
    <row r="18" spans="1:60" s="46" customFormat="1" ht="24.95" customHeight="1" thickBot="1" x14ac:dyDescent="0.25">
      <c r="A18" s="133" t="s">
        <v>314</v>
      </c>
      <c r="B18" s="134"/>
      <c r="C18" s="135">
        <f>SUM(B$6:B18)</f>
        <v>705.04378772665439</v>
      </c>
      <c r="D18" s="136">
        <v>-3</v>
      </c>
      <c r="E18" s="137"/>
      <c r="F18" s="138">
        <f>SUM(E$6:E18)</f>
        <v>725.05815097557399</v>
      </c>
      <c r="G18" s="136"/>
      <c r="H18" s="137"/>
      <c r="I18" s="138">
        <f>SUM(H$6:H18)</f>
        <v>789</v>
      </c>
      <c r="J18" s="136"/>
      <c r="K18" s="137"/>
      <c r="L18" s="138"/>
      <c r="M18" s="136"/>
      <c r="N18" s="137"/>
      <c r="O18" s="138"/>
      <c r="P18" s="136"/>
      <c r="Q18" s="137"/>
      <c r="R18" s="138"/>
      <c r="S18" s="136"/>
      <c r="T18" s="137"/>
      <c r="U18" s="138"/>
      <c r="V18" s="136"/>
      <c r="W18" s="137"/>
      <c r="X18" s="138">
        <f>X17</f>
        <v>884</v>
      </c>
      <c r="Y18" s="136">
        <f>Y17</f>
        <v>4.9881235154394297</v>
      </c>
      <c r="Z18" s="137"/>
      <c r="AA18" s="138">
        <f>AA17</f>
        <v>935</v>
      </c>
      <c r="AB18" s="136">
        <f>AB17</f>
        <v>5.7692307692307692</v>
      </c>
      <c r="AC18" s="137"/>
      <c r="AD18" s="139">
        <f>AD17</f>
        <v>991.30000000000007</v>
      </c>
      <c r="AE18" s="136">
        <f>AE17</f>
        <v>6.021390374331558</v>
      </c>
      <c r="AF18" s="137"/>
      <c r="AG18" s="139">
        <f>AG17</f>
        <v>967.82</v>
      </c>
      <c r="AH18" s="136">
        <f>AH17</f>
        <v>-2.3686068798547377</v>
      </c>
      <c r="AI18" s="137"/>
      <c r="AJ18" s="140"/>
      <c r="AK18" s="139">
        <f>AK17</f>
        <v>967.59999999999991</v>
      </c>
      <c r="AL18" s="141">
        <f>AL17</f>
        <v>953.8</v>
      </c>
      <c r="AM18" s="136">
        <f>AM17</f>
        <v>-2.273149965904207E-2</v>
      </c>
      <c r="AN18" s="137"/>
      <c r="AO18" s="139">
        <f>SUM(AN$6:AN18)</f>
        <v>1004</v>
      </c>
      <c r="AP18" s="136">
        <f t="shared" si="9"/>
        <v>3.7618850764778928</v>
      </c>
      <c r="AQ18" s="137"/>
      <c r="AR18" s="139">
        <f>SUM(AQ$6:AQ18)</f>
        <v>766</v>
      </c>
      <c r="AS18" s="136"/>
      <c r="AT18" s="142"/>
      <c r="AU18" s="143">
        <f>SUM(AT$6:AT18)</f>
        <v>989.90000000000009</v>
      </c>
      <c r="AV18" s="144">
        <f>(AU18-AL18)/AL18*100</f>
        <v>3.7848605577689391</v>
      </c>
      <c r="AW18" s="137"/>
      <c r="AX18" s="145">
        <f>SUM(AW$6:AW18)</f>
        <v>961.95918032999975</v>
      </c>
      <c r="AY18" s="145">
        <f>(AX18-AU18)/AU18*100</f>
        <v>-2.8225901272856184</v>
      </c>
      <c r="AZ18" s="137"/>
      <c r="BA18" s="145">
        <f>SUM(AZ$6:AZ18)</f>
        <v>1021.44920868</v>
      </c>
      <c r="BB18" s="145">
        <f>(BA18-AX18)/AX18*100</f>
        <v>6.1842570419248126</v>
      </c>
      <c r="BC18" s="137"/>
      <c r="BD18" s="145">
        <f>SUM(BC$6:BC18)</f>
        <v>1011.7464304399999</v>
      </c>
      <c r="BE18" s="145">
        <f>(BD18-BA18)/BA18*100</f>
        <v>-0.94990315304456163</v>
      </c>
      <c r="BF18" s="137"/>
      <c r="BG18" s="216">
        <f>SUM(BF$6:BF18)</f>
        <v>1030.2855269799998</v>
      </c>
      <c r="BH18" s="218">
        <f t="shared" si="18"/>
        <v>1.8323856632671622</v>
      </c>
    </row>
    <row r="19" spans="1:60" ht="15.6" customHeight="1" thickTop="1" x14ac:dyDescent="0.2">
      <c r="E19" s="42" t="s">
        <v>315</v>
      </c>
      <c r="Z19" s="146" t="s">
        <v>316</v>
      </c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</row>
    <row r="20" spans="1:60" x14ac:dyDescent="0.2">
      <c r="A20" s="147"/>
      <c r="B20" s="148"/>
      <c r="Z20" s="146" t="s">
        <v>317</v>
      </c>
      <c r="AA20" s="149"/>
      <c r="AB20" s="149"/>
      <c r="AC20" s="149"/>
      <c r="AD20" s="149"/>
      <c r="AE20" s="149"/>
      <c r="AF20" s="149"/>
      <c r="AG20" s="149"/>
      <c r="AH20" s="146"/>
      <c r="AI20" s="146"/>
      <c r="AJ20" s="146"/>
      <c r="AK20" s="146"/>
      <c r="AL20" s="146"/>
      <c r="AM20" s="146"/>
    </row>
    <row r="22" spans="1:60" x14ac:dyDescent="0.2">
      <c r="AJ22" s="150"/>
    </row>
  </sheetData>
  <conditionalFormatting sqref="BF8">
    <cfRule type="containsText" dxfId="0" priority="2" stopIfTrue="1" operator="containsText" text="ort">
      <formula>NOT(ISERROR(SEARCH("ort",BF8)))</formula>
    </cfRule>
  </conditionalFormatting>
  <printOptions horizontalCentered="1" verticalCentered="1"/>
  <pageMargins left="0" right="0" top="0.59055118110236227" bottom="0.39370078740157483" header="0.51181102362204722" footer="0.31496062992125984"/>
  <pageSetup paperSize="9" orientation="landscape" r:id="rId1"/>
  <headerFooter alignWithMargins="0">
    <oddFooter xml:space="preserve">&amp;L&amp;"Arial,Normaali"&amp;8Lähde: Verohallinto/Veronsaajien palvelut&amp;C&amp;"Arial,Normaali"&amp;8&amp;D&amp;R&amp;"Arial,Normaali"&amp;8Tilitystilasto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65" sqref="D265"/>
    </sheetView>
  </sheetViews>
  <sheetFormatPr defaultRowHeight="16.5" x14ac:dyDescent="0.3"/>
  <cols>
    <col min="1" max="1" width="27.7109375" style="13" customWidth="1"/>
    <col min="2" max="2" width="14.85546875" style="244" bestFit="1" customWidth="1"/>
    <col min="3" max="3" width="11.140625" style="15" bestFit="1" customWidth="1"/>
    <col min="4" max="4" width="14.85546875" style="14" bestFit="1" customWidth="1"/>
    <col min="5" max="5" width="14.140625" style="14" bestFit="1" customWidth="1"/>
    <col min="6" max="6" width="9.5703125" style="15" bestFit="1" customWidth="1"/>
    <col min="7" max="7" width="14.140625" style="4" bestFit="1" customWidth="1"/>
    <col min="8" max="8" width="14.140625" style="237" customWidth="1"/>
    <col min="9" max="9" width="12.7109375" style="4" customWidth="1"/>
    <col min="10" max="10" width="22" style="4" bestFit="1" customWidth="1"/>
    <col min="11" max="11" width="9.85546875" style="4" bestFit="1" customWidth="1"/>
    <col min="12" max="12" width="13.5703125" style="4" bestFit="1" customWidth="1"/>
    <col min="13" max="16384" width="9.140625" style="4"/>
  </cols>
  <sheetData>
    <row r="1" spans="1:12" s="5" customFormat="1" x14ac:dyDescent="0.3">
      <c r="A1" s="1" t="s">
        <v>282</v>
      </c>
      <c r="B1" s="219"/>
      <c r="C1" s="220"/>
      <c r="D1" s="248" t="s">
        <v>343</v>
      </c>
      <c r="E1" s="14"/>
      <c r="F1" s="15"/>
      <c r="H1" s="296"/>
    </row>
    <row r="2" spans="1:12" s="3" customFormat="1" x14ac:dyDescent="0.3">
      <c r="A2" s="1"/>
      <c r="B2" s="288">
        <v>42736</v>
      </c>
      <c r="C2" s="289"/>
      <c r="D2" s="290">
        <v>42736</v>
      </c>
      <c r="E2" s="2" t="s">
        <v>347</v>
      </c>
      <c r="F2" s="220"/>
      <c r="G2" s="3" t="s">
        <v>347</v>
      </c>
      <c r="H2" s="297"/>
    </row>
    <row r="3" spans="1:12" s="242" customFormat="1" ht="31.5" customHeight="1" x14ac:dyDescent="0.3">
      <c r="A3" s="229" t="s">
        <v>277</v>
      </c>
      <c r="B3" s="241" t="s">
        <v>278</v>
      </c>
      <c r="C3" s="221" t="s">
        <v>279</v>
      </c>
      <c r="D3" s="230" t="s">
        <v>280</v>
      </c>
      <c r="E3" s="283" t="s">
        <v>278</v>
      </c>
      <c r="F3" s="266" t="s">
        <v>279</v>
      </c>
      <c r="G3" s="242" t="s">
        <v>280</v>
      </c>
      <c r="H3" s="298"/>
    </row>
    <row r="4" spans="1:12" x14ac:dyDescent="0.3">
      <c r="A4" s="229" t="s">
        <v>325</v>
      </c>
      <c r="B4" s="241">
        <f>SUM(B5:B283)</f>
        <v>75882474.030000001</v>
      </c>
      <c r="C4" s="262">
        <f>(B4-E4)/E4*100</f>
        <v>-11.140983865127563</v>
      </c>
      <c r="D4" s="236">
        <f>SUM(D5:D283)</f>
        <v>745341.56</v>
      </c>
      <c r="E4" s="2">
        <v>85396482.350000009</v>
      </c>
      <c r="F4" s="220">
        <v>1.3636075465475022</v>
      </c>
      <c r="G4" s="2">
        <v>3715442.5299999993</v>
      </c>
      <c r="I4" s="14"/>
      <c r="K4" s="14"/>
    </row>
    <row r="5" spans="1:12" x14ac:dyDescent="0.3">
      <c r="A5" s="4" t="s">
        <v>0</v>
      </c>
      <c r="B5" s="14">
        <v>17911.79</v>
      </c>
      <c r="C5" s="15">
        <v>-14.01</v>
      </c>
      <c r="D5" s="14">
        <v>121.07</v>
      </c>
      <c r="E5" s="268">
        <v>20829.55</v>
      </c>
      <c r="F5" s="267">
        <v>2.3199999999999998</v>
      </c>
      <c r="G5" s="268">
        <v>542.5</v>
      </c>
      <c r="H5" s="295"/>
      <c r="I5" s="14"/>
      <c r="J5" s="14"/>
      <c r="K5" s="14"/>
      <c r="L5" s="14"/>
    </row>
    <row r="6" spans="1:12" x14ac:dyDescent="0.3">
      <c r="A6" s="4" t="s">
        <v>1</v>
      </c>
      <c r="B6" s="14">
        <v>254174.07</v>
      </c>
      <c r="C6" s="15">
        <v>-12.27</v>
      </c>
      <c r="D6" s="14">
        <v>1579.3</v>
      </c>
      <c r="E6" s="268">
        <v>289739.5</v>
      </c>
      <c r="F6" s="267">
        <v>-0.22</v>
      </c>
      <c r="G6" s="268">
        <v>8522.84</v>
      </c>
      <c r="H6" s="295"/>
      <c r="I6" s="14"/>
      <c r="J6" s="14"/>
      <c r="K6" s="14"/>
      <c r="L6" s="14"/>
    </row>
    <row r="7" spans="1:12" x14ac:dyDescent="0.3">
      <c r="A7" s="4" t="s">
        <v>2</v>
      </c>
      <c r="B7" s="14">
        <v>145712.12</v>
      </c>
      <c r="C7" s="15">
        <v>-11.92</v>
      </c>
      <c r="D7" s="14">
        <v>1187.2</v>
      </c>
      <c r="E7" s="268">
        <v>165434.76999999999</v>
      </c>
      <c r="F7" s="267">
        <v>0.08</v>
      </c>
      <c r="G7" s="268">
        <v>6253.72</v>
      </c>
      <c r="H7" s="295"/>
      <c r="I7" s="14"/>
      <c r="J7" s="14"/>
      <c r="K7" s="14"/>
      <c r="L7" s="14"/>
    </row>
    <row r="8" spans="1:12" x14ac:dyDescent="0.3">
      <c r="A8" s="4" t="s">
        <v>3</v>
      </c>
      <c r="B8" s="14">
        <v>43740.38</v>
      </c>
      <c r="C8" s="15">
        <v>-10.6</v>
      </c>
      <c r="D8" s="14">
        <v>255.61</v>
      </c>
      <c r="E8" s="268">
        <v>48929.29</v>
      </c>
      <c r="F8" s="267">
        <v>4.49</v>
      </c>
      <c r="G8" s="268">
        <v>1296.83</v>
      </c>
      <c r="H8" s="295"/>
      <c r="I8" s="14"/>
      <c r="J8" s="14"/>
      <c r="K8" s="14"/>
      <c r="L8" s="14"/>
    </row>
    <row r="9" spans="1:12" x14ac:dyDescent="0.3">
      <c r="A9" s="4" t="s">
        <v>4</v>
      </c>
      <c r="B9" s="14">
        <v>177205.59</v>
      </c>
      <c r="C9" s="15">
        <v>-11.92</v>
      </c>
      <c r="D9" s="14">
        <v>1365.35</v>
      </c>
      <c r="E9" s="268">
        <v>201192.84</v>
      </c>
      <c r="F9" s="267">
        <v>1.97</v>
      </c>
      <c r="G9" s="268">
        <v>6845.22</v>
      </c>
      <c r="H9" s="295"/>
      <c r="I9" s="14"/>
      <c r="J9" s="14"/>
      <c r="K9" s="14"/>
      <c r="L9" s="14"/>
    </row>
    <row r="10" spans="1:12" x14ac:dyDescent="0.3">
      <c r="A10" s="4" t="s">
        <v>5</v>
      </c>
      <c r="B10" s="14">
        <v>130487.95</v>
      </c>
      <c r="C10" s="15">
        <v>-12.2</v>
      </c>
      <c r="D10" s="14">
        <v>954.76</v>
      </c>
      <c r="E10" s="268">
        <v>148617.19</v>
      </c>
      <c r="F10" s="267">
        <v>5.75</v>
      </c>
      <c r="G10" s="268">
        <v>4875.7299999999996</v>
      </c>
      <c r="H10" s="295"/>
      <c r="I10" s="14"/>
      <c r="J10" s="14"/>
      <c r="K10" s="14"/>
      <c r="L10" s="14"/>
    </row>
    <row r="11" spans="1:12" x14ac:dyDescent="0.3">
      <c r="A11" s="4" t="s">
        <v>6</v>
      </c>
      <c r="B11" s="14">
        <v>86600.13</v>
      </c>
      <c r="C11" s="15">
        <v>-9.0500000000000007</v>
      </c>
      <c r="D11" s="14">
        <v>556.28</v>
      </c>
      <c r="E11" s="268">
        <v>95219.17</v>
      </c>
      <c r="F11" s="267">
        <v>2.5099999999999998</v>
      </c>
      <c r="G11" s="268">
        <v>2801.59</v>
      </c>
      <c r="H11" s="295"/>
      <c r="I11" s="14"/>
      <c r="J11" s="14"/>
      <c r="K11" s="14"/>
      <c r="L11" s="14"/>
    </row>
    <row r="12" spans="1:12" x14ac:dyDescent="0.3">
      <c r="A12" s="4" t="s">
        <v>7</v>
      </c>
      <c r="B12" s="14">
        <v>59951.4</v>
      </c>
      <c r="C12" s="15">
        <v>-12.3</v>
      </c>
      <c r="D12" s="14">
        <v>379.01</v>
      </c>
      <c r="E12" s="268">
        <v>68362.11</v>
      </c>
      <c r="F12" s="267">
        <v>0.4</v>
      </c>
      <c r="G12" s="268">
        <v>1984.04</v>
      </c>
      <c r="H12" s="295"/>
      <c r="I12" s="14"/>
      <c r="J12" s="14"/>
      <c r="K12" s="14"/>
      <c r="L12" s="14"/>
    </row>
    <row r="13" spans="1:12" x14ac:dyDescent="0.3">
      <c r="A13" s="4" t="s">
        <v>8</v>
      </c>
      <c r="B13" s="14">
        <v>17299.16</v>
      </c>
      <c r="C13" s="15">
        <v>-12.19</v>
      </c>
      <c r="D13" s="14">
        <v>83.42</v>
      </c>
      <c r="E13" s="268">
        <v>19700.77</v>
      </c>
      <c r="F13" s="267">
        <v>4.7699999999999996</v>
      </c>
      <c r="G13" s="268">
        <v>412.88</v>
      </c>
      <c r="H13" s="295"/>
      <c r="I13" s="14"/>
      <c r="J13" s="14"/>
      <c r="K13" s="14"/>
      <c r="L13" s="14"/>
    </row>
    <row r="14" spans="1:12" x14ac:dyDescent="0.3">
      <c r="A14" s="4" t="s">
        <v>9</v>
      </c>
      <c r="B14" s="14">
        <v>18986.71</v>
      </c>
      <c r="C14" s="15">
        <v>-8.1999999999999993</v>
      </c>
      <c r="D14" s="14">
        <v>82.87</v>
      </c>
      <c r="E14" s="268">
        <v>20682.78</v>
      </c>
      <c r="F14" s="267">
        <v>0.25</v>
      </c>
      <c r="G14" s="268">
        <v>437.26</v>
      </c>
      <c r="H14" s="295"/>
      <c r="I14" s="14"/>
      <c r="J14" s="14"/>
      <c r="K14" s="14"/>
      <c r="L14" s="14"/>
    </row>
    <row r="15" spans="1:12" x14ac:dyDescent="0.3">
      <c r="A15" s="4" t="s">
        <v>10</v>
      </c>
      <c r="B15" s="14">
        <v>26466.9</v>
      </c>
      <c r="C15" s="15">
        <v>-10.35</v>
      </c>
      <c r="D15" s="14">
        <v>206.07</v>
      </c>
      <c r="E15" s="268">
        <v>29523.07</v>
      </c>
      <c r="F15" s="267">
        <v>1.1399999999999999</v>
      </c>
      <c r="G15" s="268">
        <v>1057.47</v>
      </c>
      <c r="H15" s="295"/>
      <c r="I15" s="14"/>
      <c r="J15" s="14"/>
      <c r="K15" s="14"/>
      <c r="L15" s="14"/>
    </row>
    <row r="16" spans="1:12" x14ac:dyDescent="0.3">
      <c r="A16" s="4" t="s">
        <v>11</v>
      </c>
      <c r="B16" s="14">
        <v>3612512.58</v>
      </c>
      <c r="C16" s="15">
        <v>-9.48</v>
      </c>
      <c r="D16" s="14">
        <v>49084.14</v>
      </c>
      <c r="E16" s="268">
        <v>3990706.52</v>
      </c>
      <c r="F16" s="267">
        <v>1.55</v>
      </c>
      <c r="G16" s="268">
        <v>240424.98</v>
      </c>
      <c r="H16" s="295"/>
      <c r="I16" s="14"/>
      <c r="J16" s="14"/>
      <c r="K16" s="14"/>
      <c r="L16" s="14"/>
    </row>
    <row r="17" spans="1:12" x14ac:dyDescent="0.3">
      <c r="A17" s="4" t="s">
        <v>12</v>
      </c>
      <c r="B17" s="244">
        <v>164312.51999999999</v>
      </c>
      <c r="C17" s="15">
        <v>-11.8</v>
      </c>
      <c r="D17" s="14">
        <v>1207.53</v>
      </c>
      <c r="E17" s="268">
        <v>186303.56</v>
      </c>
      <c r="F17" s="267" t="s">
        <v>333</v>
      </c>
      <c r="G17" s="268">
        <v>5862.46</v>
      </c>
      <c r="H17" s="295" t="s">
        <v>348</v>
      </c>
    </row>
    <row r="18" spans="1:12" x14ac:dyDescent="0.3">
      <c r="A18" s="4" t="s">
        <v>13</v>
      </c>
      <c r="B18" s="14">
        <v>191186.05</v>
      </c>
      <c r="C18" s="15">
        <v>-14.11</v>
      </c>
      <c r="D18" s="14">
        <v>1460.27</v>
      </c>
      <c r="E18" s="268">
        <v>222594.99</v>
      </c>
      <c r="F18" s="267">
        <v>3.35</v>
      </c>
      <c r="G18" s="268">
        <v>7224.88</v>
      </c>
      <c r="H18" s="295"/>
      <c r="I18" s="14"/>
      <c r="J18" s="14"/>
      <c r="K18" s="14"/>
      <c r="L18" s="14"/>
    </row>
    <row r="19" spans="1:12" x14ac:dyDescent="0.3">
      <c r="A19" s="4" t="s">
        <v>14</v>
      </c>
      <c r="B19" s="14">
        <v>39522.46</v>
      </c>
      <c r="C19" s="15">
        <v>-14.38</v>
      </c>
      <c r="D19" s="14">
        <v>413.86</v>
      </c>
      <c r="E19" s="268">
        <v>46158.12</v>
      </c>
      <c r="F19" s="267">
        <v>1.53</v>
      </c>
      <c r="G19" s="268">
        <v>2004.23</v>
      </c>
      <c r="H19" s="295"/>
      <c r="I19" s="14"/>
      <c r="J19" s="14"/>
      <c r="K19" s="14"/>
      <c r="L19" s="14"/>
    </row>
    <row r="20" spans="1:12" x14ac:dyDescent="0.3">
      <c r="A20" s="4" t="s">
        <v>15</v>
      </c>
      <c r="B20" s="14">
        <v>63208.45</v>
      </c>
      <c r="C20" s="15">
        <v>-13.11</v>
      </c>
      <c r="D20" s="14">
        <v>295.08999999999997</v>
      </c>
      <c r="E20" s="268">
        <v>72744.67</v>
      </c>
      <c r="F20" s="267">
        <v>3.52</v>
      </c>
      <c r="G20" s="268">
        <v>1563.11</v>
      </c>
      <c r="H20" s="295"/>
      <c r="I20" s="14"/>
      <c r="J20" s="14"/>
      <c r="K20" s="14"/>
      <c r="L20" s="14"/>
    </row>
    <row r="21" spans="1:12" x14ac:dyDescent="0.3">
      <c r="A21" s="4" t="s">
        <v>16</v>
      </c>
      <c r="B21" s="14">
        <v>229048.83</v>
      </c>
      <c r="C21" s="15">
        <v>-12.22</v>
      </c>
      <c r="D21" s="14">
        <v>2027.02</v>
      </c>
      <c r="E21" s="268">
        <v>260945.31</v>
      </c>
      <c r="F21" s="267">
        <v>0.55000000000000004</v>
      </c>
      <c r="G21" s="268">
        <v>10439.33</v>
      </c>
      <c r="H21" s="295"/>
      <c r="I21" s="14"/>
      <c r="J21" s="14"/>
      <c r="K21" s="14"/>
      <c r="L21" s="14"/>
    </row>
    <row r="22" spans="1:12" x14ac:dyDescent="0.3">
      <c r="A22" s="4" t="s">
        <v>17</v>
      </c>
      <c r="B22" s="14">
        <v>116398.86</v>
      </c>
      <c r="C22" s="15">
        <v>-11.94</v>
      </c>
      <c r="D22" s="14">
        <v>839.06</v>
      </c>
      <c r="E22" s="268">
        <v>132185.76</v>
      </c>
      <c r="F22" s="267">
        <v>0.46</v>
      </c>
      <c r="G22" s="268">
        <v>4191.33</v>
      </c>
      <c r="H22" s="295"/>
      <c r="I22" s="14"/>
      <c r="J22" s="14"/>
      <c r="K22" s="14"/>
      <c r="L22" s="14"/>
    </row>
    <row r="23" spans="1:12" x14ac:dyDescent="0.3">
      <c r="A23" s="4" t="s">
        <v>18</v>
      </c>
      <c r="B23" s="14">
        <v>103982.51</v>
      </c>
      <c r="C23" s="15">
        <v>-13.75</v>
      </c>
      <c r="D23" s="14">
        <v>785.99</v>
      </c>
      <c r="E23" s="268">
        <v>120562.05</v>
      </c>
      <c r="F23" s="267">
        <v>0.84</v>
      </c>
      <c r="G23" s="268">
        <v>4008.45</v>
      </c>
      <c r="H23" s="295"/>
      <c r="I23" s="14"/>
      <c r="J23" s="14"/>
      <c r="K23" s="14"/>
      <c r="L23" s="14"/>
    </row>
    <row r="24" spans="1:12" x14ac:dyDescent="0.3">
      <c r="A24" s="4" t="s">
        <v>19</v>
      </c>
      <c r="B24" s="14">
        <v>15936.34</v>
      </c>
      <c r="C24" s="15">
        <v>-10.02</v>
      </c>
      <c r="D24" s="14">
        <v>90.08</v>
      </c>
      <c r="E24" s="268">
        <v>17711.28</v>
      </c>
      <c r="F24" s="267">
        <v>0.35</v>
      </c>
      <c r="G24" s="268">
        <v>459.52</v>
      </c>
      <c r="H24" s="295"/>
      <c r="I24" s="14"/>
      <c r="J24" s="14"/>
      <c r="K24" s="14"/>
      <c r="L24" s="14"/>
    </row>
    <row r="25" spans="1:12" x14ac:dyDescent="0.3">
      <c r="A25" s="4" t="s">
        <v>20</v>
      </c>
      <c r="B25" s="14">
        <v>19051.64</v>
      </c>
      <c r="C25" s="15">
        <v>-17.52</v>
      </c>
      <c r="D25" s="14">
        <v>181.41</v>
      </c>
      <c r="E25" s="268">
        <v>23099.599999999999</v>
      </c>
      <c r="F25" s="267">
        <v>-0.43</v>
      </c>
      <c r="G25" s="268">
        <v>940.97</v>
      </c>
      <c r="H25" s="295"/>
      <c r="I25" s="14"/>
      <c r="J25" s="14"/>
      <c r="K25" s="14"/>
      <c r="L25" s="14"/>
    </row>
    <row r="26" spans="1:12" x14ac:dyDescent="0.3">
      <c r="A26" s="4" t="s">
        <v>21</v>
      </c>
      <c r="B26" s="14">
        <v>409751.05</v>
      </c>
      <c r="C26" s="15">
        <v>-12.64</v>
      </c>
      <c r="D26" s="14">
        <v>3384.62</v>
      </c>
      <c r="E26" s="268">
        <v>469056.67</v>
      </c>
      <c r="F26" s="267">
        <v>1.08</v>
      </c>
      <c r="G26" s="268">
        <v>17142</v>
      </c>
      <c r="H26" s="295"/>
      <c r="I26" s="14"/>
      <c r="J26" s="14"/>
      <c r="K26" s="14"/>
      <c r="L26" s="14"/>
    </row>
    <row r="27" spans="1:12" x14ac:dyDescent="0.3">
      <c r="A27" s="4" t="s">
        <v>22</v>
      </c>
      <c r="B27" s="14">
        <v>30975.64</v>
      </c>
      <c r="C27" s="15">
        <v>-7.18</v>
      </c>
      <c r="D27" s="14">
        <v>136.80000000000001</v>
      </c>
      <c r="E27" s="268">
        <v>33373.040000000001</v>
      </c>
      <c r="F27" s="267">
        <v>5.91</v>
      </c>
      <c r="G27" s="268">
        <v>635.80999999999995</v>
      </c>
      <c r="H27" s="295"/>
      <c r="I27" s="14"/>
      <c r="J27" s="14"/>
      <c r="K27" s="14"/>
      <c r="L27" s="14"/>
    </row>
    <row r="28" spans="1:12" x14ac:dyDescent="0.3">
      <c r="A28" s="4" t="s">
        <v>23</v>
      </c>
      <c r="B28" s="14">
        <v>140549.42000000001</v>
      </c>
      <c r="C28" s="15">
        <v>-13.49</v>
      </c>
      <c r="D28" s="14">
        <v>1301.53</v>
      </c>
      <c r="E28" s="268">
        <v>162460.5</v>
      </c>
      <c r="F28" s="267">
        <v>-0.27</v>
      </c>
      <c r="G28" s="268">
        <v>6746.54</v>
      </c>
      <c r="H28" s="295"/>
      <c r="I28" s="14"/>
      <c r="J28" s="14"/>
      <c r="K28" s="14"/>
      <c r="L28" s="14"/>
    </row>
    <row r="29" spans="1:12" x14ac:dyDescent="0.3">
      <c r="A29" s="4" t="s">
        <v>24</v>
      </c>
      <c r="B29" s="14">
        <v>74720.38</v>
      </c>
      <c r="C29" s="15">
        <v>-13.14</v>
      </c>
      <c r="D29" s="14">
        <v>561.74</v>
      </c>
      <c r="E29" s="268">
        <v>86027.96</v>
      </c>
      <c r="F29" s="267">
        <v>-1.1599999999999999</v>
      </c>
      <c r="G29" s="268">
        <v>2875.05</v>
      </c>
      <c r="H29" s="295"/>
      <c r="I29" s="14"/>
      <c r="J29" s="14"/>
      <c r="K29" s="14"/>
      <c r="L29" s="14"/>
    </row>
    <row r="30" spans="1:12" x14ac:dyDescent="0.3">
      <c r="A30" s="4" t="s">
        <v>25</v>
      </c>
      <c r="B30" s="14">
        <v>129607.28</v>
      </c>
      <c r="C30" s="15">
        <v>-6.76</v>
      </c>
      <c r="D30" s="14">
        <v>1577.21</v>
      </c>
      <c r="E30" s="268">
        <v>139010.67000000001</v>
      </c>
      <c r="F30" s="267">
        <v>7.0000000000000007E-2</v>
      </c>
      <c r="G30" s="268">
        <v>9631.58</v>
      </c>
      <c r="H30" s="295"/>
      <c r="I30" s="14"/>
      <c r="J30" s="14"/>
      <c r="K30" s="14"/>
      <c r="L30" s="14"/>
    </row>
    <row r="31" spans="1:12" x14ac:dyDescent="0.3">
      <c r="A31" s="14" t="s">
        <v>26</v>
      </c>
      <c r="B31" s="14">
        <v>35953.480000000003</v>
      </c>
      <c r="C31" s="15">
        <v>-15.71</v>
      </c>
      <c r="D31" s="14">
        <v>508.79</v>
      </c>
      <c r="E31" s="268">
        <v>42656.12</v>
      </c>
      <c r="F31" s="267">
        <v>1.24</v>
      </c>
      <c r="G31" s="268">
        <v>2651.72</v>
      </c>
      <c r="H31" s="295"/>
      <c r="I31" s="14"/>
      <c r="J31" s="14"/>
      <c r="K31" s="14"/>
      <c r="L31" s="14"/>
    </row>
    <row r="32" spans="1:12" x14ac:dyDescent="0.3">
      <c r="A32" s="14" t="s">
        <v>27</v>
      </c>
      <c r="B32" s="14">
        <v>136898.71</v>
      </c>
      <c r="C32" s="15">
        <v>-11.38</v>
      </c>
      <c r="D32" s="14">
        <v>966.52</v>
      </c>
      <c r="E32" s="268">
        <v>154474.51999999999</v>
      </c>
      <c r="F32" s="267">
        <v>1.72</v>
      </c>
      <c r="G32" s="268">
        <v>4792.1000000000004</v>
      </c>
      <c r="H32" s="295"/>
      <c r="I32" s="14"/>
      <c r="J32" s="14"/>
      <c r="K32" s="14"/>
      <c r="L32" s="14"/>
    </row>
    <row r="33" spans="1:12" x14ac:dyDescent="0.3">
      <c r="A33" s="14" t="s">
        <v>28</v>
      </c>
      <c r="B33" s="14">
        <v>139164.01999999999</v>
      </c>
      <c r="C33" s="15">
        <v>-13.79</v>
      </c>
      <c r="D33" s="14">
        <v>903.42</v>
      </c>
      <c r="E33" s="268">
        <v>161416.82</v>
      </c>
      <c r="F33" s="267">
        <v>0.1</v>
      </c>
      <c r="G33" s="268">
        <v>4460.59</v>
      </c>
      <c r="H33" s="295"/>
      <c r="I33" s="14"/>
      <c r="J33" s="14"/>
      <c r="K33" s="14"/>
      <c r="L33" s="14"/>
    </row>
    <row r="34" spans="1:12" x14ac:dyDescent="0.3">
      <c r="A34" s="14" t="s">
        <v>29</v>
      </c>
      <c r="B34" s="14">
        <v>270205.84000000003</v>
      </c>
      <c r="C34" s="15">
        <v>-11.9</v>
      </c>
      <c r="D34" s="14">
        <v>2200.3000000000002</v>
      </c>
      <c r="E34" s="268">
        <v>306716.24</v>
      </c>
      <c r="F34" s="267">
        <v>-0.64</v>
      </c>
      <c r="G34" s="268">
        <v>11386.71</v>
      </c>
      <c r="H34" s="295"/>
      <c r="I34" s="14"/>
      <c r="J34" s="14"/>
      <c r="K34" s="14"/>
      <c r="L34" s="14"/>
    </row>
    <row r="35" spans="1:12" x14ac:dyDescent="0.3">
      <c r="A35" s="4" t="s">
        <v>30</v>
      </c>
      <c r="B35" s="14">
        <v>47944.47</v>
      </c>
      <c r="C35" s="15">
        <v>-9.51</v>
      </c>
      <c r="D35" s="14">
        <v>744.3</v>
      </c>
      <c r="E35" s="268">
        <v>52983</v>
      </c>
      <c r="F35" s="267">
        <v>-0.5</v>
      </c>
      <c r="G35" s="268">
        <v>3938.32</v>
      </c>
      <c r="H35" s="295"/>
      <c r="I35" s="14"/>
      <c r="J35" s="14"/>
      <c r="K35" s="14"/>
      <c r="L35" s="14"/>
    </row>
    <row r="36" spans="1:12" x14ac:dyDescent="0.3">
      <c r="A36" s="4" t="s">
        <v>31</v>
      </c>
      <c r="B36" s="14">
        <v>6758532.4400000004</v>
      </c>
      <c r="C36" s="15">
        <v>-9.82</v>
      </c>
      <c r="D36" s="14">
        <v>125007.55</v>
      </c>
      <c r="E36" s="268">
        <v>7494679.6100000003</v>
      </c>
      <c r="F36" s="267">
        <v>1.27</v>
      </c>
      <c r="G36" s="268">
        <v>598974.81999999995</v>
      </c>
      <c r="H36" s="295"/>
      <c r="I36" s="14"/>
      <c r="J36" s="14"/>
      <c r="K36" s="14"/>
      <c r="L36" s="14"/>
    </row>
    <row r="37" spans="1:12" x14ac:dyDescent="0.3">
      <c r="A37" s="4" t="s">
        <v>32</v>
      </c>
      <c r="B37" s="14">
        <v>32203.69</v>
      </c>
      <c r="C37" s="15">
        <v>-13.84</v>
      </c>
      <c r="D37" s="14">
        <v>356.93</v>
      </c>
      <c r="E37" s="268">
        <v>37376.68</v>
      </c>
      <c r="F37" s="267">
        <v>0.55000000000000004</v>
      </c>
      <c r="G37" s="268">
        <v>1858.28</v>
      </c>
      <c r="H37" s="295"/>
      <c r="I37" s="14"/>
      <c r="J37" s="14"/>
      <c r="K37" s="14"/>
      <c r="L37" s="14"/>
    </row>
    <row r="38" spans="1:12" x14ac:dyDescent="0.3">
      <c r="A38" s="4" t="s">
        <v>33</v>
      </c>
      <c r="B38" s="244">
        <v>558797.32999999996</v>
      </c>
      <c r="C38" s="15">
        <v>-11.93</v>
      </c>
      <c r="D38" s="14">
        <v>3793.82</v>
      </c>
      <c r="E38" s="268">
        <v>634523.19000000006</v>
      </c>
      <c r="F38" s="267" t="s">
        <v>333</v>
      </c>
      <c r="G38" s="268">
        <v>19509.21</v>
      </c>
      <c r="H38" s="295" t="s">
        <v>349</v>
      </c>
    </row>
    <row r="39" spans="1:12" x14ac:dyDescent="0.3">
      <c r="A39" s="4" t="s">
        <v>34</v>
      </c>
      <c r="B39" s="14">
        <v>29708.41</v>
      </c>
      <c r="C39" s="15">
        <v>-9.23</v>
      </c>
      <c r="D39" s="14">
        <v>332.71</v>
      </c>
      <c r="E39" s="268">
        <v>32728.74</v>
      </c>
      <c r="F39" s="267">
        <v>-1.1499999999999999</v>
      </c>
      <c r="G39" s="268">
        <v>1619.57</v>
      </c>
      <c r="H39" s="295"/>
      <c r="I39" s="14"/>
      <c r="K39" s="14"/>
      <c r="L39" s="14"/>
    </row>
    <row r="40" spans="1:12" x14ac:dyDescent="0.3">
      <c r="A40" s="4" t="s">
        <v>35</v>
      </c>
      <c r="B40" s="14">
        <v>150208.07999999999</v>
      </c>
      <c r="C40" s="15">
        <v>-11.58</v>
      </c>
      <c r="D40" s="14">
        <v>1155.28</v>
      </c>
      <c r="E40" s="268">
        <v>169871.39</v>
      </c>
      <c r="F40" s="267">
        <v>1.48</v>
      </c>
      <c r="G40" s="268">
        <v>5759.2</v>
      </c>
      <c r="H40" s="295"/>
      <c r="I40" s="14"/>
      <c r="K40" s="14"/>
      <c r="L40" s="14"/>
    </row>
    <row r="41" spans="1:12" x14ac:dyDescent="0.3">
      <c r="A41" s="4" t="s">
        <v>36</v>
      </c>
      <c r="B41" s="14">
        <v>40561.26</v>
      </c>
      <c r="C41" s="15">
        <v>-12.98</v>
      </c>
      <c r="D41" s="14">
        <v>261.25</v>
      </c>
      <c r="E41" s="268">
        <v>46610.47</v>
      </c>
      <c r="F41" s="267">
        <v>3.12</v>
      </c>
      <c r="G41" s="268">
        <v>1344.91</v>
      </c>
      <c r="H41" s="295"/>
      <c r="I41" s="14"/>
      <c r="K41" s="14"/>
      <c r="L41" s="14"/>
    </row>
    <row r="42" spans="1:12" x14ac:dyDescent="0.3">
      <c r="A42" s="4" t="s">
        <v>37</v>
      </c>
      <c r="B42" s="14">
        <v>36168.959999999999</v>
      </c>
      <c r="C42" s="15">
        <v>-14.3</v>
      </c>
      <c r="D42" s="14">
        <v>354.86</v>
      </c>
      <c r="E42" s="268">
        <v>42205.97</v>
      </c>
      <c r="F42" s="267">
        <v>2.94</v>
      </c>
      <c r="G42" s="268">
        <v>1913.02</v>
      </c>
      <c r="H42" s="295"/>
      <c r="I42" s="14"/>
      <c r="J42" s="14"/>
      <c r="K42" s="14"/>
      <c r="L42" s="14"/>
    </row>
    <row r="43" spans="1:12" x14ac:dyDescent="0.3">
      <c r="A43" s="4" t="s">
        <v>38</v>
      </c>
      <c r="B43" s="14">
        <v>611628.24</v>
      </c>
      <c r="C43" s="15">
        <v>-10.47</v>
      </c>
      <c r="D43" s="14">
        <v>6478.54</v>
      </c>
      <c r="E43" s="268">
        <v>683169.25</v>
      </c>
      <c r="F43" s="267">
        <v>0.02</v>
      </c>
      <c r="G43" s="268">
        <v>30894.73</v>
      </c>
      <c r="H43" s="295"/>
      <c r="I43" s="14"/>
      <c r="J43" s="14"/>
      <c r="K43" s="14"/>
      <c r="L43" s="14"/>
    </row>
    <row r="44" spans="1:12" x14ac:dyDescent="0.3">
      <c r="A44" s="4" t="s">
        <v>39</v>
      </c>
      <c r="B44" s="14">
        <v>140408.25</v>
      </c>
      <c r="C44" s="15">
        <v>-12.98</v>
      </c>
      <c r="D44" s="14">
        <v>990.59</v>
      </c>
      <c r="E44" s="268">
        <v>161349.69</v>
      </c>
      <c r="F44" s="267">
        <v>-0.08</v>
      </c>
      <c r="G44" s="268">
        <v>5036.1899999999996</v>
      </c>
      <c r="H44" s="295"/>
      <c r="I44" s="14"/>
      <c r="J44" s="14"/>
      <c r="K44" s="14"/>
      <c r="L44" s="14"/>
    </row>
    <row r="45" spans="1:12" x14ac:dyDescent="0.3">
      <c r="A45" s="4" t="s">
        <v>40</v>
      </c>
      <c r="B45" s="14">
        <v>941812.48</v>
      </c>
      <c r="C45" s="15">
        <v>-11.61</v>
      </c>
      <c r="D45" s="14">
        <v>8147.54</v>
      </c>
      <c r="E45" s="268">
        <v>1065567.07</v>
      </c>
      <c r="F45" s="267">
        <v>1.33</v>
      </c>
      <c r="G45" s="268">
        <v>41338.559999999998</v>
      </c>
      <c r="H45" s="295"/>
      <c r="I45" s="14"/>
      <c r="J45" s="14"/>
      <c r="K45" s="14"/>
      <c r="L45" s="14"/>
    </row>
    <row r="46" spans="1:12" x14ac:dyDescent="0.3">
      <c r="A46" s="4" t="s">
        <v>41</v>
      </c>
      <c r="B46" s="14">
        <v>125867.83</v>
      </c>
      <c r="C46" s="15">
        <v>-12.92</v>
      </c>
      <c r="D46" s="14">
        <v>966.61</v>
      </c>
      <c r="E46" s="268">
        <v>144547.78</v>
      </c>
      <c r="F46" s="267">
        <v>2.76</v>
      </c>
      <c r="G46" s="268">
        <v>4817.7299999999996</v>
      </c>
      <c r="H46" s="295"/>
      <c r="I46" s="14"/>
      <c r="J46" s="14"/>
      <c r="K46" s="14"/>
      <c r="L46" s="14"/>
    </row>
    <row r="47" spans="1:12" x14ac:dyDescent="0.3">
      <c r="A47" s="4" t="s">
        <v>42</v>
      </c>
      <c r="B47" s="14">
        <v>107846.21</v>
      </c>
      <c r="C47" s="15">
        <v>-11.45</v>
      </c>
      <c r="D47" s="14">
        <v>786.95</v>
      </c>
      <c r="E47" s="268">
        <v>121787.1</v>
      </c>
      <c r="F47" s="267">
        <v>0.94</v>
      </c>
      <c r="G47" s="268">
        <v>4008.7</v>
      </c>
      <c r="H47" s="295"/>
      <c r="I47" s="14"/>
      <c r="J47" s="14"/>
      <c r="K47" s="14"/>
      <c r="L47" s="14"/>
    </row>
    <row r="48" spans="1:12" x14ac:dyDescent="0.3">
      <c r="A48" s="4" t="s">
        <v>43</v>
      </c>
      <c r="B48" s="14">
        <v>118887.48</v>
      </c>
      <c r="C48" s="15">
        <v>-12.72</v>
      </c>
      <c r="D48" s="14">
        <v>877.6</v>
      </c>
      <c r="E48" s="268">
        <v>136217.82</v>
      </c>
      <c r="F48" s="267">
        <v>1.63</v>
      </c>
      <c r="G48" s="268">
        <v>4507.28</v>
      </c>
      <c r="H48" s="295"/>
      <c r="I48" s="14"/>
      <c r="J48" s="14"/>
      <c r="K48" s="14"/>
      <c r="L48" s="14"/>
    </row>
    <row r="49" spans="1:12" x14ac:dyDescent="0.3">
      <c r="A49" s="4" t="s">
        <v>44</v>
      </c>
      <c r="B49" s="14">
        <v>224876.47</v>
      </c>
      <c r="C49" s="15">
        <v>-11.41</v>
      </c>
      <c r="D49" s="14">
        <v>1134.21</v>
      </c>
      <c r="E49" s="268">
        <v>253853.41</v>
      </c>
      <c r="F49" s="267">
        <v>2.99</v>
      </c>
      <c r="G49" s="268">
        <v>5576.14</v>
      </c>
      <c r="H49" s="295"/>
      <c r="I49" s="14"/>
      <c r="J49" s="14"/>
      <c r="K49" s="14"/>
      <c r="L49" s="14"/>
    </row>
    <row r="50" spans="1:12" x14ac:dyDescent="0.3">
      <c r="A50" s="4" t="s">
        <v>45</v>
      </c>
      <c r="B50" s="14">
        <v>63020.46</v>
      </c>
      <c r="C50" s="15">
        <v>-13.57</v>
      </c>
      <c r="D50" s="14">
        <v>1092.06</v>
      </c>
      <c r="E50" s="268">
        <v>72911.61</v>
      </c>
      <c r="F50" s="267">
        <v>0.73</v>
      </c>
      <c r="G50" s="268">
        <v>5618.14</v>
      </c>
      <c r="H50" s="295"/>
      <c r="I50" s="14"/>
      <c r="J50" s="14"/>
      <c r="K50" s="14"/>
      <c r="L50" s="14"/>
    </row>
    <row r="51" spans="1:12" x14ac:dyDescent="0.3">
      <c r="A51" s="4" t="s">
        <v>46</v>
      </c>
      <c r="B51" s="14">
        <v>422294.28</v>
      </c>
      <c r="C51" s="15">
        <v>-12.54</v>
      </c>
      <c r="D51" s="14">
        <v>3153.95</v>
      </c>
      <c r="E51" s="268">
        <v>482846.35</v>
      </c>
      <c r="F51" s="267">
        <v>0.66</v>
      </c>
      <c r="G51" s="268">
        <v>16252.48</v>
      </c>
      <c r="H51" s="295"/>
      <c r="I51" s="14"/>
      <c r="J51" s="14"/>
      <c r="K51" s="14"/>
      <c r="L51" s="14"/>
    </row>
    <row r="52" spans="1:12" x14ac:dyDescent="0.3">
      <c r="A52" s="4" t="s">
        <v>47</v>
      </c>
      <c r="B52" s="14">
        <v>93940.44</v>
      </c>
      <c r="C52" s="15">
        <v>-8.5</v>
      </c>
      <c r="D52" s="14">
        <v>998.96</v>
      </c>
      <c r="E52" s="268">
        <v>102671.62</v>
      </c>
      <c r="F52" s="267">
        <v>2.02</v>
      </c>
      <c r="G52" s="268">
        <v>5103.74</v>
      </c>
      <c r="H52" s="295"/>
      <c r="I52" s="14"/>
      <c r="J52" s="14"/>
      <c r="K52" s="14"/>
      <c r="L52" s="14"/>
    </row>
    <row r="53" spans="1:12" x14ac:dyDescent="0.3">
      <c r="A53" s="4" t="s">
        <v>48</v>
      </c>
      <c r="B53" s="14">
        <v>103714.52</v>
      </c>
      <c r="C53" s="15">
        <v>2.02</v>
      </c>
      <c r="D53" s="14">
        <v>919.37</v>
      </c>
      <c r="E53" s="268">
        <v>101664.31</v>
      </c>
      <c r="F53" s="267">
        <v>2.0699999999999998</v>
      </c>
      <c r="G53" s="268">
        <v>4075.41</v>
      </c>
      <c r="H53" s="295"/>
      <c r="I53" s="14"/>
      <c r="J53" s="14"/>
      <c r="K53" s="14"/>
      <c r="L53" s="14"/>
    </row>
    <row r="54" spans="1:12" x14ac:dyDescent="0.3">
      <c r="A54" s="4" t="s">
        <v>49</v>
      </c>
      <c r="B54" s="14">
        <v>31150.61</v>
      </c>
      <c r="C54" s="15">
        <v>-15.12</v>
      </c>
      <c r="D54" s="14">
        <v>292.27999999999997</v>
      </c>
      <c r="E54" s="268">
        <v>36700.06</v>
      </c>
      <c r="F54" s="267">
        <v>1.81</v>
      </c>
      <c r="G54" s="268">
        <v>1542.94</v>
      </c>
      <c r="H54" s="295"/>
      <c r="I54" s="14"/>
      <c r="J54" s="14"/>
      <c r="K54" s="14"/>
      <c r="L54" s="14"/>
    </row>
    <row r="55" spans="1:12" x14ac:dyDescent="0.3">
      <c r="A55" s="4" t="s">
        <v>50</v>
      </c>
      <c r="B55" s="14">
        <v>83882.22</v>
      </c>
      <c r="C55" s="15">
        <v>-11.76</v>
      </c>
      <c r="D55" s="14">
        <v>470.29</v>
      </c>
      <c r="E55" s="268">
        <v>95062.75</v>
      </c>
      <c r="F55" s="267">
        <v>1.99</v>
      </c>
      <c r="G55" s="268">
        <v>2359.17</v>
      </c>
      <c r="H55" s="295"/>
      <c r="I55" s="14"/>
      <c r="J55" s="14"/>
      <c r="K55" s="14"/>
      <c r="L55" s="14"/>
    </row>
    <row r="56" spans="1:12" x14ac:dyDescent="0.3">
      <c r="A56" s="4" t="s">
        <v>51</v>
      </c>
      <c r="B56" s="14">
        <v>250905.04</v>
      </c>
      <c r="C56" s="15">
        <v>-12.35</v>
      </c>
      <c r="D56" s="14">
        <v>1679.37</v>
      </c>
      <c r="E56" s="268">
        <v>286272.49</v>
      </c>
      <c r="F56" s="267">
        <v>1.26</v>
      </c>
      <c r="G56" s="268">
        <v>8409.77</v>
      </c>
    </row>
    <row r="57" spans="1:12" x14ac:dyDescent="0.3">
      <c r="A57" s="4" t="s">
        <v>52</v>
      </c>
      <c r="B57" s="14">
        <v>916249.28</v>
      </c>
      <c r="C57" s="15">
        <v>-11.3</v>
      </c>
      <c r="D57" s="14">
        <v>9302.66</v>
      </c>
      <c r="E57" s="268">
        <v>1032917.52</v>
      </c>
      <c r="F57" s="267">
        <v>2.27</v>
      </c>
      <c r="G57" s="268">
        <v>46498.58</v>
      </c>
      <c r="H57" s="295"/>
      <c r="I57" s="14"/>
      <c r="J57" s="14"/>
      <c r="K57" s="14"/>
      <c r="L57" s="14"/>
    </row>
    <row r="58" spans="1:12" x14ac:dyDescent="0.3">
      <c r="A58" s="4" t="s">
        <v>53</v>
      </c>
      <c r="B58" s="14">
        <v>103969.43</v>
      </c>
      <c r="C58" s="15">
        <v>5.0199999999999996</v>
      </c>
      <c r="D58" s="14">
        <v>620.44000000000005</v>
      </c>
      <c r="E58" s="268">
        <v>99002.98</v>
      </c>
      <c r="F58" s="267">
        <v>2.17</v>
      </c>
      <c r="G58" s="268">
        <v>3104.04</v>
      </c>
      <c r="H58" s="295"/>
      <c r="I58" s="14"/>
      <c r="J58" s="14"/>
      <c r="K58" s="14"/>
      <c r="L58" s="14"/>
    </row>
    <row r="59" spans="1:12" x14ac:dyDescent="0.3">
      <c r="A59" s="4" t="s">
        <v>54</v>
      </c>
      <c r="B59" s="14">
        <v>92553.64</v>
      </c>
      <c r="C59" s="15">
        <v>-8.27</v>
      </c>
      <c r="D59" s="14">
        <v>499.7</v>
      </c>
      <c r="E59" s="268">
        <v>100895.13</v>
      </c>
      <c r="F59" s="267">
        <v>6.29</v>
      </c>
      <c r="G59" s="268">
        <v>2297.9299999999998</v>
      </c>
      <c r="H59" s="295"/>
      <c r="I59" s="14"/>
      <c r="J59" s="14"/>
      <c r="K59" s="14"/>
      <c r="L59" s="14"/>
    </row>
    <row r="60" spans="1:12" x14ac:dyDescent="0.3">
      <c r="A60" s="4" t="s">
        <v>55</v>
      </c>
      <c r="B60" s="14">
        <v>75104.52</v>
      </c>
      <c r="C60" s="15">
        <v>-14.24</v>
      </c>
      <c r="D60" s="14">
        <v>671.97</v>
      </c>
      <c r="E60" s="268">
        <v>87577.39</v>
      </c>
      <c r="F60" s="267">
        <v>1.1499999999999999</v>
      </c>
      <c r="G60" s="268">
        <v>3374.74</v>
      </c>
      <c r="H60" s="295"/>
      <c r="I60" s="14"/>
      <c r="J60" s="14"/>
      <c r="K60" s="14"/>
      <c r="L60" s="14"/>
    </row>
    <row r="61" spans="1:12" x14ac:dyDescent="0.3">
      <c r="A61" s="4" t="s">
        <v>56</v>
      </c>
      <c r="B61" s="14">
        <v>78408.41</v>
      </c>
      <c r="C61" s="15">
        <v>-12.95</v>
      </c>
      <c r="D61" s="14">
        <v>745.69</v>
      </c>
      <c r="E61" s="268">
        <v>90067.79</v>
      </c>
      <c r="F61" s="267">
        <v>6.19</v>
      </c>
      <c r="G61" s="268">
        <v>3869.62</v>
      </c>
      <c r="H61" s="295"/>
      <c r="I61" s="14"/>
      <c r="J61" s="14"/>
      <c r="K61" s="14"/>
      <c r="L61" s="14"/>
    </row>
    <row r="62" spans="1:12" x14ac:dyDescent="0.3">
      <c r="A62" s="4" t="s">
        <v>57</v>
      </c>
      <c r="B62" s="14">
        <v>59065.62</v>
      </c>
      <c r="C62" s="15">
        <v>-14.37</v>
      </c>
      <c r="D62" s="14">
        <v>777.41</v>
      </c>
      <c r="E62" s="268">
        <v>68981.53</v>
      </c>
      <c r="F62" s="267">
        <v>16.39</v>
      </c>
      <c r="G62" s="268">
        <v>4160.6000000000004</v>
      </c>
      <c r="H62" s="295"/>
      <c r="I62" s="14"/>
      <c r="J62" s="14"/>
      <c r="K62" s="14"/>
      <c r="L62" s="14"/>
    </row>
    <row r="63" spans="1:12" x14ac:dyDescent="0.3">
      <c r="A63" s="4" t="s">
        <v>58</v>
      </c>
      <c r="B63" s="14">
        <v>84649.8</v>
      </c>
      <c r="C63" s="15">
        <v>-12.8</v>
      </c>
      <c r="D63" s="14">
        <v>1023.13</v>
      </c>
      <c r="E63" s="268">
        <v>97070.94</v>
      </c>
      <c r="F63" s="267">
        <v>2.38</v>
      </c>
      <c r="G63" s="268">
        <v>5259.9</v>
      </c>
      <c r="H63" s="295"/>
      <c r="I63" s="14"/>
      <c r="J63" s="14"/>
      <c r="K63" s="14"/>
      <c r="L63" s="14"/>
    </row>
    <row r="64" spans="1:12" x14ac:dyDescent="0.3">
      <c r="A64" s="4" t="s">
        <v>59</v>
      </c>
      <c r="B64" s="14">
        <v>1786887.36</v>
      </c>
      <c r="C64" s="15">
        <v>-10.38</v>
      </c>
      <c r="D64" s="14">
        <v>14233.5</v>
      </c>
      <c r="E64" s="268">
        <v>1993744.22</v>
      </c>
      <c r="F64" s="267">
        <v>0.66</v>
      </c>
      <c r="G64" s="268">
        <v>71485.45</v>
      </c>
      <c r="H64" s="295"/>
      <c r="I64" s="14"/>
      <c r="J64" s="14"/>
      <c r="K64" s="14"/>
      <c r="L64" s="14"/>
    </row>
    <row r="65" spans="1:12" x14ac:dyDescent="0.3">
      <c r="A65" s="4" t="s">
        <v>60</v>
      </c>
      <c r="B65" s="14">
        <v>29742.63</v>
      </c>
      <c r="C65" s="15">
        <v>-16.87</v>
      </c>
      <c r="D65" s="14">
        <v>207.25</v>
      </c>
      <c r="E65" s="268">
        <v>35778.94</v>
      </c>
      <c r="F65" s="267">
        <v>4.37</v>
      </c>
      <c r="G65" s="268">
        <v>1047.4000000000001</v>
      </c>
      <c r="H65" s="295"/>
      <c r="I65" s="14"/>
      <c r="J65" s="14"/>
      <c r="K65" s="14"/>
      <c r="L65" s="14"/>
    </row>
    <row r="66" spans="1:12" x14ac:dyDescent="0.3">
      <c r="A66" s="4" t="s">
        <v>61</v>
      </c>
      <c r="B66" s="14">
        <v>299266.67</v>
      </c>
      <c r="C66" s="15">
        <v>-12.04</v>
      </c>
      <c r="D66" s="14">
        <v>3437.09</v>
      </c>
      <c r="E66" s="268">
        <v>340246.59</v>
      </c>
      <c r="F66" s="267">
        <v>-0.4</v>
      </c>
      <c r="G66" s="268">
        <v>17165.240000000002</v>
      </c>
      <c r="H66" s="295"/>
      <c r="I66" s="14"/>
      <c r="J66" s="14"/>
      <c r="K66" s="14"/>
      <c r="L66" s="14"/>
    </row>
    <row r="67" spans="1:12" x14ac:dyDescent="0.3">
      <c r="A67" s="4" t="s">
        <v>62</v>
      </c>
      <c r="B67" s="14">
        <v>568752.91</v>
      </c>
      <c r="C67" s="15">
        <v>-10.19</v>
      </c>
      <c r="D67" s="14">
        <v>3778.29</v>
      </c>
      <c r="E67" s="268">
        <v>633299.74</v>
      </c>
      <c r="F67" s="267">
        <v>0.56000000000000005</v>
      </c>
      <c r="G67" s="268">
        <v>18637.55</v>
      </c>
      <c r="H67" s="295"/>
      <c r="I67" s="14"/>
      <c r="J67" s="14"/>
      <c r="K67" s="14"/>
      <c r="L67" s="14"/>
    </row>
    <row r="68" spans="1:12" x14ac:dyDescent="0.3">
      <c r="A68" s="4" t="s">
        <v>63</v>
      </c>
      <c r="B68" s="14">
        <v>586926.68999999994</v>
      </c>
      <c r="C68" s="15">
        <v>-11.92</v>
      </c>
      <c r="D68" s="14">
        <v>4005.77</v>
      </c>
      <c r="E68" s="268">
        <v>666359.5</v>
      </c>
      <c r="F68" s="267">
        <v>0.81</v>
      </c>
      <c r="G68" s="268">
        <v>20170.16</v>
      </c>
      <c r="H68" s="295"/>
      <c r="I68" s="14"/>
      <c r="J68" s="14"/>
      <c r="K68" s="14"/>
      <c r="L68" s="14"/>
    </row>
    <row r="69" spans="1:12" x14ac:dyDescent="0.3">
      <c r="A69" s="4" t="s">
        <v>64</v>
      </c>
      <c r="B69" s="14">
        <v>192042.75</v>
      </c>
      <c r="C69" s="15">
        <v>-11.26</v>
      </c>
      <c r="D69" s="14">
        <v>1515.38</v>
      </c>
      <c r="E69" s="268">
        <v>216412.1</v>
      </c>
      <c r="F69" s="267">
        <v>1.1000000000000001</v>
      </c>
      <c r="G69" s="268">
        <v>7617.88</v>
      </c>
      <c r="H69" s="295"/>
      <c r="I69" s="14"/>
      <c r="J69" s="14"/>
      <c r="K69" s="14"/>
      <c r="L69" s="14"/>
    </row>
    <row r="70" spans="1:12" x14ac:dyDescent="0.3">
      <c r="A70" s="4" t="s">
        <v>65</v>
      </c>
      <c r="B70" s="14">
        <v>458299.98</v>
      </c>
      <c r="C70" s="15">
        <v>-10.41</v>
      </c>
      <c r="D70" s="14">
        <v>2924.86</v>
      </c>
      <c r="E70" s="268">
        <v>511528.5</v>
      </c>
      <c r="F70" s="267">
        <v>1.46</v>
      </c>
      <c r="G70" s="268">
        <v>14728.84</v>
      </c>
      <c r="H70" s="295"/>
      <c r="I70" s="14"/>
      <c r="J70" s="14"/>
      <c r="K70" s="14"/>
      <c r="L70" s="14"/>
    </row>
    <row r="71" spans="1:12" x14ac:dyDescent="0.3">
      <c r="A71" s="4" t="s">
        <v>66</v>
      </c>
      <c r="B71" s="14">
        <v>70449.89</v>
      </c>
      <c r="C71" s="15">
        <v>-12.38</v>
      </c>
      <c r="D71" s="14">
        <v>993.84</v>
      </c>
      <c r="E71" s="268">
        <v>80405.759999999995</v>
      </c>
      <c r="F71" s="267">
        <v>1.25</v>
      </c>
      <c r="G71" s="268">
        <v>5047.7</v>
      </c>
      <c r="H71" s="295"/>
      <c r="I71" s="14"/>
      <c r="J71" s="14"/>
      <c r="K71" s="14"/>
      <c r="L71" s="14"/>
    </row>
    <row r="72" spans="1:12" x14ac:dyDescent="0.3">
      <c r="A72" s="4" t="s">
        <v>67</v>
      </c>
      <c r="B72" s="14">
        <v>190814.9</v>
      </c>
      <c r="C72" s="15">
        <v>-11.67</v>
      </c>
      <c r="D72" s="14">
        <v>1431.82</v>
      </c>
      <c r="E72" s="268">
        <v>216020.25</v>
      </c>
      <c r="F72" s="267">
        <v>0.5</v>
      </c>
      <c r="G72" s="268">
        <v>7210.27</v>
      </c>
      <c r="H72" s="295"/>
      <c r="I72" s="14"/>
      <c r="J72" s="14"/>
      <c r="K72" s="14"/>
      <c r="L72" s="14"/>
    </row>
    <row r="73" spans="1:12" x14ac:dyDescent="0.3">
      <c r="A73" s="4" t="s">
        <v>68</v>
      </c>
      <c r="B73" s="14">
        <v>88251.83</v>
      </c>
      <c r="C73" s="15">
        <v>-14.96</v>
      </c>
      <c r="D73" s="14">
        <v>662.83</v>
      </c>
      <c r="E73" s="268">
        <v>103780.39</v>
      </c>
      <c r="F73" s="267">
        <v>2.5099999999999998</v>
      </c>
      <c r="G73" s="268">
        <v>3335.13</v>
      </c>
      <c r="H73" s="295"/>
      <c r="I73" s="14"/>
      <c r="J73" s="14"/>
      <c r="K73" s="14"/>
      <c r="L73" s="14"/>
    </row>
    <row r="74" spans="1:12" x14ac:dyDescent="0.3">
      <c r="A74" s="4" t="s">
        <v>69</v>
      </c>
      <c r="B74" s="14">
        <v>23419.46</v>
      </c>
      <c r="C74" s="15">
        <v>-12.68</v>
      </c>
      <c r="D74" s="14">
        <v>175.35</v>
      </c>
      <c r="E74" s="268">
        <v>26821.360000000001</v>
      </c>
      <c r="F74" s="267">
        <v>-3.93</v>
      </c>
      <c r="G74" s="268">
        <v>890.99</v>
      </c>
      <c r="H74" s="295"/>
      <c r="I74" s="14"/>
      <c r="J74" s="14"/>
      <c r="K74" s="14"/>
      <c r="L74" s="14"/>
    </row>
    <row r="75" spans="1:12" x14ac:dyDescent="0.3">
      <c r="A75" s="4" t="s">
        <v>70</v>
      </c>
      <c r="B75" s="14">
        <v>116464.42</v>
      </c>
      <c r="C75" s="15">
        <v>-11.4</v>
      </c>
      <c r="D75" s="14">
        <v>933.61</v>
      </c>
      <c r="E75" s="268">
        <v>131448.23000000001</v>
      </c>
      <c r="F75" s="267">
        <v>0.34</v>
      </c>
      <c r="G75" s="268">
        <v>4722.28</v>
      </c>
      <c r="H75" s="295"/>
      <c r="I75" s="14"/>
      <c r="J75" s="14"/>
      <c r="K75" s="14"/>
      <c r="L75" s="14"/>
    </row>
    <row r="76" spans="1:12" x14ac:dyDescent="0.3">
      <c r="A76" s="4" t="s">
        <v>71</v>
      </c>
      <c r="B76" s="14">
        <v>61362.5</v>
      </c>
      <c r="C76" s="15">
        <v>-13.9</v>
      </c>
      <c r="D76" s="14">
        <v>591.74</v>
      </c>
      <c r="E76" s="268">
        <v>71271.61</v>
      </c>
      <c r="F76" s="267">
        <v>1.61</v>
      </c>
      <c r="G76" s="268">
        <v>3071.03</v>
      </c>
      <c r="H76" s="295"/>
      <c r="I76" s="14"/>
      <c r="J76" s="14"/>
      <c r="K76" s="14"/>
      <c r="L76" s="14"/>
    </row>
    <row r="77" spans="1:12" x14ac:dyDescent="0.3">
      <c r="A77" s="4" t="s">
        <v>72</v>
      </c>
      <c r="B77" s="14">
        <v>36883.96</v>
      </c>
      <c r="C77" s="15">
        <v>-12.7</v>
      </c>
      <c r="D77" s="14">
        <v>317.64</v>
      </c>
      <c r="E77" s="268">
        <v>42248.85</v>
      </c>
      <c r="F77" s="267">
        <v>9.39</v>
      </c>
      <c r="G77" s="268">
        <v>1650.25</v>
      </c>
      <c r="H77" s="295"/>
      <c r="I77" s="14"/>
      <c r="J77" s="14"/>
      <c r="K77" s="14"/>
      <c r="L77" s="14"/>
    </row>
    <row r="78" spans="1:12" x14ac:dyDescent="0.3">
      <c r="A78" s="4" t="s">
        <v>73</v>
      </c>
      <c r="B78" s="14">
        <v>20942.73</v>
      </c>
      <c r="C78" s="15">
        <v>-10.16</v>
      </c>
      <c r="D78" s="14">
        <v>299.89999999999998</v>
      </c>
      <c r="E78" s="268">
        <v>23311.5</v>
      </c>
      <c r="F78" s="267">
        <v>-1.82</v>
      </c>
      <c r="G78" s="268">
        <v>1864.74</v>
      </c>
      <c r="H78" s="295"/>
      <c r="I78" s="14"/>
      <c r="J78" s="14"/>
      <c r="K78" s="14"/>
      <c r="L78" s="14"/>
    </row>
    <row r="79" spans="1:12" x14ac:dyDescent="0.3">
      <c r="A79" s="4" t="s">
        <v>74</v>
      </c>
      <c r="B79" s="14">
        <v>239112.42</v>
      </c>
      <c r="C79" s="15">
        <v>-12.36</v>
      </c>
      <c r="D79" s="14">
        <v>1877.33</v>
      </c>
      <c r="E79" s="268">
        <v>272836.03000000003</v>
      </c>
      <c r="F79" s="267">
        <v>1.93</v>
      </c>
      <c r="G79" s="268">
        <v>9323.73</v>
      </c>
      <c r="H79" s="295"/>
      <c r="I79" s="14"/>
      <c r="J79" s="14"/>
      <c r="K79" s="14"/>
      <c r="L79" s="14"/>
    </row>
    <row r="80" spans="1:12" x14ac:dyDescent="0.3">
      <c r="A80" s="4" t="s">
        <v>75</v>
      </c>
      <c r="B80" s="14">
        <v>281264.23</v>
      </c>
      <c r="C80" s="15">
        <v>-13.2</v>
      </c>
      <c r="D80" s="14">
        <v>2083.4299999999998</v>
      </c>
      <c r="E80" s="268">
        <v>324025.88</v>
      </c>
      <c r="F80" s="267">
        <v>0.41</v>
      </c>
      <c r="G80" s="268">
        <v>10390.549999999999</v>
      </c>
      <c r="H80" s="295"/>
      <c r="I80" s="14"/>
      <c r="J80" s="14"/>
      <c r="K80" s="14"/>
      <c r="L80" s="14"/>
    </row>
    <row r="81" spans="1:12" x14ac:dyDescent="0.3">
      <c r="A81" s="4" t="s">
        <v>76</v>
      </c>
      <c r="B81" s="14">
        <v>196640.84</v>
      </c>
      <c r="C81" s="15">
        <v>-11.25</v>
      </c>
      <c r="D81" s="14">
        <v>913.87</v>
      </c>
      <c r="E81" s="268">
        <v>221571.34</v>
      </c>
      <c r="F81" s="267">
        <v>1.46</v>
      </c>
      <c r="G81" s="268">
        <v>4536.01</v>
      </c>
      <c r="H81" s="295"/>
      <c r="I81" s="14"/>
      <c r="J81" s="14"/>
      <c r="K81" s="14"/>
      <c r="L81" s="14"/>
    </row>
    <row r="82" spans="1:12" x14ac:dyDescent="0.3">
      <c r="A82" s="4" t="s">
        <v>77</v>
      </c>
      <c r="B82" s="14">
        <v>35412.36</v>
      </c>
      <c r="C82" s="15">
        <v>-12.28</v>
      </c>
      <c r="D82" s="14">
        <v>386.32</v>
      </c>
      <c r="E82" s="268">
        <v>40369.58</v>
      </c>
      <c r="F82" s="267">
        <v>1.55</v>
      </c>
      <c r="G82" s="268">
        <v>2025.22</v>
      </c>
      <c r="H82" s="295"/>
      <c r="I82" s="14"/>
      <c r="J82" s="14"/>
      <c r="K82" s="14"/>
      <c r="L82" s="14"/>
    </row>
    <row r="83" spans="1:12" x14ac:dyDescent="0.3">
      <c r="A83" s="4" t="s">
        <v>78</v>
      </c>
      <c r="B83" s="14">
        <v>123386.19</v>
      </c>
      <c r="C83" s="15">
        <v>-11.92</v>
      </c>
      <c r="D83" s="14">
        <v>847.2</v>
      </c>
      <c r="E83" s="268">
        <v>140082.39000000001</v>
      </c>
      <c r="F83" s="267">
        <v>0.88</v>
      </c>
      <c r="G83" s="268">
        <v>4377.04</v>
      </c>
      <c r="H83" s="295"/>
      <c r="I83" s="14"/>
      <c r="J83" s="14"/>
      <c r="K83" s="14"/>
      <c r="L83" s="14"/>
    </row>
    <row r="84" spans="1:12" x14ac:dyDescent="0.3">
      <c r="A84" s="4" t="s">
        <v>79</v>
      </c>
      <c r="B84" s="14">
        <v>264009.53000000003</v>
      </c>
      <c r="C84" s="15">
        <v>-12.05</v>
      </c>
      <c r="D84" s="14">
        <v>2984.62</v>
      </c>
      <c r="E84" s="268">
        <v>300193.76</v>
      </c>
      <c r="F84" s="267">
        <v>0.75</v>
      </c>
      <c r="G84" s="268">
        <v>13917.98</v>
      </c>
      <c r="H84" s="295"/>
      <c r="I84" s="14"/>
      <c r="J84" s="14"/>
      <c r="K84" s="14"/>
      <c r="L84" s="14"/>
    </row>
    <row r="85" spans="1:12" x14ac:dyDescent="0.3">
      <c r="A85" s="4" t="s">
        <v>80</v>
      </c>
      <c r="B85" s="14">
        <v>128524.76</v>
      </c>
      <c r="C85" s="15">
        <v>-11.39</v>
      </c>
      <c r="D85" s="14">
        <v>841.67</v>
      </c>
      <c r="E85" s="268">
        <v>145040.17000000001</v>
      </c>
      <c r="F85" s="267">
        <v>0.38</v>
      </c>
      <c r="G85" s="268">
        <v>4162.1499999999996</v>
      </c>
      <c r="H85" s="295"/>
      <c r="I85" s="14"/>
      <c r="J85" s="14"/>
      <c r="K85" s="14"/>
      <c r="L85" s="14"/>
    </row>
    <row r="86" spans="1:12" x14ac:dyDescent="0.3">
      <c r="A86" s="4" t="s">
        <v>81</v>
      </c>
      <c r="B86" s="14">
        <v>127310.8</v>
      </c>
      <c r="C86" s="15">
        <v>-11.93</v>
      </c>
      <c r="D86" s="14">
        <v>681.38</v>
      </c>
      <c r="E86" s="268">
        <v>144551.19</v>
      </c>
      <c r="F86" s="267">
        <v>1.48</v>
      </c>
      <c r="G86" s="268">
        <v>3633.81</v>
      </c>
      <c r="H86" s="295"/>
      <c r="I86" s="14"/>
      <c r="J86" s="14"/>
      <c r="K86" s="14"/>
      <c r="L86" s="14"/>
    </row>
    <row r="87" spans="1:12" x14ac:dyDescent="0.3">
      <c r="A87" s="4" t="s">
        <v>82</v>
      </c>
      <c r="B87" s="14">
        <v>271863.92</v>
      </c>
      <c r="C87" s="15">
        <v>-10.25</v>
      </c>
      <c r="D87" s="14">
        <v>1614.28</v>
      </c>
      <c r="E87" s="268">
        <v>302902.26</v>
      </c>
      <c r="F87" s="267">
        <v>2.37</v>
      </c>
      <c r="G87" s="268">
        <v>7990.34</v>
      </c>
      <c r="H87" s="295"/>
      <c r="I87" s="14"/>
      <c r="J87" s="14"/>
      <c r="K87" s="14"/>
      <c r="L87" s="14"/>
    </row>
    <row r="88" spans="1:12" x14ac:dyDescent="0.3">
      <c r="A88" s="4" t="s">
        <v>83</v>
      </c>
      <c r="B88" s="14">
        <v>465502.49</v>
      </c>
      <c r="C88" s="15">
        <v>-11.58</v>
      </c>
      <c r="D88" s="14">
        <v>4623.1099999999997</v>
      </c>
      <c r="E88" s="268">
        <v>526480.22</v>
      </c>
      <c r="F88" s="267">
        <v>0.49</v>
      </c>
      <c r="G88" s="268">
        <v>22797.25</v>
      </c>
      <c r="H88" s="295"/>
      <c r="I88" s="14"/>
      <c r="J88" s="14"/>
      <c r="K88" s="14"/>
      <c r="L88" s="14"/>
    </row>
    <row r="89" spans="1:12" x14ac:dyDescent="0.3">
      <c r="A89" s="4" t="s">
        <v>84</v>
      </c>
      <c r="B89" s="14">
        <v>156882.81</v>
      </c>
      <c r="C89" s="15">
        <v>-12.77</v>
      </c>
      <c r="D89" s="14">
        <v>1310.22</v>
      </c>
      <c r="E89" s="268">
        <v>179844.88</v>
      </c>
      <c r="F89" s="267">
        <v>8.9499999999999993</v>
      </c>
      <c r="G89" s="268">
        <v>6754.18</v>
      </c>
      <c r="H89" s="295"/>
      <c r="I89" s="14"/>
      <c r="J89" s="14"/>
      <c r="K89" s="14"/>
      <c r="L89" s="14"/>
    </row>
    <row r="90" spans="1:12" x14ac:dyDescent="0.3">
      <c r="A90" s="4" t="s">
        <v>85</v>
      </c>
      <c r="B90" s="14">
        <v>29090.73</v>
      </c>
      <c r="C90" s="15">
        <v>-11.9</v>
      </c>
      <c r="D90" s="14">
        <v>281.60000000000002</v>
      </c>
      <c r="E90" s="268">
        <v>33020.019999999997</v>
      </c>
      <c r="F90" s="267">
        <v>1.3</v>
      </c>
      <c r="G90" s="268">
        <v>1478.7</v>
      </c>
      <c r="H90" s="295"/>
      <c r="I90" s="14"/>
      <c r="J90" s="14"/>
      <c r="K90" s="14"/>
      <c r="L90" s="14"/>
    </row>
    <row r="91" spans="1:12" x14ac:dyDescent="0.3">
      <c r="A91" s="4" t="s">
        <v>86</v>
      </c>
      <c r="B91" s="14">
        <v>26485.66</v>
      </c>
      <c r="C91" s="15">
        <v>-5.5</v>
      </c>
      <c r="D91" s="14">
        <v>245.14</v>
      </c>
      <c r="E91" s="268">
        <v>28027.119999999999</v>
      </c>
      <c r="F91" s="267">
        <v>3</v>
      </c>
      <c r="G91" s="268">
        <v>1283.2</v>
      </c>
      <c r="H91" s="295"/>
      <c r="I91" s="14"/>
      <c r="J91" s="14"/>
      <c r="K91" s="14"/>
      <c r="L91" s="14"/>
    </row>
    <row r="92" spans="1:12" x14ac:dyDescent="0.3">
      <c r="A92" s="4" t="s">
        <v>87</v>
      </c>
      <c r="B92" s="14">
        <v>596700.19999999995</v>
      </c>
      <c r="C92" s="15">
        <v>-9.0399999999999991</v>
      </c>
      <c r="D92" s="14">
        <v>4446.16</v>
      </c>
      <c r="E92" s="268">
        <v>656032.87</v>
      </c>
      <c r="F92" s="267">
        <v>1.18</v>
      </c>
      <c r="G92" s="268">
        <v>22626.07</v>
      </c>
      <c r="H92" s="295"/>
      <c r="I92" s="14"/>
      <c r="J92" s="14"/>
      <c r="K92" s="14"/>
      <c r="L92" s="14"/>
    </row>
    <row r="93" spans="1:12" x14ac:dyDescent="0.3">
      <c r="A93" s="4" t="s">
        <v>88</v>
      </c>
      <c r="B93" s="244">
        <v>178097.06</v>
      </c>
      <c r="C93" s="15">
        <v>-13.82</v>
      </c>
      <c r="D93" s="14">
        <v>1623.46</v>
      </c>
      <c r="E93" s="268">
        <v>206659.69</v>
      </c>
      <c r="F93" s="267" t="s">
        <v>333</v>
      </c>
      <c r="G93" s="268">
        <v>8495.0300000000007</v>
      </c>
      <c r="H93" s="295" t="s">
        <v>350</v>
      </c>
    </row>
    <row r="94" spans="1:12" x14ac:dyDescent="0.3">
      <c r="A94" s="4" t="s">
        <v>89</v>
      </c>
      <c r="B94" s="14">
        <v>88754.81</v>
      </c>
      <c r="C94" s="15">
        <v>-11.97</v>
      </c>
      <c r="D94" s="14">
        <v>1322.26</v>
      </c>
      <c r="E94" s="268">
        <v>100818.56</v>
      </c>
      <c r="F94" s="267">
        <v>2.0099999999999998</v>
      </c>
      <c r="G94" s="268">
        <v>6241.55</v>
      </c>
      <c r="H94" s="295"/>
      <c r="I94" s="14"/>
      <c r="J94" s="14"/>
      <c r="K94" s="14"/>
      <c r="L94" s="14"/>
    </row>
    <row r="95" spans="1:12" x14ac:dyDescent="0.3">
      <c r="A95" s="4" t="s">
        <v>90</v>
      </c>
      <c r="B95" s="14">
        <v>104885.57</v>
      </c>
      <c r="C95" s="15">
        <v>-14.55</v>
      </c>
      <c r="D95" s="14">
        <v>1070.92</v>
      </c>
      <c r="E95" s="268">
        <v>122748.32</v>
      </c>
      <c r="F95" s="267">
        <v>1.85</v>
      </c>
      <c r="G95" s="268">
        <v>5502.84</v>
      </c>
      <c r="H95" s="295"/>
      <c r="I95" s="14"/>
      <c r="J95" s="14"/>
      <c r="K95" s="14"/>
      <c r="L95" s="14"/>
    </row>
    <row r="96" spans="1:12" x14ac:dyDescent="0.3">
      <c r="A96" s="4" t="s">
        <v>91</v>
      </c>
      <c r="B96" s="14">
        <v>123741.87</v>
      </c>
      <c r="C96" s="15">
        <v>-13.75</v>
      </c>
      <c r="D96" s="14">
        <v>928.61</v>
      </c>
      <c r="E96" s="268">
        <v>143468.1</v>
      </c>
      <c r="F96" s="267">
        <v>0.46</v>
      </c>
      <c r="G96" s="268">
        <v>4844.66</v>
      </c>
      <c r="H96" s="295"/>
      <c r="I96" s="14"/>
      <c r="J96" s="14"/>
      <c r="K96" s="14"/>
      <c r="L96" s="14"/>
    </row>
    <row r="97" spans="1:12" x14ac:dyDescent="0.3">
      <c r="A97" s="4" t="s">
        <v>92</v>
      </c>
      <c r="B97" s="14">
        <v>885776.26</v>
      </c>
      <c r="C97" s="15">
        <v>-11.83</v>
      </c>
      <c r="D97" s="14">
        <v>7269.64</v>
      </c>
      <c r="E97" s="268">
        <v>1004619.76</v>
      </c>
      <c r="F97" s="267">
        <v>1.26</v>
      </c>
      <c r="G97" s="268">
        <v>36631.47</v>
      </c>
      <c r="H97" s="295"/>
      <c r="I97" s="14"/>
      <c r="J97" s="14"/>
      <c r="K97" s="14"/>
      <c r="L97" s="14"/>
    </row>
    <row r="98" spans="1:12" x14ac:dyDescent="0.3">
      <c r="A98" s="4" t="s">
        <v>93</v>
      </c>
      <c r="B98" s="14">
        <v>49014.35</v>
      </c>
      <c r="C98" s="15">
        <v>-10.66</v>
      </c>
      <c r="D98" s="14">
        <v>421.31</v>
      </c>
      <c r="E98" s="268">
        <v>54864.25</v>
      </c>
      <c r="F98" s="267">
        <v>1.47</v>
      </c>
      <c r="G98" s="268">
        <v>2143.75</v>
      </c>
      <c r="H98" s="295"/>
      <c r="I98" s="14"/>
      <c r="J98" s="14"/>
      <c r="K98" s="14"/>
      <c r="L98" s="14"/>
    </row>
    <row r="99" spans="1:12" x14ac:dyDescent="0.3">
      <c r="A99" s="4" t="s">
        <v>94</v>
      </c>
      <c r="B99" s="14">
        <v>40450.230000000003</v>
      </c>
      <c r="C99" s="15">
        <v>-13.15</v>
      </c>
      <c r="D99" s="14">
        <v>361.27</v>
      </c>
      <c r="E99" s="268">
        <v>46575.51</v>
      </c>
      <c r="F99" s="267">
        <v>4.18</v>
      </c>
      <c r="G99" s="268">
        <v>1884.31</v>
      </c>
      <c r="H99" s="295"/>
      <c r="I99" s="14"/>
      <c r="J99" s="14"/>
      <c r="K99" s="14"/>
      <c r="L99" s="14"/>
    </row>
    <row r="100" spans="1:12" x14ac:dyDescent="0.3">
      <c r="A100" s="4" t="s">
        <v>95</v>
      </c>
      <c r="B100" s="14">
        <v>209802.3</v>
      </c>
      <c r="C100" s="15">
        <v>-10.59</v>
      </c>
      <c r="D100" s="14">
        <v>1439.3</v>
      </c>
      <c r="E100" s="268">
        <v>234664.68</v>
      </c>
      <c r="F100" s="267">
        <v>3.2</v>
      </c>
      <c r="G100" s="268">
        <v>6980.22</v>
      </c>
      <c r="H100" s="295"/>
      <c r="I100" s="14"/>
      <c r="J100" s="14"/>
      <c r="K100" s="14"/>
      <c r="L100" s="14"/>
    </row>
    <row r="101" spans="1:12" x14ac:dyDescent="0.3">
      <c r="A101" s="4" t="s">
        <v>96</v>
      </c>
      <c r="B101" s="14">
        <v>35498.07</v>
      </c>
      <c r="C101" s="15">
        <v>-13.34</v>
      </c>
      <c r="D101" s="14">
        <v>372.56</v>
      </c>
      <c r="E101" s="268">
        <v>40960.339999999997</v>
      </c>
      <c r="F101" s="267">
        <v>-9.1999999999999993</v>
      </c>
      <c r="G101" s="268">
        <v>1792.41</v>
      </c>
      <c r="H101" s="295"/>
      <c r="I101" s="14"/>
      <c r="J101" s="14"/>
      <c r="K101" s="14"/>
      <c r="L101" s="14"/>
    </row>
    <row r="102" spans="1:12" x14ac:dyDescent="0.3">
      <c r="A102" s="4" t="s">
        <v>97</v>
      </c>
      <c r="B102" s="14">
        <v>39301.4</v>
      </c>
      <c r="C102" s="15">
        <v>-13.17</v>
      </c>
      <c r="D102" s="14">
        <v>256.39999999999998</v>
      </c>
      <c r="E102" s="268">
        <v>45261.07</v>
      </c>
      <c r="F102" s="267">
        <v>2.4700000000000002</v>
      </c>
      <c r="G102" s="268">
        <v>1341.13</v>
      </c>
      <c r="H102" s="295"/>
      <c r="I102" s="14"/>
      <c r="J102" s="14"/>
      <c r="K102" s="14"/>
      <c r="L102" s="14"/>
    </row>
    <row r="103" spans="1:12" x14ac:dyDescent="0.3">
      <c r="A103" s="4" t="s">
        <v>98</v>
      </c>
      <c r="B103" s="244">
        <v>742289.78</v>
      </c>
      <c r="C103" s="15">
        <v>-11.86</v>
      </c>
      <c r="D103" s="14">
        <v>6097.31</v>
      </c>
      <c r="E103" s="268">
        <v>842149.22</v>
      </c>
      <c r="F103" s="15">
        <v>-0.37</v>
      </c>
      <c r="G103" s="268">
        <v>31429.55</v>
      </c>
      <c r="H103" s="295"/>
    </row>
    <row r="104" spans="1:12" x14ac:dyDescent="0.3">
      <c r="A104" s="4" t="s">
        <v>99</v>
      </c>
      <c r="B104" s="14">
        <v>1393048.34</v>
      </c>
      <c r="C104" s="15">
        <v>-11.78</v>
      </c>
      <c r="D104" s="14">
        <v>10487.31</v>
      </c>
      <c r="E104" s="268">
        <v>1578989.42</v>
      </c>
      <c r="F104" s="267">
        <v>-0.05</v>
      </c>
      <c r="G104" s="268">
        <v>52512.43</v>
      </c>
      <c r="H104" s="295"/>
      <c r="I104" s="14"/>
      <c r="J104" s="14"/>
      <c r="K104" s="14"/>
      <c r="L104" s="14"/>
    </row>
    <row r="105" spans="1:12" x14ac:dyDescent="0.3">
      <c r="A105" s="4" t="s">
        <v>100</v>
      </c>
      <c r="B105" s="14">
        <v>129215.67999999999</v>
      </c>
      <c r="C105" s="15">
        <v>-13.18</v>
      </c>
      <c r="D105" s="14">
        <v>766.54</v>
      </c>
      <c r="E105" s="268">
        <v>148823.26</v>
      </c>
      <c r="F105" s="267">
        <v>0.93</v>
      </c>
      <c r="G105" s="268">
        <v>3879.31</v>
      </c>
      <c r="H105" s="295"/>
      <c r="I105" s="14"/>
      <c r="J105" s="14"/>
      <c r="K105" s="14"/>
      <c r="L105" s="14"/>
    </row>
    <row r="106" spans="1:12" x14ac:dyDescent="0.3">
      <c r="A106" s="4" t="s">
        <v>101</v>
      </c>
      <c r="B106" s="14">
        <v>135933.13</v>
      </c>
      <c r="C106" s="15">
        <v>-11.82</v>
      </c>
      <c r="D106" s="14">
        <v>945.6</v>
      </c>
      <c r="E106" s="268">
        <v>154161.12</v>
      </c>
      <c r="F106" s="267">
        <v>2.44</v>
      </c>
      <c r="G106" s="268">
        <v>4600.3999999999996</v>
      </c>
      <c r="H106" s="295"/>
      <c r="I106" s="14"/>
      <c r="J106" s="14"/>
      <c r="K106" s="14"/>
      <c r="L106" s="14"/>
    </row>
    <row r="107" spans="1:12" x14ac:dyDescent="0.3">
      <c r="A107" s="4" t="s">
        <v>102</v>
      </c>
      <c r="B107" s="244">
        <v>136344.94</v>
      </c>
      <c r="C107" s="15">
        <v>-12.79</v>
      </c>
      <c r="D107" s="14">
        <v>1310.44</v>
      </c>
      <c r="E107" s="268">
        <v>156344.87</v>
      </c>
      <c r="F107" s="267">
        <v>0.34</v>
      </c>
      <c r="G107" s="268">
        <v>6940.58</v>
      </c>
      <c r="H107" s="295"/>
    </row>
    <row r="108" spans="1:12" x14ac:dyDescent="0.3">
      <c r="A108" s="4" t="s">
        <v>103</v>
      </c>
      <c r="B108" s="14">
        <v>1724369.35</v>
      </c>
      <c r="C108" s="15">
        <v>-11.35</v>
      </c>
      <c r="D108" s="14">
        <v>13724.15</v>
      </c>
      <c r="E108" s="284">
        <v>1945210.57</v>
      </c>
      <c r="F108" s="267">
        <v>0.75</v>
      </c>
      <c r="G108" s="268">
        <v>67549.87</v>
      </c>
      <c r="H108" s="295"/>
      <c r="I108" s="14"/>
      <c r="J108" s="14"/>
      <c r="K108" s="14"/>
      <c r="L108" s="14"/>
    </row>
    <row r="109" spans="1:12" x14ac:dyDescent="0.3">
      <c r="A109" s="4" t="s">
        <v>104</v>
      </c>
      <c r="B109" s="14">
        <v>60607.56</v>
      </c>
      <c r="C109" s="15">
        <v>-12.03</v>
      </c>
      <c r="D109" s="14">
        <v>410.41</v>
      </c>
      <c r="E109" s="268">
        <v>68893.78</v>
      </c>
      <c r="F109" s="267">
        <v>-1.25</v>
      </c>
      <c r="G109" s="268">
        <v>2104.81</v>
      </c>
      <c r="H109" s="295"/>
      <c r="I109" s="14"/>
      <c r="J109" s="14"/>
      <c r="K109" s="14"/>
      <c r="L109" s="14"/>
    </row>
    <row r="110" spans="1:12" x14ac:dyDescent="0.3">
      <c r="A110" s="237" t="s">
        <v>105</v>
      </c>
      <c r="B110" s="14">
        <v>364734.73</v>
      </c>
      <c r="C110" s="15">
        <v>-13.17</v>
      </c>
      <c r="D110" s="14">
        <v>2440.84</v>
      </c>
      <c r="E110" s="268">
        <v>420075.97</v>
      </c>
      <c r="F110" s="267">
        <v>1.91</v>
      </c>
      <c r="G110" s="268">
        <v>12913.05</v>
      </c>
      <c r="H110" s="295"/>
      <c r="I110" s="14"/>
      <c r="J110" s="14"/>
      <c r="K110" s="14"/>
      <c r="L110" s="14"/>
    </row>
    <row r="111" spans="1:12" x14ac:dyDescent="0.3">
      <c r="A111" s="4" t="s">
        <v>106</v>
      </c>
      <c r="B111" s="14">
        <v>17079.509999999998</v>
      </c>
      <c r="C111" s="15">
        <v>-6.81</v>
      </c>
      <c r="D111" s="14">
        <v>99.42</v>
      </c>
      <c r="E111" s="268">
        <v>18327.21</v>
      </c>
      <c r="F111" s="267">
        <v>5.54</v>
      </c>
      <c r="G111" s="268">
        <v>505.29</v>
      </c>
      <c r="I111" s="14"/>
      <c r="J111" s="14"/>
      <c r="K111" s="14"/>
      <c r="L111" s="14"/>
    </row>
    <row r="112" spans="1:12" x14ac:dyDescent="0.3">
      <c r="A112" s="4" t="s">
        <v>107</v>
      </c>
      <c r="B112" s="14">
        <v>237051.63</v>
      </c>
      <c r="C112" s="15">
        <v>-12.57</v>
      </c>
      <c r="D112" s="14">
        <v>1968.55</v>
      </c>
      <c r="E112" s="268">
        <v>271119.39</v>
      </c>
      <c r="F112" s="267">
        <v>0.8</v>
      </c>
      <c r="G112" s="268">
        <v>9946.58</v>
      </c>
      <c r="H112" s="295"/>
    </row>
    <row r="113" spans="1:12" x14ac:dyDescent="0.3">
      <c r="A113" s="4" t="s">
        <v>108</v>
      </c>
      <c r="B113" s="14">
        <v>22673.63</v>
      </c>
      <c r="C113" s="15">
        <v>-17.399999999999999</v>
      </c>
      <c r="D113" s="14">
        <v>256.52</v>
      </c>
      <c r="E113" s="268">
        <v>27450.97</v>
      </c>
      <c r="F113" s="267">
        <v>6.29</v>
      </c>
      <c r="G113" s="268">
        <v>1420.78</v>
      </c>
      <c r="H113" s="295"/>
      <c r="I113" s="14"/>
      <c r="J113" s="14"/>
      <c r="K113" s="14"/>
      <c r="L113" s="14"/>
    </row>
    <row r="114" spans="1:12" x14ac:dyDescent="0.3">
      <c r="A114" s="4" t="s">
        <v>109</v>
      </c>
      <c r="B114" s="14">
        <v>35596.11</v>
      </c>
      <c r="C114" s="15">
        <v>-13.21</v>
      </c>
      <c r="D114" s="14">
        <v>303.5</v>
      </c>
      <c r="E114" s="268">
        <v>41012.28</v>
      </c>
      <c r="F114" s="267">
        <v>2.81</v>
      </c>
      <c r="G114" s="268">
        <v>1534.6</v>
      </c>
      <c r="H114" s="295"/>
      <c r="I114" s="14"/>
      <c r="J114" s="14"/>
      <c r="K114" s="14"/>
      <c r="L114" s="14"/>
    </row>
    <row r="115" spans="1:12" x14ac:dyDescent="0.3">
      <c r="A115" s="238" t="s">
        <v>110</v>
      </c>
      <c r="B115" s="244">
        <v>1607863.92</v>
      </c>
      <c r="C115" s="15">
        <v>-12.65</v>
      </c>
      <c r="D115" s="14">
        <v>14022.35</v>
      </c>
      <c r="E115" s="268">
        <v>1840625.2</v>
      </c>
      <c r="F115" s="267">
        <v>0.18</v>
      </c>
      <c r="G115" s="268">
        <v>68792.38</v>
      </c>
      <c r="H115" s="295"/>
    </row>
    <row r="116" spans="1:12" x14ac:dyDescent="0.3">
      <c r="A116" s="4" t="s">
        <v>111</v>
      </c>
      <c r="B116" s="14">
        <v>132735.18</v>
      </c>
      <c r="C116" s="15">
        <v>-12.52</v>
      </c>
      <c r="D116" s="14">
        <v>804.88</v>
      </c>
      <c r="E116" s="268">
        <v>151739.81</v>
      </c>
      <c r="F116" s="267">
        <v>1.8</v>
      </c>
      <c r="G116" s="268">
        <v>4004.75</v>
      </c>
      <c r="I116" s="14"/>
      <c r="J116" s="14"/>
      <c r="K116" s="14"/>
      <c r="L116" s="14"/>
    </row>
    <row r="117" spans="1:12" x14ac:dyDescent="0.3">
      <c r="A117" s="4" t="s">
        <v>112</v>
      </c>
      <c r="B117" s="14">
        <v>134992.03</v>
      </c>
      <c r="C117" s="15">
        <v>-12.38</v>
      </c>
      <c r="D117" s="14">
        <v>1077.1600000000001</v>
      </c>
      <c r="E117" s="268">
        <v>154059.73000000001</v>
      </c>
      <c r="F117" s="267">
        <v>1.94</v>
      </c>
      <c r="G117" s="268">
        <v>5523.99</v>
      </c>
      <c r="H117" s="295"/>
      <c r="I117" s="14"/>
      <c r="J117" s="14"/>
      <c r="K117" s="14"/>
      <c r="L117" s="14"/>
    </row>
    <row r="118" spans="1:12" x14ac:dyDescent="0.3">
      <c r="A118" s="4" t="s">
        <v>113</v>
      </c>
      <c r="B118" s="14">
        <v>52270.28</v>
      </c>
      <c r="C118" s="15">
        <v>-10.67</v>
      </c>
      <c r="D118" s="14">
        <v>471.96</v>
      </c>
      <c r="E118" s="268">
        <v>58512.18</v>
      </c>
      <c r="F118" s="267">
        <v>-1.01</v>
      </c>
      <c r="G118" s="268">
        <v>2306.3200000000002</v>
      </c>
      <c r="H118" s="295"/>
    </row>
    <row r="119" spans="1:12" x14ac:dyDescent="0.3">
      <c r="A119" s="4" t="s">
        <v>114</v>
      </c>
      <c r="B119" s="14">
        <v>996683.69</v>
      </c>
      <c r="C119" s="15">
        <v>-11.82</v>
      </c>
      <c r="D119" s="14">
        <v>10021.030000000001</v>
      </c>
      <c r="E119" s="268">
        <v>1130334.3799999999</v>
      </c>
      <c r="F119" s="267">
        <v>0.32</v>
      </c>
      <c r="G119" s="268">
        <v>48791.94</v>
      </c>
      <c r="H119" s="295"/>
      <c r="I119" s="14"/>
      <c r="J119" s="14"/>
      <c r="K119" s="14"/>
      <c r="L119" s="14"/>
    </row>
    <row r="120" spans="1:12" x14ac:dyDescent="0.3">
      <c r="A120" s="4" t="s">
        <v>115</v>
      </c>
      <c r="B120" s="14">
        <v>264832.21999999997</v>
      </c>
      <c r="C120" s="15">
        <v>-12.07</v>
      </c>
      <c r="D120" s="14">
        <v>1602.09</v>
      </c>
      <c r="E120" s="268">
        <v>301177.84999999998</v>
      </c>
      <c r="F120" s="267">
        <v>1.58</v>
      </c>
      <c r="G120" s="268">
        <v>7872.48</v>
      </c>
      <c r="H120" s="295"/>
      <c r="I120" s="14"/>
      <c r="J120" s="14"/>
      <c r="K120" s="14"/>
      <c r="L120" s="14"/>
    </row>
    <row r="121" spans="1:12" x14ac:dyDescent="0.3">
      <c r="A121" s="4" t="s">
        <v>116</v>
      </c>
      <c r="B121" s="14">
        <v>278362.65999999997</v>
      </c>
      <c r="C121" s="15">
        <v>-10.55</v>
      </c>
      <c r="D121" s="14">
        <v>1767.72</v>
      </c>
      <c r="E121" s="268">
        <v>311189.56</v>
      </c>
      <c r="F121" s="267">
        <v>1.1399999999999999</v>
      </c>
      <c r="G121" s="268">
        <v>8685.3700000000008</v>
      </c>
      <c r="H121" s="295"/>
      <c r="I121" s="14"/>
      <c r="J121" s="14"/>
      <c r="K121" s="14"/>
      <c r="L121" s="14"/>
    </row>
    <row r="122" spans="1:12" x14ac:dyDescent="0.3">
      <c r="A122" s="4" t="s">
        <v>117</v>
      </c>
      <c r="B122" s="14">
        <v>50522.94</v>
      </c>
      <c r="C122" s="15">
        <v>-10.74</v>
      </c>
      <c r="D122" s="14">
        <v>322.43</v>
      </c>
      <c r="E122" s="268">
        <v>56600.09</v>
      </c>
      <c r="F122" s="267">
        <v>0.66</v>
      </c>
      <c r="G122" s="268">
        <v>1616.77</v>
      </c>
      <c r="H122" s="295"/>
      <c r="I122" s="14"/>
      <c r="J122" s="14"/>
      <c r="K122" s="14"/>
      <c r="L122" s="14"/>
    </row>
    <row r="123" spans="1:12" x14ac:dyDescent="0.3">
      <c r="A123" s="4" t="s">
        <v>118</v>
      </c>
      <c r="B123" s="14">
        <v>49256.5</v>
      </c>
      <c r="C123" s="15">
        <v>-9.19</v>
      </c>
      <c r="D123" s="14">
        <v>194.6</v>
      </c>
      <c r="E123" s="268">
        <v>54243.1</v>
      </c>
      <c r="F123" s="267">
        <v>0.66</v>
      </c>
      <c r="G123" s="268">
        <v>959.99</v>
      </c>
      <c r="H123" s="295"/>
      <c r="I123" s="14"/>
      <c r="J123" s="14"/>
      <c r="K123" s="14"/>
      <c r="L123" s="14"/>
    </row>
    <row r="124" spans="1:12" x14ac:dyDescent="0.3">
      <c r="A124" s="4" t="s">
        <v>119</v>
      </c>
      <c r="B124" s="14">
        <v>343145.55</v>
      </c>
      <c r="C124" s="15">
        <v>-9.59</v>
      </c>
      <c r="D124" s="14">
        <v>2296.98</v>
      </c>
      <c r="E124" s="268">
        <v>379546.35</v>
      </c>
      <c r="F124" s="267">
        <v>2.2799999999999998</v>
      </c>
      <c r="G124" s="268">
        <v>11043.92</v>
      </c>
      <c r="H124" s="295"/>
      <c r="I124" s="14"/>
      <c r="J124" s="14"/>
      <c r="K124" s="14"/>
      <c r="L124" s="14"/>
    </row>
    <row r="125" spans="1:12" x14ac:dyDescent="0.3">
      <c r="A125" s="4" t="s">
        <v>120</v>
      </c>
      <c r="B125" s="14">
        <v>149718.70000000001</v>
      </c>
      <c r="C125" s="15">
        <v>-11.36</v>
      </c>
      <c r="D125" s="14">
        <v>1245.99</v>
      </c>
      <c r="E125" s="268">
        <v>168910.68</v>
      </c>
      <c r="F125" s="267">
        <v>0.34</v>
      </c>
      <c r="G125" s="268">
        <v>6340.68</v>
      </c>
      <c r="H125" s="295"/>
      <c r="I125" s="14"/>
      <c r="J125" s="14"/>
      <c r="K125" s="14"/>
      <c r="L125" s="14"/>
    </row>
    <row r="126" spans="1:12" x14ac:dyDescent="0.3">
      <c r="A126" s="4" t="s">
        <v>121</v>
      </c>
      <c r="B126" s="14">
        <v>295466.48</v>
      </c>
      <c r="C126" s="15">
        <v>-8.61</v>
      </c>
      <c r="D126" s="14">
        <v>1998.72</v>
      </c>
      <c r="E126" s="284">
        <v>323289.62</v>
      </c>
      <c r="F126" s="267">
        <v>7.54</v>
      </c>
      <c r="G126" s="268">
        <v>9815.9699999999993</v>
      </c>
      <c r="H126" s="295"/>
      <c r="I126" s="14"/>
      <c r="J126" s="14"/>
      <c r="K126" s="14"/>
      <c r="L126" s="14"/>
    </row>
    <row r="127" spans="1:12" x14ac:dyDescent="0.3">
      <c r="A127" s="4" t="s">
        <v>122</v>
      </c>
      <c r="B127" s="14">
        <v>142530.48000000001</v>
      </c>
      <c r="C127" s="15">
        <v>-12.95</v>
      </c>
      <c r="D127" s="14">
        <v>1847.75</v>
      </c>
      <c r="E127" s="268">
        <v>163730.34</v>
      </c>
      <c r="F127" s="267">
        <v>0.56000000000000005</v>
      </c>
      <c r="G127" s="268">
        <v>9585.0499999999993</v>
      </c>
      <c r="H127" s="295"/>
      <c r="I127" s="14"/>
      <c r="J127" s="14"/>
      <c r="K127" s="14"/>
      <c r="L127" s="14"/>
    </row>
    <row r="128" spans="1:12" x14ac:dyDescent="0.3">
      <c r="A128" s="4" t="s">
        <v>123</v>
      </c>
      <c r="B128" s="14">
        <v>159365.49</v>
      </c>
      <c r="C128" s="15">
        <v>-9.84</v>
      </c>
      <c r="D128" s="14">
        <v>773.64</v>
      </c>
      <c r="E128" s="268">
        <v>176766.86</v>
      </c>
      <c r="F128" s="267">
        <v>2.81</v>
      </c>
      <c r="G128" s="268">
        <v>3746.31</v>
      </c>
      <c r="H128" s="295"/>
      <c r="I128" s="14"/>
      <c r="J128" s="14"/>
      <c r="K128" s="14"/>
      <c r="L128" s="14"/>
    </row>
    <row r="129" spans="1:12" x14ac:dyDescent="0.3">
      <c r="A129" s="4" t="s">
        <v>124</v>
      </c>
      <c r="B129" s="14">
        <v>162625.35</v>
      </c>
      <c r="C129" s="15">
        <v>-11.53</v>
      </c>
      <c r="D129" s="14">
        <v>1149.78</v>
      </c>
      <c r="E129" s="268">
        <v>183814.26</v>
      </c>
      <c r="F129" s="267">
        <v>1.82</v>
      </c>
      <c r="G129" s="268">
        <v>5766.11</v>
      </c>
      <c r="H129" s="295"/>
      <c r="I129" s="14"/>
      <c r="J129" s="14"/>
      <c r="K129" s="14"/>
      <c r="L129" s="14"/>
    </row>
    <row r="130" spans="1:12" x14ac:dyDescent="0.3">
      <c r="A130" s="4" t="s">
        <v>125</v>
      </c>
      <c r="B130" s="14">
        <v>717806.97</v>
      </c>
      <c r="C130" s="15">
        <v>-11.74</v>
      </c>
      <c r="D130" s="14">
        <v>4804.3900000000003</v>
      </c>
      <c r="E130" s="268">
        <v>813322.63</v>
      </c>
      <c r="F130" s="267">
        <v>-0.2</v>
      </c>
      <c r="G130" s="268">
        <v>24037.8</v>
      </c>
      <c r="H130" s="295"/>
      <c r="I130" s="14"/>
      <c r="J130" s="14"/>
      <c r="K130" s="14"/>
      <c r="L130" s="14"/>
    </row>
    <row r="131" spans="1:12" x14ac:dyDescent="0.3">
      <c r="A131" s="4" t="s">
        <v>126</v>
      </c>
      <c r="B131" s="14">
        <v>252764.15</v>
      </c>
      <c r="C131" s="15">
        <v>-11.89</v>
      </c>
      <c r="D131" s="14">
        <v>1868.56</v>
      </c>
      <c r="E131" s="268">
        <v>286874.09999999998</v>
      </c>
      <c r="F131" s="267">
        <v>0.9</v>
      </c>
      <c r="G131" s="268">
        <v>9414.69</v>
      </c>
      <c r="H131" s="295"/>
      <c r="I131" s="14"/>
      <c r="J131" s="14"/>
      <c r="K131" s="14"/>
      <c r="L131" s="14"/>
    </row>
    <row r="132" spans="1:12" x14ac:dyDescent="0.3">
      <c r="A132" s="4" t="s">
        <v>127</v>
      </c>
      <c r="B132" s="14">
        <v>123782.97</v>
      </c>
      <c r="C132" s="15">
        <v>-13.35</v>
      </c>
      <c r="D132" s="14">
        <v>905.37</v>
      </c>
      <c r="E132" s="268">
        <v>142858.17000000001</v>
      </c>
      <c r="F132" s="267">
        <v>-0.19</v>
      </c>
      <c r="G132" s="268">
        <v>4519.55</v>
      </c>
      <c r="H132" s="295"/>
      <c r="I132" s="14"/>
      <c r="J132" s="14"/>
      <c r="K132" s="14"/>
      <c r="L132" s="14"/>
    </row>
    <row r="133" spans="1:12" x14ac:dyDescent="0.3">
      <c r="A133" s="4" t="s">
        <v>128</v>
      </c>
      <c r="B133" s="14">
        <v>283609.76</v>
      </c>
      <c r="C133" s="15">
        <v>-12.13</v>
      </c>
      <c r="D133" s="14">
        <v>3648.32</v>
      </c>
      <c r="E133" s="284">
        <v>322773.09000000003</v>
      </c>
      <c r="F133" s="267">
        <v>-0.94</v>
      </c>
      <c r="G133" s="268">
        <v>15897.23</v>
      </c>
      <c r="H133" s="295"/>
      <c r="I133" s="14"/>
      <c r="J133" s="14"/>
      <c r="K133" s="14"/>
      <c r="L133" s="14"/>
    </row>
    <row r="134" spans="1:12" x14ac:dyDescent="0.3">
      <c r="A134" s="4" t="s">
        <v>129</v>
      </c>
      <c r="B134" s="14">
        <v>34372.660000000003</v>
      </c>
      <c r="C134" s="15">
        <v>-11.56</v>
      </c>
      <c r="D134" s="14">
        <v>171.95</v>
      </c>
      <c r="E134" s="268">
        <v>38865.1</v>
      </c>
      <c r="F134" s="267">
        <v>2.0699999999999998</v>
      </c>
      <c r="G134" s="268">
        <v>844.05</v>
      </c>
      <c r="H134" s="295"/>
      <c r="I134" s="14"/>
      <c r="J134" s="14"/>
      <c r="K134" s="14"/>
      <c r="L134" s="14"/>
    </row>
    <row r="135" spans="1:12" x14ac:dyDescent="0.3">
      <c r="A135" s="4" t="s">
        <v>130</v>
      </c>
      <c r="B135" s="14">
        <v>98679.05</v>
      </c>
      <c r="C135" s="15">
        <v>-8.91</v>
      </c>
      <c r="D135" s="14">
        <v>409.41</v>
      </c>
      <c r="E135" s="268">
        <v>108336</v>
      </c>
      <c r="F135" s="267">
        <v>3.54</v>
      </c>
      <c r="G135" s="268">
        <v>2086.86</v>
      </c>
      <c r="H135" s="295"/>
      <c r="I135" s="14"/>
      <c r="J135" s="14"/>
      <c r="K135" s="14"/>
      <c r="L135" s="14"/>
    </row>
    <row r="136" spans="1:12" x14ac:dyDescent="0.3">
      <c r="A136" s="4" t="s">
        <v>131</v>
      </c>
      <c r="B136" s="14">
        <v>72834.740000000005</v>
      </c>
      <c r="C136" s="15">
        <v>-13.79</v>
      </c>
      <c r="D136" s="14">
        <v>779.92</v>
      </c>
      <c r="E136" s="268">
        <v>84483.29</v>
      </c>
      <c r="F136" s="267">
        <v>1.84</v>
      </c>
      <c r="G136" s="268">
        <v>3981.39</v>
      </c>
      <c r="H136" s="295"/>
      <c r="I136" s="14"/>
      <c r="J136" s="14"/>
      <c r="K136" s="14"/>
      <c r="L136" s="14"/>
    </row>
    <row r="137" spans="1:12" x14ac:dyDescent="0.3">
      <c r="A137" s="4" t="s">
        <v>132</v>
      </c>
      <c r="B137" s="14">
        <v>108095.37</v>
      </c>
      <c r="C137" s="15">
        <v>-11.32</v>
      </c>
      <c r="D137" s="14">
        <v>623.57000000000005</v>
      </c>
      <c r="E137" s="268">
        <v>121892.56</v>
      </c>
      <c r="F137" s="267">
        <v>1.54</v>
      </c>
      <c r="G137" s="268">
        <v>3114.83</v>
      </c>
      <c r="H137" s="295"/>
      <c r="I137" s="14"/>
      <c r="J137" s="14"/>
      <c r="K137" s="14"/>
      <c r="L137" s="14"/>
    </row>
    <row r="138" spans="1:12" x14ac:dyDescent="0.3">
      <c r="A138" s="4" t="s">
        <v>133</v>
      </c>
      <c r="B138" s="14">
        <v>214873.93</v>
      </c>
      <c r="C138" s="15">
        <v>-10.98</v>
      </c>
      <c r="D138" s="14">
        <v>1746.61</v>
      </c>
      <c r="E138" s="268">
        <v>241372.89</v>
      </c>
      <c r="F138" s="267">
        <v>1.31</v>
      </c>
      <c r="G138" s="268">
        <v>8589.2199999999993</v>
      </c>
      <c r="H138" s="295"/>
      <c r="I138" s="14"/>
      <c r="J138" s="14"/>
      <c r="K138" s="14"/>
      <c r="L138" s="14"/>
    </row>
    <row r="139" spans="1:12" x14ac:dyDescent="0.3">
      <c r="A139" s="4" t="s">
        <v>134</v>
      </c>
      <c r="B139" s="244">
        <v>35774.25</v>
      </c>
      <c r="C139" s="15">
        <v>-8.07</v>
      </c>
      <c r="D139" s="14">
        <v>196.88</v>
      </c>
      <c r="E139" s="268">
        <v>38913.39</v>
      </c>
      <c r="F139" s="267">
        <v>2.8</v>
      </c>
      <c r="G139" s="268">
        <v>1043.94</v>
      </c>
      <c r="H139" s="295"/>
    </row>
    <row r="140" spans="1:12" x14ac:dyDescent="0.3">
      <c r="A140" s="4" t="s">
        <v>135</v>
      </c>
      <c r="B140" s="14">
        <v>168578.65</v>
      </c>
      <c r="C140" s="15">
        <v>-13.79</v>
      </c>
      <c r="D140" s="14">
        <v>1043.07</v>
      </c>
      <c r="E140" s="268">
        <v>195534.32</v>
      </c>
      <c r="F140" s="267">
        <v>1.8</v>
      </c>
      <c r="G140" s="268">
        <v>5159.2700000000004</v>
      </c>
      <c r="H140" s="295"/>
      <c r="I140" s="14"/>
      <c r="J140" s="14"/>
      <c r="K140" s="14"/>
      <c r="L140" s="14"/>
    </row>
    <row r="141" spans="1:12" x14ac:dyDescent="0.3">
      <c r="A141" s="4" t="s">
        <v>136</v>
      </c>
      <c r="B141" s="14">
        <v>45432.07</v>
      </c>
      <c r="C141" s="15">
        <v>-17.510000000000002</v>
      </c>
      <c r="D141" s="14">
        <v>388.84</v>
      </c>
      <c r="E141" s="268">
        <v>55076.06</v>
      </c>
      <c r="F141" s="267">
        <v>7.6</v>
      </c>
      <c r="G141" s="268">
        <v>2008.53</v>
      </c>
      <c r="H141" s="295"/>
      <c r="I141" s="14"/>
      <c r="J141" s="14"/>
      <c r="K141" s="14"/>
      <c r="L141" s="14"/>
    </row>
    <row r="142" spans="1:12" x14ac:dyDescent="0.3">
      <c r="A142" s="4" t="s">
        <v>137</v>
      </c>
      <c r="B142" s="14">
        <v>827162.32</v>
      </c>
      <c r="C142" s="15">
        <v>-11.66</v>
      </c>
      <c r="D142" s="14">
        <v>6522.18</v>
      </c>
      <c r="E142" s="268">
        <v>936343.74</v>
      </c>
      <c r="F142" s="267">
        <v>2.0299999999999998</v>
      </c>
      <c r="G142" s="268">
        <v>32821.1</v>
      </c>
      <c r="H142" s="295"/>
      <c r="I142" s="14"/>
      <c r="J142" s="14"/>
      <c r="K142" s="14"/>
      <c r="L142" s="14"/>
    </row>
    <row r="143" spans="1:12" x14ac:dyDescent="0.3">
      <c r="A143" s="4" t="s">
        <v>138</v>
      </c>
      <c r="B143" s="14">
        <v>127635.26</v>
      </c>
      <c r="C143" s="15">
        <v>-10.46</v>
      </c>
      <c r="D143" s="14">
        <v>940.44</v>
      </c>
      <c r="E143" s="268">
        <v>142551.67000000001</v>
      </c>
      <c r="F143" s="267">
        <v>0.17</v>
      </c>
      <c r="G143" s="268">
        <v>4406.68</v>
      </c>
      <c r="H143" s="295"/>
      <c r="I143" s="14"/>
      <c r="J143" s="14"/>
      <c r="K143" s="14"/>
      <c r="L143" s="14"/>
    </row>
    <row r="144" spans="1:12" x14ac:dyDescent="0.3">
      <c r="A144" s="4" t="s">
        <v>139</v>
      </c>
      <c r="B144" s="14">
        <v>26677.45</v>
      </c>
      <c r="C144" s="15">
        <v>-9.9499999999999993</v>
      </c>
      <c r="D144" s="14">
        <v>354.37</v>
      </c>
      <c r="E144" s="268">
        <v>29624.87</v>
      </c>
      <c r="F144" s="267">
        <v>12.51</v>
      </c>
      <c r="G144" s="268">
        <v>1882.33</v>
      </c>
      <c r="H144" s="295"/>
      <c r="I144" s="14"/>
      <c r="J144" s="14"/>
      <c r="K144" s="14"/>
      <c r="L144" s="14"/>
    </row>
    <row r="145" spans="1:12" x14ac:dyDescent="0.3">
      <c r="A145" s="4" t="s">
        <v>140</v>
      </c>
      <c r="B145" s="14">
        <v>37930.160000000003</v>
      </c>
      <c r="C145" s="15">
        <v>-12.09</v>
      </c>
      <c r="D145" s="14">
        <v>308.41000000000003</v>
      </c>
      <c r="E145" s="268">
        <v>43147.68</v>
      </c>
      <c r="F145" s="267">
        <v>0.02</v>
      </c>
      <c r="G145" s="268">
        <v>1527.42</v>
      </c>
      <c r="H145" s="295"/>
      <c r="I145" s="14"/>
      <c r="J145" s="14"/>
      <c r="K145" s="14"/>
      <c r="L145" s="14"/>
    </row>
    <row r="146" spans="1:12" x14ac:dyDescent="0.3">
      <c r="A146" s="4" t="s">
        <v>141</v>
      </c>
      <c r="B146" s="14">
        <v>414755.55</v>
      </c>
      <c r="C146" s="15">
        <v>-10.66</v>
      </c>
      <c r="D146" s="14">
        <v>1867.1</v>
      </c>
      <c r="E146" s="268">
        <v>464218.66</v>
      </c>
      <c r="F146" s="267">
        <v>0.96</v>
      </c>
      <c r="G146" s="268">
        <v>9274.49</v>
      </c>
      <c r="H146" s="295"/>
      <c r="I146" s="14"/>
      <c r="J146" s="14"/>
      <c r="K146" s="14"/>
      <c r="L146" s="14"/>
    </row>
    <row r="147" spans="1:12" x14ac:dyDescent="0.3">
      <c r="A147" s="4" t="s">
        <v>142</v>
      </c>
      <c r="B147" s="14">
        <v>156289.78</v>
      </c>
      <c r="C147" s="15">
        <v>-10.34</v>
      </c>
      <c r="D147" s="14">
        <v>1120.04</v>
      </c>
      <c r="E147" s="268">
        <v>174310.42</v>
      </c>
      <c r="F147" s="267">
        <v>0.57999999999999996</v>
      </c>
      <c r="G147" s="268">
        <v>5535.69</v>
      </c>
      <c r="H147" s="295"/>
      <c r="I147" s="14"/>
      <c r="J147" s="14"/>
      <c r="K147" s="14"/>
      <c r="L147" s="14"/>
    </row>
    <row r="148" spans="1:12" x14ac:dyDescent="0.3">
      <c r="A148" s="4" t="s">
        <v>143</v>
      </c>
      <c r="B148" s="14">
        <v>137345.04999999999</v>
      </c>
      <c r="C148" s="15">
        <v>-11.61</v>
      </c>
      <c r="D148" s="14">
        <v>756.7</v>
      </c>
      <c r="E148" s="268">
        <v>155378.03</v>
      </c>
      <c r="F148" s="267">
        <v>0.46</v>
      </c>
      <c r="G148" s="268">
        <v>3831.86</v>
      </c>
      <c r="H148" s="295"/>
      <c r="I148" s="14"/>
      <c r="J148" s="14"/>
      <c r="K148" s="14"/>
      <c r="L148" s="14"/>
    </row>
    <row r="149" spans="1:12" x14ac:dyDescent="0.3">
      <c r="A149" s="4" t="s">
        <v>144</v>
      </c>
      <c r="B149" s="14">
        <v>30073.27</v>
      </c>
      <c r="C149" s="15">
        <v>-10.06</v>
      </c>
      <c r="D149" s="14">
        <v>234.39</v>
      </c>
      <c r="E149" s="268">
        <v>33437.24</v>
      </c>
      <c r="F149" s="267">
        <v>0.19</v>
      </c>
      <c r="G149" s="268">
        <v>1181.92</v>
      </c>
      <c r="H149" s="295"/>
      <c r="I149" s="14"/>
      <c r="J149" s="14"/>
      <c r="K149" s="14"/>
      <c r="L149" s="14"/>
    </row>
    <row r="150" spans="1:12" x14ac:dyDescent="0.3">
      <c r="A150" s="4" t="s">
        <v>145</v>
      </c>
      <c r="B150" s="14">
        <v>257220.79</v>
      </c>
      <c r="C150" s="15">
        <v>-11.51</v>
      </c>
      <c r="D150" s="14">
        <v>1975.33</v>
      </c>
      <c r="E150" s="268">
        <v>290684.94</v>
      </c>
      <c r="F150" s="267">
        <v>1.75</v>
      </c>
      <c r="G150" s="268">
        <v>9676.2099999999991</v>
      </c>
      <c r="H150" s="295"/>
      <c r="I150" s="14"/>
      <c r="J150" s="14"/>
      <c r="K150" s="14"/>
      <c r="L150" s="14"/>
    </row>
    <row r="151" spans="1:12" x14ac:dyDescent="0.3">
      <c r="A151" s="4" t="s">
        <v>146</v>
      </c>
      <c r="B151" s="14">
        <v>183911.12</v>
      </c>
      <c r="C151" s="15">
        <v>-13.05</v>
      </c>
      <c r="D151" s="14">
        <v>1133.8800000000001</v>
      </c>
      <c r="E151" s="268">
        <v>211503.37</v>
      </c>
      <c r="F151" s="267">
        <v>9.9700000000000006</v>
      </c>
      <c r="G151" s="268">
        <v>6131.28</v>
      </c>
      <c r="H151" s="295"/>
      <c r="I151" s="14"/>
      <c r="J151" s="14"/>
      <c r="K151" s="14"/>
      <c r="L151" s="14"/>
    </row>
    <row r="152" spans="1:12" x14ac:dyDescent="0.3">
      <c r="A152" s="238" t="s">
        <v>147</v>
      </c>
      <c r="B152" s="14">
        <v>112215.09</v>
      </c>
      <c r="C152" s="15">
        <v>-14.95</v>
      </c>
      <c r="D152" s="14">
        <v>1256.78</v>
      </c>
      <c r="E152" s="268">
        <v>131945.1</v>
      </c>
      <c r="F152" s="267">
        <v>2.95</v>
      </c>
      <c r="G152" s="268">
        <v>6416.9</v>
      </c>
      <c r="H152" s="295"/>
      <c r="I152" s="14"/>
      <c r="J152" s="14"/>
      <c r="K152" s="14"/>
      <c r="L152" s="14"/>
    </row>
    <row r="153" spans="1:12" x14ac:dyDescent="0.3">
      <c r="A153" s="4" t="s">
        <v>148</v>
      </c>
      <c r="B153" s="14">
        <v>310308.28999999998</v>
      </c>
      <c r="C153" s="15">
        <v>-10.16</v>
      </c>
      <c r="D153" s="14">
        <v>3056.44</v>
      </c>
      <c r="E153" s="268">
        <v>345384.77</v>
      </c>
      <c r="F153" s="267">
        <v>1.65</v>
      </c>
      <c r="G153" s="268">
        <v>14438.44</v>
      </c>
      <c r="H153" s="295"/>
      <c r="I153" s="14"/>
      <c r="J153" s="14"/>
      <c r="K153" s="14"/>
      <c r="L153" s="14"/>
    </row>
    <row r="154" spans="1:12" x14ac:dyDescent="0.3">
      <c r="A154" s="4" t="s">
        <v>149</v>
      </c>
      <c r="B154" s="14">
        <v>91882.17</v>
      </c>
      <c r="C154" s="15">
        <v>-10.1</v>
      </c>
      <c r="D154" s="14">
        <v>553.11</v>
      </c>
      <c r="E154" s="268">
        <v>102205.42</v>
      </c>
      <c r="F154" s="267">
        <v>0.31</v>
      </c>
      <c r="G154" s="268">
        <v>2853.5</v>
      </c>
      <c r="I154" s="14"/>
      <c r="J154" s="14"/>
      <c r="K154" s="14"/>
      <c r="L154" s="14"/>
    </row>
    <row r="155" spans="1:12" x14ac:dyDescent="0.3">
      <c r="A155" s="4" t="s">
        <v>150</v>
      </c>
      <c r="B155" s="14">
        <v>165920.49</v>
      </c>
      <c r="C155" s="15">
        <v>-13.47</v>
      </c>
      <c r="D155" s="14">
        <v>1050.6300000000001</v>
      </c>
      <c r="E155" s="268">
        <v>191742.14</v>
      </c>
      <c r="F155" s="267">
        <v>2.23</v>
      </c>
      <c r="G155" s="268">
        <v>5248.37</v>
      </c>
      <c r="H155" s="295"/>
      <c r="I155" s="14"/>
      <c r="J155" s="14"/>
      <c r="K155" s="14"/>
      <c r="L155" s="14"/>
    </row>
    <row r="156" spans="1:12" x14ac:dyDescent="0.3">
      <c r="A156" s="4" t="s">
        <v>151</v>
      </c>
      <c r="B156" s="14">
        <v>466777.55</v>
      </c>
      <c r="C156" s="15">
        <v>-10.36</v>
      </c>
      <c r="D156" s="14">
        <v>3598.73</v>
      </c>
      <c r="E156" s="268">
        <v>520698.41</v>
      </c>
      <c r="F156" s="267">
        <v>-0.14000000000000001</v>
      </c>
      <c r="G156" s="268">
        <v>18794.27</v>
      </c>
      <c r="H156" s="295"/>
      <c r="I156" s="14"/>
      <c r="J156" s="14"/>
      <c r="K156" s="14"/>
      <c r="L156" s="14"/>
    </row>
    <row r="157" spans="1:12" x14ac:dyDescent="0.3">
      <c r="A157" s="4" t="s">
        <v>152</v>
      </c>
      <c r="B157" s="14">
        <v>78156.350000000006</v>
      </c>
      <c r="C157" s="15">
        <v>-10.69</v>
      </c>
      <c r="D157" s="14">
        <v>411.81</v>
      </c>
      <c r="E157" s="268">
        <v>87507.33</v>
      </c>
      <c r="F157" s="267">
        <v>1.51</v>
      </c>
      <c r="G157" s="268">
        <v>2053.27</v>
      </c>
      <c r="H157" s="295"/>
    </row>
    <row r="158" spans="1:12" x14ac:dyDescent="0.3">
      <c r="A158" s="4" t="s">
        <v>153</v>
      </c>
      <c r="B158" s="14">
        <v>105868.58</v>
      </c>
      <c r="C158" s="15">
        <v>-13.64</v>
      </c>
      <c r="D158" s="14">
        <v>1085.75</v>
      </c>
      <c r="E158" s="268">
        <v>122586.04</v>
      </c>
      <c r="F158" s="267">
        <v>3.81</v>
      </c>
      <c r="G158" s="268">
        <v>5654.93</v>
      </c>
      <c r="H158" s="295"/>
      <c r="I158" s="14"/>
      <c r="J158" s="14"/>
      <c r="K158" s="14"/>
      <c r="L158" s="14"/>
    </row>
    <row r="159" spans="1:12" x14ac:dyDescent="0.3">
      <c r="A159" s="4" t="s">
        <v>154</v>
      </c>
      <c r="B159" s="14">
        <v>692319.32</v>
      </c>
      <c r="C159" s="15">
        <v>-11.04</v>
      </c>
      <c r="D159" s="14">
        <v>4371.2299999999996</v>
      </c>
      <c r="E159" s="268">
        <v>778232.97</v>
      </c>
      <c r="F159" s="267">
        <v>2.1800000000000002</v>
      </c>
      <c r="G159" s="268">
        <v>21194.41</v>
      </c>
      <c r="H159" s="295"/>
      <c r="I159" s="14"/>
      <c r="J159" s="14"/>
      <c r="K159" s="14"/>
      <c r="L159" s="14"/>
    </row>
    <row r="160" spans="1:12" x14ac:dyDescent="0.3">
      <c r="A160" s="4" t="s">
        <v>155</v>
      </c>
      <c r="B160" s="14">
        <v>130941.93</v>
      </c>
      <c r="C160" s="15">
        <v>-12.61</v>
      </c>
      <c r="D160" s="14">
        <v>1182.3499999999999</v>
      </c>
      <c r="E160" s="268">
        <v>149827.87</v>
      </c>
      <c r="F160" s="267">
        <v>0.46</v>
      </c>
      <c r="G160" s="268">
        <v>5804.61</v>
      </c>
      <c r="H160" s="295"/>
      <c r="I160" s="14"/>
      <c r="J160" s="14"/>
      <c r="K160" s="14"/>
      <c r="L160" s="14"/>
    </row>
    <row r="161" spans="1:12" x14ac:dyDescent="0.3">
      <c r="A161" s="4" t="s">
        <v>156</v>
      </c>
      <c r="B161" s="14">
        <v>19242.849999999999</v>
      </c>
      <c r="C161" s="15">
        <v>-11.83</v>
      </c>
      <c r="D161" s="14">
        <v>0</v>
      </c>
      <c r="E161" s="268">
        <v>21824.52</v>
      </c>
      <c r="F161" s="267">
        <v>3.67</v>
      </c>
      <c r="G161" s="268">
        <v>0</v>
      </c>
      <c r="H161" s="295"/>
      <c r="I161" s="14"/>
      <c r="J161" s="14"/>
      <c r="K161" s="14"/>
      <c r="L161" s="14"/>
    </row>
    <row r="162" spans="1:12" x14ac:dyDescent="0.3">
      <c r="A162" s="4" t="s">
        <v>157</v>
      </c>
      <c r="B162" s="14">
        <v>253092.49</v>
      </c>
      <c r="C162" s="15">
        <v>-10.91</v>
      </c>
      <c r="D162" s="14">
        <v>1740.42</v>
      </c>
      <c r="E162" s="268">
        <v>284074.77</v>
      </c>
      <c r="F162" s="267">
        <v>-1.02</v>
      </c>
      <c r="G162" s="268">
        <v>8687.69</v>
      </c>
      <c r="H162" s="295"/>
      <c r="I162" s="14"/>
      <c r="J162" s="14"/>
      <c r="K162" s="14"/>
      <c r="L162" s="14"/>
    </row>
    <row r="163" spans="1:12" x14ac:dyDescent="0.3">
      <c r="A163" s="4" t="s">
        <v>158</v>
      </c>
      <c r="B163" s="14">
        <v>171170.37</v>
      </c>
      <c r="C163" s="15">
        <v>-13.34</v>
      </c>
      <c r="D163" s="14">
        <v>1347.99</v>
      </c>
      <c r="E163" s="284">
        <v>197513.63</v>
      </c>
      <c r="F163" s="267">
        <v>1.21</v>
      </c>
      <c r="G163" s="268">
        <v>6819.28</v>
      </c>
      <c r="H163" s="295"/>
      <c r="I163" s="14"/>
      <c r="J163" s="14"/>
      <c r="K163" s="14"/>
      <c r="L163" s="14"/>
    </row>
    <row r="164" spans="1:12" x14ac:dyDescent="0.3">
      <c r="A164" s="4" t="s">
        <v>159</v>
      </c>
      <c r="B164" s="14">
        <v>128448.69</v>
      </c>
      <c r="C164" s="15">
        <v>-11.88</v>
      </c>
      <c r="D164" s="14">
        <v>809.06</v>
      </c>
      <c r="E164" s="268">
        <v>145773.84</v>
      </c>
      <c r="F164" s="267">
        <v>2.64</v>
      </c>
      <c r="G164" s="268">
        <v>4237.26</v>
      </c>
      <c r="H164" s="295"/>
      <c r="I164" s="14"/>
      <c r="J164" s="14"/>
      <c r="K164" s="14"/>
      <c r="L164" s="14"/>
    </row>
    <row r="165" spans="1:12" x14ac:dyDescent="0.3">
      <c r="A165" s="4" t="s">
        <v>160</v>
      </c>
      <c r="B165" s="14">
        <v>2579644.81</v>
      </c>
      <c r="C165" s="15">
        <v>-10.69</v>
      </c>
      <c r="D165" s="14">
        <v>21420.28</v>
      </c>
      <c r="E165" s="268">
        <v>2888364.04</v>
      </c>
      <c r="F165" s="267">
        <v>5.14</v>
      </c>
      <c r="G165" s="268">
        <v>114731.6</v>
      </c>
      <c r="H165" s="295"/>
      <c r="I165" s="14"/>
      <c r="J165" s="14"/>
      <c r="K165" s="14"/>
      <c r="L165" s="14"/>
    </row>
    <row r="166" spans="1:12" x14ac:dyDescent="0.3">
      <c r="A166" s="4" t="s">
        <v>161</v>
      </c>
      <c r="B166" s="244">
        <v>86222.79</v>
      </c>
      <c r="C166" s="15">
        <v>-5.65</v>
      </c>
      <c r="D166" s="14">
        <v>851.59</v>
      </c>
      <c r="E166" s="268">
        <v>91383.05</v>
      </c>
      <c r="F166" s="267">
        <v>-0.14000000000000001</v>
      </c>
      <c r="G166" s="268">
        <v>4499.54</v>
      </c>
      <c r="H166" s="295"/>
    </row>
    <row r="167" spans="1:12" x14ac:dyDescent="0.3">
      <c r="A167" s="4" t="s">
        <v>162</v>
      </c>
      <c r="B167" s="14">
        <v>180543.96</v>
      </c>
      <c r="C167" s="15">
        <v>-10.24</v>
      </c>
      <c r="D167" s="14">
        <v>1056.44</v>
      </c>
      <c r="E167" s="268">
        <v>201147.51999999999</v>
      </c>
      <c r="F167" s="267">
        <v>1.83</v>
      </c>
      <c r="G167" s="268">
        <v>5290.38</v>
      </c>
      <c r="H167" s="295"/>
      <c r="I167" s="14"/>
      <c r="J167" s="14"/>
      <c r="K167" s="14"/>
      <c r="L167" s="14"/>
    </row>
    <row r="168" spans="1:12" x14ac:dyDescent="0.3">
      <c r="A168" s="4" t="s">
        <v>163</v>
      </c>
      <c r="B168" s="14">
        <v>47366.84</v>
      </c>
      <c r="C168" s="15">
        <v>-13.45</v>
      </c>
      <c r="D168" s="14">
        <v>414.85</v>
      </c>
      <c r="E168" s="268">
        <v>54726.78</v>
      </c>
      <c r="F168" s="267">
        <v>2.36</v>
      </c>
      <c r="G168" s="268">
        <v>2172.86</v>
      </c>
      <c r="H168" s="295"/>
      <c r="I168" s="14"/>
      <c r="J168" s="14"/>
      <c r="K168" s="14"/>
      <c r="L168" s="14"/>
    </row>
    <row r="169" spans="1:12" x14ac:dyDescent="0.3">
      <c r="A169" s="4" t="s">
        <v>164</v>
      </c>
      <c r="B169" s="14">
        <v>270096.98</v>
      </c>
      <c r="C169" s="15">
        <v>-11</v>
      </c>
      <c r="D169" s="14">
        <v>1666.48</v>
      </c>
      <c r="E169" s="268">
        <v>303486.84999999998</v>
      </c>
      <c r="F169" s="267">
        <v>1.88</v>
      </c>
      <c r="G169" s="268">
        <v>8226.98</v>
      </c>
      <c r="H169" s="295"/>
      <c r="I169" s="14"/>
      <c r="J169" s="14"/>
      <c r="K169" s="14"/>
      <c r="L169" s="14"/>
    </row>
    <row r="170" spans="1:12" x14ac:dyDescent="0.3">
      <c r="A170" s="4" t="s">
        <v>165</v>
      </c>
      <c r="B170" s="14">
        <v>83354.53</v>
      </c>
      <c r="C170" s="15">
        <v>-13.7</v>
      </c>
      <c r="D170" s="14">
        <v>673.5</v>
      </c>
      <c r="E170" s="268">
        <v>96588.77</v>
      </c>
      <c r="F170" s="267">
        <v>0.91</v>
      </c>
      <c r="G170" s="268">
        <v>3426.9</v>
      </c>
      <c r="H170" s="295"/>
      <c r="I170" s="14"/>
      <c r="J170" s="14"/>
      <c r="K170" s="14"/>
      <c r="L170" s="14"/>
    </row>
    <row r="171" spans="1:12" x14ac:dyDescent="0.3">
      <c r="A171" s="4" t="s">
        <v>166</v>
      </c>
      <c r="B171" s="244">
        <v>110424.11</v>
      </c>
      <c r="C171" s="15">
        <v>-12.14</v>
      </c>
      <c r="D171" s="14">
        <v>917.4</v>
      </c>
      <c r="E171" s="268">
        <v>125683.91</v>
      </c>
      <c r="F171" s="267">
        <v>2.83</v>
      </c>
      <c r="G171" s="268">
        <v>4787.8</v>
      </c>
      <c r="H171" s="295"/>
    </row>
    <row r="172" spans="1:12" x14ac:dyDescent="0.3">
      <c r="A172" s="4" t="s">
        <v>167</v>
      </c>
      <c r="B172" s="14">
        <v>33671.47</v>
      </c>
      <c r="C172" s="15">
        <v>-12.09</v>
      </c>
      <c r="D172" s="14">
        <v>438.22</v>
      </c>
      <c r="E172" s="268">
        <v>38302.300000000003</v>
      </c>
      <c r="F172" s="267">
        <v>11.4</v>
      </c>
      <c r="G172" s="268">
        <v>2350.84</v>
      </c>
      <c r="H172" s="295"/>
      <c r="I172" s="14"/>
      <c r="J172" s="14"/>
      <c r="K172" s="14"/>
      <c r="L172" s="14"/>
    </row>
    <row r="173" spans="1:12" x14ac:dyDescent="0.3">
      <c r="A173" s="226" t="s">
        <v>168</v>
      </c>
      <c r="B173" s="14">
        <v>52755.87</v>
      </c>
      <c r="C173" s="15">
        <v>-10.61</v>
      </c>
      <c r="D173" s="14">
        <v>453.92</v>
      </c>
      <c r="E173" s="285">
        <v>59015.61</v>
      </c>
      <c r="F173" s="267">
        <v>1.05</v>
      </c>
      <c r="G173" s="268">
        <v>2323.9</v>
      </c>
      <c r="H173" s="295"/>
      <c r="I173" s="14"/>
      <c r="J173" s="14"/>
      <c r="K173" s="14"/>
      <c r="L173" s="14"/>
    </row>
    <row r="174" spans="1:12" x14ac:dyDescent="0.3">
      <c r="A174" s="4" t="s">
        <v>169</v>
      </c>
      <c r="B174" s="14">
        <v>43386.82</v>
      </c>
      <c r="C174" s="15">
        <v>-12.53</v>
      </c>
      <c r="D174" s="14">
        <v>329.25</v>
      </c>
      <c r="E174" s="268">
        <v>49601.94</v>
      </c>
      <c r="F174" s="267">
        <v>3.08</v>
      </c>
      <c r="G174" s="268">
        <v>1723.78</v>
      </c>
      <c r="H174" s="295"/>
      <c r="I174" s="14"/>
      <c r="J174" s="14"/>
      <c r="K174" s="14"/>
      <c r="L174" s="14"/>
    </row>
    <row r="175" spans="1:12" x14ac:dyDescent="0.3">
      <c r="A175" s="4" t="s">
        <v>170</v>
      </c>
      <c r="B175" s="14">
        <v>60133.85</v>
      </c>
      <c r="C175" s="15">
        <v>-12.85</v>
      </c>
      <c r="D175" s="14">
        <v>472.28</v>
      </c>
      <c r="E175" s="268">
        <v>68998.69</v>
      </c>
      <c r="F175" s="286">
        <v>3.21</v>
      </c>
      <c r="G175" s="268">
        <v>2378.67</v>
      </c>
      <c r="H175" s="299"/>
      <c r="I175" s="14"/>
      <c r="J175" s="14"/>
      <c r="K175" s="14"/>
      <c r="L175" s="14"/>
    </row>
    <row r="176" spans="1:12" x14ac:dyDescent="0.3">
      <c r="A176" s="4" t="s">
        <v>171</v>
      </c>
      <c r="B176" s="14">
        <v>269631.44</v>
      </c>
      <c r="C176" s="15">
        <v>-12.65</v>
      </c>
      <c r="D176" s="14">
        <v>2417.4499999999998</v>
      </c>
      <c r="E176" s="268">
        <v>308670.34000000003</v>
      </c>
      <c r="F176" s="267">
        <v>0.59</v>
      </c>
      <c r="G176" s="268">
        <v>12352.61</v>
      </c>
      <c r="H176" s="295"/>
      <c r="I176" s="14"/>
      <c r="J176" s="14"/>
      <c r="K176" s="14"/>
      <c r="L176" s="14"/>
    </row>
    <row r="177" spans="1:14" x14ac:dyDescent="0.3">
      <c r="A177" s="4" t="s">
        <v>172</v>
      </c>
      <c r="B177" s="14">
        <v>544450.07999999996</v>
      </c>
      <c r="C177" s="15">
        <v>-12.24</v>
      </c>
      <c r="D177" s="14">
        <v>4162.78</v>
      </c>
      <c r="E177" s="268">
        <v>620370.48</v>
      </c>
      <c r="F177" s="267">
        <v>2.0499999999999998</v>
      </c>
      <c r="G177" s="268">
        <v>20375.849999999999</v>
      </c>
      <c r="I177" s="14"/>
      <c r="J177" s="14"/>
      <c r="K177" s="14"/>
      <c r="L177" s="14"/>
    </row>
    <row r="178" spans="1:14" x14ac:dyDescent="0.3">
      <c r="A178" s="4" t="s">
        <v>173</v>
      </c>
      <c r="B178" s="14">
        <v>61753.29</v>
      </c>
      <c r="C178" s="15">
        <v>-14.38</v>
      </c>
      <c r="D178" s="14">
        <v>641.66</v>
      </c>
      <c r="E178" s="268">
        <v>72121.649999999994</v>
      </c>
      <c r="F178" s="267">
        <v>1.66</v>
      </c>
      <c r="G178" s="268">
        <v>3362.2</v>
      </c>
      <c r="H178" s="295"/>
      <c r="I178" s="14"/>
      <c r="J178" s="14"/>
      <c r="K178" s="14"/>
      <c r="L178" s="14"/>
    </row>
    <row r="179" spans="1:14" x14ac:dyDescent="0.3">
      <c r="A179" s="4" t="s">
        <v>174</v>
      </c>
      <c r="B179" s="14">
        <v>317889.13</v>
      </c>
      <c r="C179" s="15">
        <v>-9.4</v>
      </c>
      <c r="D179" s="14">
        <v>1928.47</v>
      </c>
      <c r="E179" s="268">
        <v>350875.8</v>
      </c>
      <c r="F179" s="267">
        <v>1.61</v>
      </c>
      <c r="G179" s="268">
        <v>9313.61</v>
      </c>
      <c r="H179" s="295"/>
      <c r="I179" s="14"/>
      <c r="J179" s="14"/>
      <c r="K179" s="14"/>
      <c r="L179" s="14"/>
    </row>
    <row r="180" spans="1:14" x14ac:dyDescent="0.3">
      <c r="A180" s="4" t="s">
        <v>175</v>
      </c>
      <c r="B180" s="14">
        <v>52597.07</v>
      </c>
      <c r="C180" s="15">
        <v>-14.33</v>
      </c>
      <c r="D180" s="14">
        <v>567.26</v>
      </c>
      <c r="E180" s="268">
        <v>61394.07</v>
      </c>
      <c r="F180" s="267">
        <v>3.84</v>
      </c>
      <c r="G180" s="268">
        <v>2901.59</v>
      </c>
      <c r="H180" s="295"/>
      <c r="I180" s="243"/>
      <c r="J180" s="243"/>
      <c r="K180" s="243"/>
      <c r="L180" s="243"/>
      <c r="M180" s="226"/>
      <c r="N180" s="226"/>
    </row>
    <row r="181" spans="1:14" s="226" customFormat="1" x14ac:dyDescent="0.3">
      <c r="A181" s="4" t="s">
        <v>176</v>
      </c>
      <c r="B181" s="14">
        <v>36082.74</v>
      </c>
      <c r="C181" s="15">
        <v>-12.5</v>
      </c>
      <c r="D181" s="14">
        <v>266.37</v>
      </c>
      <c r="E181" s="268">
        <v>41236.120000000003</v>
      </c>
      <c r="F181" s="267">
        <v>-0.17</v>
      </c>
      <c r="G181" s="268">
        <v>1367.17</v>
      </c>
      <c r="H181" s="295"/>
      <c r="I181" s="14"/>
      <c r="J181" s="14"/>
      <c r="K181" s="14"/>
      <c r="L181" s="14"/>
      <c r="M181" s="4"/>
      <c r="N181" s="4"/>
    </row>
    <row r="182" spans="1:14" x14ac:dyDescent="0.3">
      <c r="A182" s="4" t="s">
        <v>177</v>
      </c>
      <c r="B182" s="14">
        <v>1230275.49</v>
      </c>
      <c r="C182" s="15">
        <v>-11.58</v>
      </c>
      <c r="D182" s="14">
        <v>9925.68</v>
      </c>
      <c r="E182" s="284">
        <v>1391367.16</v>
      </c>
      <c r="F182" s="267">
        <v>0.49</v>
      </c>
      <c r="G182" s="268">
        <v>48516.42</v>
      </c>
      <c r="H182" s="295"/>
    </row>
    <row r="183" spans="1:14" x14ac:dyDescent="0.3">
      <c r="A183" s="4" t="s">
        <v>178</v>
      </c>
      <c r="B183" s="14">
        <v>87520.53</v>
      </c>
      <c r="C183" s="15">
        <v>-11.16</v>
      </c>
      <c r="D183" s="14">
        <v>439</v>
      </c>
      <c r="E183" s="268">
        <v>98515.11</v>
      </c>
      <c r="F183" s="267">
        <v>1.41</v>
      </c>
      <c r="G183" s="268">
        <v>2171.02</v>
      </c>
      <c r="H183" s="295"/>
      <c r="I183" s="14"/>
      <c r="J183" s="14"/>
      <c r="K183" s="14"/>
      <c r="L183" s="14"/>
    </row>
    <row r="184" spans="1:14" x14ac:dyDescent="0.3">
      <c r="A184" s="4" t="s">
        <v>179</v>
      </c>
      <c r="B184" s="14">
        <v>818989.78</v>
      </c>
      <c r="C184" s="15">
        <v>-9.82</v>
      </c>
      <c r="D184" s="14">
        <v>7535.32</v>
      </c>
      <c r="E184" s="268">
        <v>908168.62</v>
      </c>
      <c r="F184" s="267">
        <v>0.74</v>
      </c>
      <c r="G184" s="268">
        <v>36897.58</v>
      </c>
      <c r="H184" s="295"/>
      <c r="I184" s="14"/>
      <c r="J184" s="14"/>
      <c r="K184" s="14"/>
      <c r="L184" s="14"/>
    </row>
    <row r="185" spans="1:14" x14ac:dyDescent="0.3">
      <c r="A185" s="4" t="s">
        <v>180</v>
      </c>
      <c r="B185" s="14">
        <v>44548.24</v>
      </c>
      <c r="C185" s="15">
        <v>-17.04</v>
      </c>
      <c r="D185" s="14">
        <v>424.79</v>
      </c>
      <c r="E185" s="268">
        <v>53697.31</v>
      </c>
      <c r="F185" s="267">
        <v>4.24</v>
      </c>
      <c r="G185" s="268">
        <v>2228.75</v>
      </c>
      <c r="H185" s="295"/>
      <c r="I185" s="14"/>
      <c r="J185" s="14"/>
      <c r="K185" s="14"/>
      <c r="L185" s="14"/>
    </row>
    <row r="186" spans="1:14" x14ac:dyDescent="0.3">
      <c r="A186" s="4" t="s">
        <v>181</v>
      </c>
      <c r="B186" s="14">
        <v>99968.28</v>
      </c>
      <c r="C186" s="15">
        <v>-12.25</v>
      </c>
      <c r="D186" s="14">
        <v>1180.55</v>
      </c>
      <c r="E186" s="268">
        <v>113929.33</v>
      </c>
      <c r="F186" s="267">
        <v>2.23</v>
      </c>
      <c r="G186" s="268">
        <v>6090.34</v>
      </c>
      <c r="H186" s="295"/>
      <c r="I186" s="14"/>
      <c r="J186" s="14"/>
      <c r="K186" s="14"/>
      <c r="L186" s="14"/>
    </row>
    <row r="187" spans="1:14" x14ac:dyDescent="0.3">
      <c r="A187" s="4" t="s">
        <v>182</v>
      </c>
      <c r="B187" s="14">
        <v>32779.51</v>
      </c>
      <c r="C187" s="15">
        <v>-13.73</v>
      </c>
      <c r="D187" s="14">
        <v>218.65</v>
      </c>
      <c r="E187" s="268">
        <v>37996.32</v>
      </c>
      <c r="F187" s="267">
        <v>-0.99</v>
      </c>
      <c r="G187" s="268">
        <v>1135.8800000000001</v>
      </c>
      <c r="H187" s="295"/>
      <c r="I187" s="14"/>
      <c r="J187" s="14"/>
      <c r="K187" s="14"/>
      <c r="L187" s="14"/>
    </row>
    <row r="188" spans="1:14" x14ac:dyDescent="0.3">
      <c r="A188" s="4" t="s">
        <v>183</v>
      </c>
      <c r="B188" s="14">
        <v>42601.82</v>
      </c>
      <c r="C188" s="15">
        <v>-14.48</v>
      </c>
      <c r="D188" s="14">
        <v>338.19</v>
      </c>
      <c r="E188" s="268">
        <v>49815.85</v>
      </c>
      <c r="F188" s="267">
        <v>-0.18</v>
      </c>
      <c r="G188" s="268">
        <v>1721.63</v>
      </c>
      <c r="H188" s="295"/>
      <c r="I188" s="14"/>
      <c r="J188" s="14"/>
      <c r="K188" s="14"/>
      <c r="L188" s="14"/>
    </row>
    <row r="189" spans="1:14" x14ac:dyDescent="0.3">
      <c r="A189" s="4" t="s">
        <v>184</v>
      </c>
      <c r="B189" s="14">
        <v>41862.1</v>
      </c>
      <c r="C189" s="15">
        <v>-12.37</v>
      </c>
      <c r="D189" s="14">
        <v>497.04</v>
      </c>
      <c r="E189" s="268">
        <v>47770.61</v>
      </c>
      <c r="F189" s="267">
        <v>3.48</v>
      </c>
      <c r="G189" s="268">
        <v>2634.62</v>
      </c>
      <c r="H189" s="295"/>
      <c r="I189" s="14"/>
      <c r="J189" s="14"/>
      <c r="K189" s="14"/>
      <c r="L189" s="14"/>
    </row>
    <row r="190" spans="1:14" x14ac:dyDescent="0.3">
      <c r="A190" s="4" t="s">
        <v>185</v>
      </c>
      <c r="B190" s="14">
        <v>36256.75</v>
      </c>
      <c r="C190" s="15">
        <v>-14.38</v>
      </c>
      <c r="D190" s="14">
        <v>478.57</v>
      </c>
      <c r="E190" s="268">
        <v>42343.76</v>
      </c>
      <c r="F190" s="267">
        <v>18.190000000000001</v>
      </c>
      <c r="G190" s="268">
        <v>2529.9699999999998</v>
      </c>
      <c r="H190" s="295"/>
      <c r="I190" s="14"/>
      <c r="J190" s="14"/>
      <c r="K190" s="14"/>
      <c r="L190" s="14"/>
    </row>
    <row r="191" spans="1:14" x14ac:dyDescent="0.3">
      <c r="A191" s="4" t="s">
        <v>186</v>
      </c>
      <c r="B191" s="14">
        <v>89246.95</v>
      </c>
      <c r="C191" s="15">
        <v>-5.93</v>
      </c>
      <c r="D191" s="14">
        <v>514.46</v>
      </c>
      <c r="E191" s="268">
        <v>94869.51</v>
      </c>
      <c r="F191" s="267">
        <v>0.73</v>
      </c>
      <c r="G191" s="268">
        <v>2566.62</v>
      </c>
      <c r="H191" s="295"/>
      <c r="I191" s="14"/>
      <c r="J191" s="14"/>
      <c r="K191" s="14"/>
      <c r="L191" s="14"/>
    </row>
    <row r="192" spans="1:14" x14ac:dyDescent="0.3">
      <c r="A192" s="4" t="s">
        <v>187</v>
      </c>
      <c r="B192" s="14">
        <v>53467.69</v>
      </c>
      <c r="C192" s="15">
        <v>-12.5</v>
      </c>
      <c r="D192" s="14">
        <v>352.57</v>
      </c>
      <c r="E192" s="268">
        <v>61106.57</v>
      </c>
      <c r="F192" s="267">
        <v>0.02</v>
      </c>
      <c r="G192" s="268">
        <v>1757.2</v>
      </c>
      <c r="H192" s="295"/>
      <c r="I192" s="14"/>
      <c r="J192" s="14"/>
      <c r="K192" s="14"/>
      <c r="L192" s="14"/>
    </row>
    <row r="193" spans="1:12" x14ac:dyDescent="0.3">
      <c r="A193" s="4" t="s">
        <v>188</v>
      </c>
      <c r="B193" s="14">
        <v>87358.78</v>
      </c>
      <c r="C193" s="15">
        <v>-10.67</v>
      </c>
      <c r="D193" s="14">
        <v>1784.98</v>
      </c>
      <c r="E193" s="268">
        <v>97797.99</v>
      </c>
      <c r="F193" s="267">
        <v>0.64</v>
      </c>
      <c r="G193" s="268">
        <v>8588.89</v>
      </c>
      <c r="H193" s="295"/>
      <c r="I193" s="14"/>
      <c r="J193" s="14"/>
      <c r="K193" s="14"/>
      <c r="L193" s="14"/>
    </row>
    <row r="194" spans="1:12" x14ac:dyDescent="0.3">
      <c r="A194" s="4" t="s">
        <v>189</v>
      </c>
      <c r="B194" s="14">
        <v>39639.379999999997</v>
      </c>
      <c r="C194" s="15">
        <v>-14.27</v>
      </c>
      <c r="D194" s="14">
        <v>208.7</v>
      </c>
      <c r="E194" s="268">
        <v>46237.27</v>
      </c>
      <c r="F194" s="267">
        <v>0.77</v>
      </c>
      <c r="G194" s="268">
        <v>1107.6300000000001</v>
      </c>
      <c r="H194" s="295"/>
      <c r="I194" s="14"/>
      <c r="J194" s="14"/>
      <c r="K194" s="14"/>
      <c r="L194" s="14"/>
    </row>
    <row r="195" spans="1:12" x14ac:dyDescent="0.3">
      <c r="A195" s="4" t="s">
        <v>190</v>
      </c>
      <c r="B195" s="14">
        <v>107313.31</v>
      </c>
      <c r="C195" s="15">
        <v>-11.15</v>
      </c>
      <c r="D195" s="14">
        <v>747.35</v>
      </c>
      <c r="E195" s="268">
        <v>120780.82</v>
      </c>
      <c r="F195" s="267">
        <v>0.6</v>
      </c>
      <c r="G195" s="268">
        <v>3753.56</v>
      </c>
      <c r="H195" s="295"/>
      <c r="I195" s="14"/>
      <c r="J195" s="14"/>
      <c r="K195" s="14"/>
      <c r="L195" s="14"/>
    </row>
    <row r="196" spans="1:12" x14ac:dyDescent="0.3">
      <c r="A196" s="4" t="s">
        <v>191</v>
      </c>
      <c r="B196" s="14">
        <v>154303.64000000001</v>
      </c>
      <c r="C196" s="15">
        <v>-12.08</v>
      </c>
      <c r="D196" s="14">
        <v>1104.6600000000001</v>
      </c>
      <c r="E196" s="268">
        <v>175503.03000000003</v>
      </c>
      <c r="F196" s="267" t="s">
        <v>333</v>
      </c>
      <c r="G196" s="268">
        <v>5532.55</v>
      </c>
      <c r="H196" s="295" t="s">
        <v>351</v>
      </c>
      <c r="I196" s="14"/>
      <c r="J196" s="14"/>
      <c r="K196" s="14"/>
      <c r="L196" s="14"/>
    </row>
    <row r="197" spans="1:12" x14ac:dyDescent="0.3">
      <c r="A197" s="4" t="s">
        <v>192</v>
      </c>
      <c r="B197" s="14">
        <v>544483.09</v>
      </c>
      <c r="C197" s="15">
        <v>-13.66</v>
      </c>
      <c r="D197" s="14">
        <v>3165.83</v>
      </c>
      <c r="E197" s="268">
        <v>630602.41</v>
      </c>
      <c r="F197" s="267">
        <v>6.77</v>
      </c>
      <c r="G197" s="268">
        <v>21366.67</v>
      </c>
      <c r="H197" s="295"/>
      <c r="I197" s="14"/>
      <c r="J197" s="14"/>
      <c r="K197" s="14"/>
      <c r="L197" s="14"/>
    </row>
    <row r="198" spans="1:12" x14ac:dyDescent="0.3">
      <c r="A198" s="4" t="s">
        <v>193</v>
      </c>
      <c r="B198" s="14">
        <v>442740</v>
      </c>
      <c r="C198" s="15">
        <v>-12.64</v>
      </c>
      <c r="D198" s="14">
        <v>2871.18</v>
      </c>
      <c r="E198" s="268">
        <v>506790.27</v>
      </c>
      <c r="F198" s="267">
        <v>1.41</v>
      </c>
      <c r="G198" s="268">
        <v>14461.4</v>
      </c>
      <c r="H198" s="295"/>
      <c r="I198" s="14"/>
      <c r="J198" s="14"/>
      <c r="K198" s="14"/>
      <c r="L198" s="14"/>
    </row>
    <row r="199" spans="1:12" x14ac:dyDescent="0.3">
      <c r="A199" s="4" t="s">
        <v>194</v>
      </c>
      <c r="B199" s="14">
        <v>291581.76</v>
      </c>
      <c r="C199" s="15">
        <v>-11.34</v>
      </c>
      <c r="D199" s="14">
        <v>3040.31</v>
      </c>
      <c r="E199" s="268">
        <v>328870.46999999997</v>
      </c>
      <c r="F199" s="267">
        <v>-0.62</v>
      </c>
      <c r="G199" s="268">
        <v>14992.09</v>
      </c>
      <c r="H199" s="295"/>
      <c r="I199" s="14"/>
      <c r="J199" s="14"/>
      <c r="K199" s="14"/>
      <c r="L199" s="14"/>
    </row>
    <row r="200" spans="1:12" x14ac:dyDescent="0.3">
      <c r="A200" s="4" t="s">
        <v>195</v>
      </c>
      <c r="B200" s="14">
        <v>48215.06</v>
      </c>
      <c r="C200" s="15">
        <v>-14.04</v>
      </c>
      <c r="D200" s="14">
        <v>433.45</v>
      </c>
      <c r="E200" s="268">
        <v>56090.82</v>
      </c>
      <c r="F200" s="267">
        <v>1.51</v>
      </c>
      <c r="G200" s="268">
        <v>2236.6999999999998</v>
      </c>
      <c r="H200" s="295"/>
      <c r="I200" s="14"/>
      <c r="J200" s="14"/>
      <c r="K200" s="14"/>
      <c r="L200" s="14"/>
    </row>
    <row r="201" spans="1:12" x14ac:dyDescent="0.3">
      <c r="A201" s="4" t="s">
        <v>196</v>
      </c>
      <c r="B201" s="244">
        <v>557030.92000000004</v>
      </c>
      <c r="C201" s="15">
        <v>-12.78</v>
      </c>
      <c r="D201" s="14">
        <v>7716.73</v>
      </c>
      <c r="E201" s="268">
        <v>638630.14</v>
      </c>
      <c r="F201" s="267">
        <v>1.1299999999999999</v>
      </c>
      <c r="G201" s="268">
        <v>35131.4</v>
      </c>
      <c r="H201" s="295"/>
    </row>
    <row r="202" spans="1:12" x14ac:dyDescent="0.3">
      <c r="A202" s="4" t="s">
        <v>197</v>
      </c>
      <c r="B202" s="14">
        <v>43747.7</v>
      </c>
      <c r="C202" s="15">
        <v>-15.21</v>
      </c>
      <c r="D202" s="14">
        <v>397.29</v>
      </c>
      <c r="E202" s="268">
        <v>51595.12</v>
      </c>
      <c r="F202" s="267">
        <v>3.26</v>
      </c>
      <c r="G202" s="268">
        <v>2066.79</v>
      </c>
      <c r="H202" s="295"/>
      <c r="I202" s="14"/>
      <c r="J202" s="14"/>
      <c r="K202" s="14"/>
      <c r="L202" s="14"/>
    </row>
    <row r="203" spans="1:12" x14ac:dyDescent="0.3">
      <c r="A203" s="4" t="s">
        <v>198</v>
      </c>
      <c r="B203" s="14">
        <v>22597.98</v>
      </c>
      <c r="C203" s="15">
        <v>-12.94</v>
      </c>
      <c r="D203" s="14">
        <v>413.19</v>
      </c>
      <c r="E203" s="268">
        <v>25955.55</v>
      </c>
      <c r="F203" s="267">
        <v>-0.2</v>
      </c>
      <c r="G203" s="268">
        <v>2224.06</v>
      </c>
      <c r="I203" s="14"/>
      <c r="J203" s="14"/>
      <c r="K203" s="14"/>
      <c r="L203" s="14"/>
    </row>
    <row r="204" spans="1:12" x14ac:dyDescent="0.3">
      <c r="A204" s="4" t="s">
        <v>199</v>
      </c>
      <c r="B204" s="14">
        <v>59630.43</v>
      </c>
      <c r="C204" s="15">
        <v>-14.19</v>
      </c>
      <c r="D204" s="14">
        <v>430.68</v>
      </c>
      <c r="E204" s="268">
        <v>69491.83</v>
      </c>
      <c r="F204" s="267">
        <v>-0.12</v>
      </c>
      <c r="G204" s="268">
        <v>2228.0100000000002</v>
      </c>
      <c r="H204" s="295"/>
      <c r="I204" s="14"/>
      <c r="J204" s="14"/>
      <c r="K204" s="14"/>
      <c r="L204" s="14"/>
    </row>
    <row r="205" spans="1:12" x14ac:dyDescent="0.3">
      <c r="A205" s="4" t="s">
        <v>200</v>
      </c>
      <c r="B205" s="14">
        <v>44007.040000000001</v>
      </c>
      <c r="C205" s="15">
        <v>-16.09</v>
      </c>
      <c r="D205" s="14">
        <v>285.83999999999997</v>
      </c>
      <c r="E205" s="268">
        <v>52442.61</v>
      </c>
      <c r="F205" s="267">
        <v>2.75</v>
      </c>
      <c r="G205" s="268">
        <v>1445.78</v>
      </c>
      <c r="H205" s="295"/>
      <c r="I205" s="14"/>
      <c r="J205" s="14"/>
      <c r="K205" s="14"/>
      <c r="L205" s="14"/>
    </row>
    <row r="206" spans="1:12" x14ac:dyDescent="0.3">
      <c r="A206" s="4" t="s">
        <v>201</v>
      </c>
      <c r="B206" s="14">
        <v>394715.8</v>
      </c>
      <c r="C206" s="15">
        <v>-12.53</v>
      </c>
      <c r="D206" s="14">
        <v>3679.56</v>
      </c>
      <c r="E206" s="268">
        <v>451280.66</v>
      </c>
      <c r="F206" s="267">
        <v>0.88</v>
      </c>
      <c r="G206" s="268">
        <v>17873.62</v>
      </c>
      <c r="H206" s="295"/>
      <c r="I206" s="14"/>
      <c r="J206" s="14"/>
      <c r="K206" s="14"/>
      <c r="L206" s="14"/>
    </row>
    <row r="207" spans="1:12" x14ac:dyDescent="0.3">
      <c r="A207" s="4" t="s">
        <v>202</v>
      </c>
      <c r="B207" s="14">
        <v>19782.919999999998</v>
      </c>
      <c r="C207" s="15">
        <v>-16.27</v>
      </c>
      <c r="D207" s="14">
        <v>206.4</v>
      </c>
      <c r="E207" s="268">
        <v>23626.639999999999</v>
      </c>
      <c r="F207" s="267">
        <v>-8.35</v>
      </c>
      <c r="G207" s="268">
        <v>1101.81</v>
      </c>
      <c r="H207" s="295"/>
      <c r="I207" s="14"/>
      <c r="J207" s="14"/>
      <c r="K207" s="14"/>
      <c r="L207" s="14"/>
    </row>
    <row r="208" spans="1:12" x14ac:dyDescent="0.3">
      <c r="A208" s="4" t="s">
        <v>203</v>
      </c>
      <c r="B208" s="14">
        <v>770188.92</v>
      </c>
      <c r="C208" s="15">
        <v>-10.83</v>
      </c>
      <c r="D208" s="14">
        <v>6560.25</v>
      </c>
      <c r="E208" s="268">
        <v>863760.06</v>
      </c>
      <c r="F208" s="267">
        <v>2.14</v>
      </c>
      <c r="G208" s="268">
        <v>32211.48</v>
      </c>
      <c r="H208" s="295"/>
    </row>
    <row r="209" spans="1:12" x14ac:dyDescent="0.3">
      <c r="A209" s="4" t="s">
        <v>204</v>
      </c>
      <c r="B209" s="14">
        <v>94302.21</v>
      </c>
      <c r="C209" s="15">
        <v>-13.12</v>
      </c>
      <c r="D209" s="14">
        <v>784.05</v>
      </c>
      <c r="E209" s="268">
        <v>108537.31</v>
      </c>
      <c r="F209" s="267">
        <v>-0.27</v>
      </c>
      <c r="G209" s="268">
        <v>4043.37</v>
      </c>
      <c r="H209" s="295"/>
      <c r="I209" s="14"/>
      <c r="J209" s="14"/>
      <c r="K209" s="14"/>
      <c r="L209" s="14"/>
    </row>
    <row r="210" spans="1:12" x14ac:dyDescent="0.3">
      <c r="A210" s="4" t="s">
        <v>205</v>
      </c>
      <c r="B210" s="14">
        <v>70875.64</v>
      </c>
      <c r="C210" s="15">
        <v>-15.01</v>
      </c>
      <c r="D210" s="14">
        <v>657.07</v>
      </c>
      <c r="E210" s="268">
        <v>83397.78</v>
      </c>
      <c r="F210" s="267">
        <v>0.33</v>
      </c>
      <c r="G210" s="268">
        <v>3409.82</v>
      </c>
      <c r="H210" s="295"/>
      <c r="I210" s="14"/>
      <c r="J210" s="14"/>
      <c r="K210" s="14"/>
      <c r="L210" s="14"/>
    </row>
    <row r="211" spans="1:12" x14ac:dyDescent="0.3">
      <c r="A211" s="4" t="s">
        <v>206</v>
      </c>
      <c r="B211" s="14">
        <v>103793.31</v>
      </c>
      <c r="C211" s="15">
        <v>-8.5</v>
      </c>
      <c r="D211" s="14">
        <v>613.92999999999995</v>
      </c>
      <c r="E211" s="268">
        <v>113435.01</v>
      </c>
      <c r="F211" s="267">
        <v>5.91</v>
      </c>
      <c r="G211" s="268">
        <v>3104.09</v>
      </c>
      <c r="H211" s="295"/>
      <c r="I211" s="14"/>
      <c r="J211" s="14"/>
      <c r="K211" s="14"/>
      <c r="L211" s="14"/>
    </row>
    <row r="212" spans="1:12" x14ac:dyDescent="0.3">
      <c r="A212" s="4" t="s">
        <v>207</v>
      </c>
      <c r="B212" s="14">
        <v>175072.57</v>
      </c>
      <c r="C212" s="15">
        <v>-14.08</v>
      </c>
      <c r="D212" s="14">
        <v>1667.43</v>
      </c>
      <c r="E212" s="268">
        <v>203767.94</v>
      </c>
      <c r="F212" s="267">
        <v>1.79</v>
      </c>
      <c r="G212" s="268">
        <v>8675.56</v>
      </c>
      <c r="H212" s="295"/>
      <c r="I212" s="14"/>
      <c r="J212" s="14"/>
      <c r="K212" s="14"/>
      <c r="L212" s="14"/>
    </row>
    <row r="213" spans="1:12" x14ac:dyDescent="0.3">
      <c r="A213" s="4" t="s">
        <v>208</v>
      </c>
      <c r="B213" s="14">
        <v>50393.85</v>
      </c>
      <c r="C213" s="15">
        <v>-14.54</v>
      </c>
      <c r="D213" s="14">
        <v>542.9</v>
      </c>
      <c r="E213" s="268">
        <v>58964.79</v>
      </c>
      <c r="F213" s="267">
        <v>3.63</v>
      </c>
      <c r="G213" s="268">
        <v>2822.41</v>
      </c>
      <c r="H213" s="295"/>
      <c r="I213" s="14"/>
      <c r="J213" s="14"/>
      <c r="K213" s="14"/>
      <c r="L213" s="14"/>
    </row>
    <row r="214" spans="1:12" x14ac:dyDescent="0.3">
      <c r="A214" s="4" t="s">
        <v>209</v>
      </c>
      <c r="B214" s="14">
        <v>730876.35</v>
      </c>
      <c r="C214" s="15">
        <v>-10.89</v>
      </c>
      <c r="D214" s="14">
        <v>6363.2</v>
      </c>
      <c r="E214" s="268">
        <v>820214.67</v>
      </c>
      <c r="F214" s="267">
        <v>0.56000000000000005</v>
      </c>
      <c r="G214" s="268">
        <v>52507.64</v>
      </c>
      <c r="H214" s="295"/>
      <c r="I214" s="14"/>
      <c r="J214" s="14"/>
      <c r="K214" s="14"/>
      <c r="L214" s="14"/>
    </row>
    <row r="215" spans="1:12" x14ac:dyDescent="0.3">
      <c r="A215" s="4" t="s">
        <v>210</v>
      </c>
      <c r="B215" s="14">
        <v>37742.769999999997</v>
      </c>
      <c r="C215" s="15">
        <v>-9.84</v>
      </c>
      <c r="D215" s="14">
        <v>279.5</v>
      </c>
      <c r="E215" s="268">
        <v>41860.879999999997</v>
      </c>
      <c r="F215" s="267">
        <v>2.75</v>
      </c>
      <c r="G215" s="268">
        <v>1115.46</v>
      </c>
      <c r="H215" s="295"/>
      <c r="I215" s="14"/>
      <c r="J215" s="14"/>
      <c r="K215" s="14"/>
      <c r="L215" s="14"/>
    </row>
    <row r="216" spans="1:12" x14ac:dyDescent="0.3">
      <c r="A216" s="4" t="s">
        <v>211</v>
      </c>
      <c r="B216" s="14">
        <v>382653.48</v>
      </c>
      <c r="C216" s="15">
        <v>-13.54</v>
      </c>
      <c r="D216" s="14">
        <v>2810.39</v>
      </c>
      <c r="E216" s="268">
        <v>442586.94</v>
      </c>
      <c r="F216" s="267">
        <v>1.18</v>
      </c>
      <c r="G216" s="268">
        <v>14099.04</v>
      </c>
      <c r="H216" s="295"/>
      <c r="I216" s="14"/>
      <c r="J216" s="14"/>
      <c r="K216" s="14"/>
      <c r="L216" s="14"/>
    </row>
    <row r="217" spans="1:12" x14ac:dyDescent="0.3">
      <c r="A217" s="4" t="s">
        <v>212</v>
      </c>
      <c r="B217" s="244">
        <v>47500.41</v>
      </c>
      <c r="C217" s="15">
        <v>-9.36</v>
      </c>
      <c r="D217" s="14">
        <v>291.83</v>
      </c>
      <c r="E217" s="268">
        <v>52404.55</v>
      </c>
      <c r="F217" s="267">
        <v>-1.71</v>
      </c>
      <c r="G217" s="268">
        <v>1457.27</v>
      </c>
      <c r="H217" s="295"/>
    </row>
    <row r="218" spans="1:12" x14ac:dyDescent="0.3">
      <c r="A218" s="4" t="s">
        <v>213</v>
      </c>
      <c r="B218" s="14">
        <v>59037.59</v>
      </c>
      <c r="C218" s="15">
        <v>-13.85</v>
      </c>
      <c r="D218" s="14">
        <v>504.67</v>
      </c>
      <c r="E218" s="268">
        <v>68530.28</v>
      </c>
      <c r="F218" s="267">
        <v>0.63</v>
      </c>
      <c r="G218" s="268">
        <v>2624.64</v>
      </c>
      <c r="H218" s="295"/>
      <c r="I218" s="14"/>
      <c r="J218" s="14"/>
      <c r="K218" s="14"/>
      <c r="L218" s="14"/>
    </row>
    <row r="219" spans="1:12" x14ac:dyDescent="0.3">
      <c r="A219" s="238" t="s">
        <v>326</v>
      </c>
      <c r="B219" s="14">
        <v>543153.82999999996</v>
      </c>
      <c r="C219" s="15">
        <v>-15.95</v>
      </c>
      <c r="D219" s="14">
        <v>5350.21</v>
      </c>
      <c r="E219" s="268">
        <v>646255.56000000006</v>
      </c>
      <c r="F219" s="267">
        <v>1.03</v>
      </c>
      <c r="G219" s="268">
        <v>27220.47</v>
      </c>
      <c r="H219" s="295"/>
      <c r="I219" s="14"/>
      <c r="J219" s="14"/>
      <c r="K219" s="14"/>
      <c r="L219" s="14"/>
    </row>
    <row r="220" spans="1:12" x14ac:dyDescent="0.3">
      <c r="A220" s="4" t="s">
        <v>214</v>
      </c>
      <c r="B220" s="14">
        <v>1135728.05</v>
      </c>
      <c r="C220" s="15">
        <v>-11.32</v>
      </c>
      <c r="D220" s="14">
        <v>7510.84</v>
      </c>
      <c r="E220" s="268">
        <v>1280773.19</v>
      </c>
      <c r="F220" s="267">
        <v>1.58</v>
      </c>
      <c r="G220" s="268">
        <v>37509.449999999997</v>
      </c>
      <c r="H220" s="295"/>
      <c r="I220" s="14"/>
      <c r="J220" s="14"/>
      <c r="K220" s="14"/>
      <c r="L220" s="14"/>
    </row>
    <row r="221" spans="1:12" x14ac:dyDescent="0.3">
      <c r="A221" s="4" t="s">
        <v>215</v>
      </c>
      <c r="B221" s="14">
        <v>74059.16</v>
      </c>
      <c r="C221" s="15">
        <v>-13.94</v>
      </c>
      <c r="D221" s="14">
        <v>793.41</v>
      </c>
      <c r="E221" s="268">
        <v>86054.52</v>
      </c>
      <c r="F221" s="267">
        <v>11.21</v>
      </c>
      <c r="G221" s="268">
        <v>3950.91</v>
      </c>
      <c r="H221" s="295"/>
      <c r="I221" s="14"/>
      <c r="J221" s="14"/>
      <c r="K221" s="14"/>
      <c r="L221" s="14"/>
    </row>
    <row r="222" spans="1:12" x14ac:dyDescent="0.3">
      <c r="A222" s="4" t="s">
        <v>216</v>
      </c>
      <c r="B222" s="14">
        <v>18873.259999999998</v>
      </c>
      <c r="C222" s="15">
        <v>-17.04</v>
      </c>
      <c r="D222" s="14">
        <v>245.28</v>
      </c>
      <c r="E222" s="268">
        <v>22750.93</v>
      </c>
      <c r="F222" s="267">
        <v>4.42</v>
      </c>
      <c r="G222" s="268">
        <v>1287</v>
      </c>
      <c r="H222" s="295"/>
      <c r="I222" s="14"/>
      <c r="J222" s="14"/>
      <c r="K222" s="14"/>
      <c r="L222" s="14"/>
    </row>
    <row r="223" spans="1:12" x14ac:dyDescent="0.3">
      <c r="A223" s="4" t="s">
        <v>217</v>
      </c>
      <c r="B223" s="14">
        <v>101475.94</v>
      </c>
      <c r="C223" s="15">
        <v>-15.1</v>
      </c>
      <c r="D223" s="14">
        <v>893.58</v>
      </c>
      <c r="E223" s="268">
        <v>119530.96</v>
      </c>
      <c r="F223" s="267">
        <v>4.0999999999999996</v>
      </c>
      <c r="G223" s="268">
        <v>4808.21</v>
      </c>
      <c r="I223" s="14"/>
      <c r="J223" s="14"/>
      <c r="K223" s="14"/>
      <c r="L223" s="14"/>
    </row>
    <row r="224" spans="1:12" x14ac:dyDescent="0.3">
      <c r="A224" s="4" t="s">
        <v>218</v>
      </c>
      <c r="B224" s="14">
        <v>277944.59000000003</v>
      </c>
      <c r="C224" s="15">
        <v>-11.63</v>
      </c>
      <c r="D224" s="14">
        <v>2561.2600000000002</v>
      </c>
      <c r="E224" s="268">
        <v>314520.93</v>
      </c>
      <c r="F224" s="267">
        <v>0.99</v>
      </c>
      <c r="G224" s="268">
        <v>13396.4</v>
      </c>
      <c r="H224" s="295"/>
      <c r="I224" s="14"/>
      <c r="J224" s="14"/>
      <c r="K224" s="14"/>
      <c r="L224" s="14"/>
    </row>
    <row r="225" spans="1:12" x14ac:dyDescent="0.3">
      <c r="A225" s="4" t="s">
        <v>219</v>
      </c>
      <c r="B225" s="14">
        <v>52010.64</v>
      </c>
      <c r="C225" s="15">
        <v>-4.9400000000000004</v>
      </c>
      <c r="D225" s="14">
        <v>310.86</v>
      </c>
      <c r="E225" s="268">
        <v>54712.14</v>
      </c>
      <c r="F225" s="267">
        <v>1.8</v>
      </c>
      <c r="G225" s="268">
        <v>1584.41</v>
      </c>
      <c r="H225" s="295"/>
      <c r="I225" s="14"/>
      <c r="J225" s="14"/>
      <c r="K225" s="14"/>
      <c r="L225" s="14"/>
    </row>
    <row r="226" spans="1:12" x14ac:dyDescent="0.3">
      <c r="A226" s="4" t="s">
        <v>220</v>
      </c>
      <c r="B226" s="14">
        <v>322402.82</v>
      </c>
      <c r="C226" s="15">
        <v>-9.08</v>
      </c>
      <c r="D226" s="14">
        <v>2245.08</v>
      </c>
      <c r="E226" s="268">
        <v>354582.15</v>
      </c>
      <c r="F226" s="267">
        <v>0.54</v>
      </c>
      <c r="G226" s="268">
        <v>11613.75</v>
      </c>
      <c r="H226" s="295"/>
      <c r="I226" s="14"/>
      <c r="J226" s="14"/>
      <c r="K226" s="14"/>
      <c r="L226" s="14"/>
    </row>
    <row r="227" spans="1:12" x14ac:dyDescent="0.3">
      <c r="A227" s="4" t="s">
        <v>221</v>
      </c>
      <c r="B227" s="14">
        <v>98743.94</v>
      </c>
      <c r="C227" s="15">
        <v>-9.49</v>
      </c>
      <c r="D227" s="14">
        <v>548.75</v>
      </c>
      <c r="E227" s="268">
        <v>109098.42</v>
      </c>
      <c r="F227" s="267">
        <v>-0.85</v>
      </c>
      <c r="G227" s="268">
        <v>2697.34</v>
      </c>
      <c r="H227" s="295"/>
      <c r="I227" s="14"/>
      <c r="J227" s="14"/>
      <c r="K227" s="14"/>
      <c r="L227" s="14"/>
    </row>
    <row r="228" spans="1:12" x14ac:dyDescent="0.3">
      <c r="A228" s="4" t="s">
        <v>222</v>
      </c>
      <c r="B228" s="14">
        <v>127409.77</v>
      </c>
      <c r="C228" s="15">
        <v>-11</v>
      </c>
      <c r="D228" s="14">
        <v>1123.52</v>
      </c>
      <c r="E228" s="268">
        <v>143150.10999999999</v>
      </c>
      <c r="F228" s="267">
        <v>0.88</v>
      </c>
      <c r="G228" s="268">
        <v>5722.53</v>
      </c>
      <c r="H228" s="295"/>
      <c r="I228" s="14"/>
      <c r="J228" s="14"/>
      <c r="K228" s="14"/>
      <c r="L228" s="14"/>
    </row>
    <row r="229" spans="1:12" x14ac:dyDescent="0.3">
      <c r="A229" s="4" t="s">
        <v>223</v>
      </c>
      <c r="B229" s="14">
        <v>30880.61</v>
      </c>
      <c r="C229" s="15">
        <v>-13.49</v>
      </c>
      <c r="D229" s="14">
        <v>282.39</v>
      </c>
      <c r="E229" s="268">
        <v>35696.160000000003</v>
      </c>
      <c r="F229" s="267">
        <v>2.4300000000000002</v>
      </c>
      <c r="G229" s="268">
        <v>1499.03</v>
      </c>
      <c r="H229" s="295"/>
    </row>
    <row r="230" spans="1:12" x14ac:dyDescent="0.3">
      <c r="A230" s="4" t="s">
        <v>224</v>
      </c>
      <c r="B230" s="14">
        <v>137698.48000000001</v>
      </c>
      <c r="C230" s="15">
        <v>-11.89</v>
      </c>
      <c r="D230" s="14">
        <v>922.43</v>
      </c>
      <c r="E230" s="268">
        <v>156271.92000000001</v>
      </c>
      <c r="F230" s="267">
        <v>2.46</v>
      </c>
      <c r="G230" s="268">
        <v>4606.2700000000004</v>
      </c>
      <c r="H230" s="295"/>
      <c r="I230" s="14"/>
      <c r="J230" s="14"/>
      <c r="K230" s="14"/>
      <c r="L230" s="14"/>
    </row>
    <row r="231" spans="1:12" x14ac:dyDescent="0.3">
      <c r="A231" s="4" t="s">
        <v>225</v>
      </c>
      <c r="B231" s="14">
        <v>165269.76000000001</v>
      </c>
      <c r="C231" s="15">
        <v>-11.63</v>
      </c>
      <c r="D231" s="14">
        <v>1344.58</v>
      </c>
      <c r="E231" s="268">
        <v>187024.8</v>
      </c>
      <c r="F231" s="267">
        <v>1.43</v>
      </c>
      <c r="G231" s="268">
        <v>6970.87</v>
      </c>
      <c r="H231" s="295"/>
      <c r="I231" s="14"/>
      <c r="J231" s="14"/>
      <c r="K231" s="14"/>
      <c r="L231" s="14"/>
    </row>
    <row r="232" spans="1:12" x14ac:dyDescent="0.3">
      <c r="A232" s="4" t="s">
        <v>226</v>
      </c>
      <c r="B232" s="14">
        <v>39593.379999999997</v>
      </c>
      <c r="C232" s="15">
        <v>-14.41</v>
      </c>
      <c r="D232" s="14">
        <v>461.05</v>
      </c>
      <c r="E232" s="268">
        <v>46260.59</v>
      </c>
      <c r="F232" s="267">
        <v>1.33</v>
      </c>
      <c r="G232" s="268">
        <v>2379</v>
      </c>
      <c r="H232" s="295"/>
      <c r="I232" s="14"/>
      <c r="J232" s="14"/>
      <c r="K232" s="14"/>
      <c r="L232" s="14"/>
    </row>
    <row r="233" spans="1:12" x14ac:dyDescent="0.3">
      <c r="A233" s="4" t="s">
        <v>227</v>
      </c>
      <c r="B233" s="14">
        <v>30788.63</v>
      </c>
      <c r="C233" s="15">
        <v>-9.0500000000000007</v>
      </c>
      <c r="D233" s="14">
        <v>121.65</v>
      </c>
      <c r="E233" s="268">
        <v>33852.550000000003</v>
      </c>
      <c r="F233" s="267">
        <v>0.09</v>
      </c>
      <c r="G233" s="268">
        <v>603.83000000000004</v>
      </c>
      <c r="H233" s="295"/>
      <c r="I233" s="14"/>
      <c r="J233" s="14"/>
      <c r="K233" s="14"/>
      <c r="L233" s="14"/>
    </row>
    <row r="234" spans="1:12" x14ac:dyDescent="0.3">
      <c r="A234" s="4" t="s">
        <v>228</v>
      </c>
      <c r="B234" s="14">
        <v>113037.15</v>
      </c>
      <c r="C234" s="15">
        <v>-12.89</v>
      </c>
      <c r="D234" s="14">
        <v>1275.42</v>
      </c>
      <c r="E234" s="268">
        <v>129761.57</v>
      </c>
      <c r="F234" s="267">
        <v>0.31</v>
      </c>
      <c r="G234" s="268">
        <v>6756.17</v>
      </c>
      <c r="H234" s="295"/>
      <c r="I234" s="14"/>
      <c r="J234" s="14"/>
      <c r="K234" s="14"/>
      <c r="L234" s="14"/>
    </row>
    <row r="235" spans="1:12" x14ac:dyDescent="0.3">
      <c r="A235" s="4" t="s">
        <v>229</v>
      </c>
      <c r="B235" s="14">
        <v>92023.44</v>
      </c>
      <c r="C235" s="15">
        <v>-11.96</v>
      </c>
      <c r="D235" s="14">
        <v>905.32</v>
      </c>
      <c r="E235" s="268">
        <v>104518.81</v>
      </c>
      <c r="F235" s="267">
        <v>1.52</v>
      </c>
      <c r="G235" s="268">
        <v>4530.46</v>
      </c>
      <c r="H235" s="295"/>
      <c r="I235" s="14"/>
      <c r="J235" s="14"/>
      <c r="K235" s="14"/>
      <c r="L235" s="14"/>
    </row>
    <row r="236" spans="1:12" x14ac:dyDescent="0.3">
      <c r="A236" s="4" t="s">
        <v>230</v>
      </c>
      <c r="B236" s="14">
        <v>53414.27</v>
      </c>
      <c r="C236" s="15">
        <v>-13.41</v>
      </c>
      <c r="D236" s="14">
        <v>575.96</v>
      </c>
      <c r="E236" s="268">
        <v>61686.07</v>
      </c>
      <c r="F236" s="267">
        <v>3.37</v>
      </c>
      <c r="G236" s="268">
        <v>3017.71</v>
      </c>
      <c r="H236" s="295"/>
      <c r="I236" s="14"/>
      <c r="J236" s="14"/>
      <c r="K236" s="14"/>
      <c r="L236" s="14"/>
    </row>
    <row r="237" spans="1:12" x14ac:dyDescent="0.3">
      <c r="A237" s="237" t="s">
        <v>341</v>
      </c>
      <c r="B237" s="14">
        <v>130831.07</v>
      </c>
      <c r="C237" s="15">
        <v>-10.96</v>
      </c>
      <c r="D237" s="14">
        <v>925.22</v>
      </c>
      <c r="E237" s="268">
        <v>146940.35999999999</v>
      </c>
      <c r="F237" s="267">
        <v>2.9</v>
      </c>
      <c r="G237" s="268">
        <v>4619.7299999999996</v>
      </c>
      <c r="H237" s="295"/>
      <c r="I237" s="14"/>
      <c r="J237" s="14"/>
      <c r="K237" s="14"/>
      <c r="L237" s="14"/>
    </row>
    <row r="238" spans="1:12" x14ac:dyDescent="0.3">
      <c r="A238" s="4" t="s">
        <v>231</v>
      </c>
      <c r="B238" s="14">
        <v>353815.83</v>
      </c>
      <c r="C238" s="15">
        <v>-11.44</v>
      </c>
      <c r="D238" s="14">
        <v>2298.06</v>
      </c>
      <c r="E238" s="268">
        <v>399511.89</v>
      </c>
      <c r="F238" s="267">
        <v>0.81</v>
      </c>
      <c r="G238" s="268">
        <v>11801.76</v>
      </c>
      <c r="H238" s="295"/>
      <c r="I238" s="14"/>
      <c r="J238" s="14"/>
      <c r="K238" s="14"/>
      <c r="L238" s="14"/>
    </row>
    <row r="239" spans="1:12" x14ac:dyDescent="0.3">
      <c r="A239" s="4" t="s">
        <v>232</v>
      </c>
      <c r="B239" s="14">
        <v>82388.63</v>
      </c>
      <c r="C239" s="15">
        <v>-10.97</v>
      </c>
      <c r="D239" s="14">
        <v>493.86</v>
      </c>
      <c r="E239" s="268">
        <v>92542.9</v>
      </c>
      <c r="F239" s="267">
        <v>-0.65</v>
      </c>
      <c r="G239" s="268">
        <v>2514.5</v>
      </c>
      <c r="H239" s="295"/>
      <c r="I239" s="14"/>
      <c r="J239" s="14"/>
      <c r="K239" s="14"/>
      <c r="L239" s="14"/>
    </row>
    <row r="240" spans="1:12" x14ac:dyDescent="0.3">
      <c r="A240" s="4" t="s">
        <v>233</v>
      </c>
      <c r="B240" s="14">
        <v>59670.12</v>
      </c>
      <c r="C240" s="15">
        <v>-10.220000000000001</v>
      </c>
      <c r="D240" s="14">
        <v>562.55999999999995</v>
      </c>
      <c r="E240" s="268">
        <v>66463.42</v>
      </c>
      <c r="F240" s="267">
        <v>2.78</v>
      </c>
      <c r="G240" s="268">
        <v>2890.34</v>
      </c>
      <c r="H240" s="295"/>
      <c r="I240" s="14"/>
      <c r="J240" s="14"/>
      <c r="K240" s="14"/>
      <c r="L240" s="14"/>
    </row>
    <row r="241" spans="1:12" x14ac:dyDescent="0.3">
      <c r="A241" s="4" t="s">
        <v>234</v>
      </c>
      <c r="B241" s="14">
        <v>26540.62</v>
      </c>
      <c r="C241" s="15">
        <v>-13.25</v>
      </c>
      <c r="D241" s="14">
        <v>174.58</v>
      </c>
      <c r="E241" s="268">
        <v>30593.97</v>
      </c>
      <c r="F241" s="267">
        <v>1.34</v>
      </c>
      <c r="G241" s="268">
        <v>876.49</v>
      </c>
      <c r="I241" s="14"/>
      <c r="J241" s="14"/>
      <c r="K241" s="14"/>
      <c r="L241" s="14"/>
    </row>
    <row r="242" spans="1:12" x14ac:dyDescent="0.3">
      <c r="A242" s="4" t="s">
        <v>235</v>
      </c>
      <c r="B242" s="14">
        <v>108853.02</v>
      </c>
      <c r="C242" s="15">
        <v>-11.89</v>
      </c>
      <c r="D242" s="14">
        <v>749.48</v>
      </c>
      <c r="E242" s="268">
        <v>123541.46</v>
      </c>
      <c r="F242" s="267">
        <v>1.4</v>
      </c>
      <c r="G242" s="268">
        <v>3897.75</v>
      </c>
      <c r="H242" s="295"/>
      <c r="I242" s="14"/>
      <c r="J242" s="14"/>
      <c r="K242" s="14"/>
      <c r="L242" s="14"/>
    </row>
    <row r="243" spans="1:12" x14ac:dyDescent="0.3">
      <c r="A243" s="4" t="s">
        <v>236</v>
      </c>
      <c r="B243" s="14">
        <v>2651478.25</v>
      </c>
      <c r="C243" s="15">
        <v>-10.64</v>
      </c>
      <c r="D243" s="14">
        <v>29777.59</v>
      </c>
      <c r="E243" s="268">
        <v>2967055.68</v>
      </c>
      <c r="F243" s="267">
        <v>0.88</v>
      </c>
      <c r="G243" s="268">
        <v>156648.75</v>
      </c>
      <c r="H243" s="295"/>
      <c r="I243" s="14"/>
      <c r="J243" s="14"/>
      <c r="K243" s="14"/>
      <c r="L243" s="14"/>
    </row>
    <row r="244" spans="1:12" x14ac:dyDescent="0.3">
      <c r="A244" s="4" t="s">
        <v>237</v>
      </c>
      <c r="B244" s="14">
        <v>50184.18</v>
      </c>
      <c r="C244" s="15">
        <v>-12.13</v>
      </c>
      <c r="D244" s="14">
        <v>360.97</v>
      </c>
      <c r="E244" s="268">
        <v>57114.53</v>
      </c>
      <c r="F244" s="267">
        <v>1.87</v>
      </c>
      <c r="G244" s="268">
        <v>1822.94</v>
      </c>
      <c r="H244" s="295"/>
      <c r="I244" s="14"/>
      <c r="J244" s="14"/>
      <c r="K244" s="14"/>
      <c r="L244" s="14"/>
    </row>
    <row r="245" spans="1:12" x14ac:dyDescent="0.3">
      <c r="A245" s="4" t="s">
        <v>238</v>
      </c>
      <c r="B245" s="14">
        <v>22083.119999999999</v>
      </c>
      <c r="C245" s="15">
        <v>-10.89</v>
      </c>
      <c r="D245" s="14">
        <v>208.73</v>
      </c>
      <c r="E245" s="268">
        <v>24781.83</v>
      </c>
      <c r="F245" s="267">
        <v>0.99</v>
      </c>
      <c r="G245" s="268">
        <v>1094.0999999999999</v>
      </c>
      <c r="H245" s="295"/>
      <c r="I245" s="14"/>
      <c r="J245" s="14"/>
      <c r="K245" s="14"/>
      <c r="L245" s="14"/>
    </row>
    <row r="246" spans="1:12" x14ac:dyDescent="0.3">
      <c r="A246" s="4" t="s">
        <v>239</v>
      </c>
      <c r="B246" s="14">
        <v>85526.36</v>
      </c>
      <c r="C246" s="15">
        <v>1.41</v>
      </c>
      <c r="D246" s="14">
        <v>596.9</v>
      </c>
      <c r="E246" s="268">
        <v>84333.71</v>
      </c>
      <c r="F246" s="267">
        <v>0.25</v>
      </c>
      <c r="G246" s="268">
        <v>3110.44</v>
      </c>
      <c r="H246" s="295"/>
      <c r="I246" s="14"/>
      <c r="J246" s="14"/>
      <c r="K246" s="14"/>
      <c r="L246" s="14"/>
    </row>
    <row r="247" spans="1:12" x14ac:dyDescent="0.3">
      <c r="A247" s="4" t="s">
        <v>240</v>
      </c>
      <c r="B247" s="14">
        <v>63239.14</v>
      </c>
      <c r="C247" s="15">
        <v>-13.87</v>
      </c>
      <c r="D247" s="14">
        <v>557.78</v>
      </c>
      <c r="E247" s="268">
        <v>73421.350000000006</v>
      </c>
      <c r="F247" s="267">
        <v>0.48</v>
      </c>
      <c r="G247" s="268">
        <v>2860.41</v>
      </c>
      <c r="H247" s="295"/>
    </row>
    <row r="248" spans="1:12" x14ac:dyDescent="0.3">
      <c r="A248" s="4" t="s">
        <v>241</v>
      </c>
      <c r="B248" s="14">
        <v>69781.320000000007</v>
      </c>
      <c r="C248" s="15">
        <v>-15.37</v>
      </c>
      <c r="D248" s="14">
        <v>503.83</v>
      </c>
      <c r="E248" s="268">
        <v>82457.440000000002</v>
      </c>
      <c r="F248" s="267">
        <v>3.03</v>
      </c>
      <c r="G248" s="268">
        <v>2622.05</v>
      </c>
      <c r="H248" s="295"/>
      <c r="I248" s="14"/>
      <c r="J248" s="14"/>
      <c r="K248" s="14"/>
      <c r="L248" s="14"/>
    </row>
    <row r="249" spans="1:12" x14ac:dyDescent="0.3">
      <c r="A249" s="4" t="s">
        <v>242</v>
      </c>
      <c r="B249" s="14">
        <v>36438.019999999997</v>
      </c>
      <c r="C249" s="15">
        <v>-14.31</v>
      </c>
      <c r="D249" s="14">
        <v>269.27</v>
      </c>
      <c r="E249" s="268">
        <v>42521.73</v>
      </c>
      <c r="F249" s="267">
        <v>2.9</v>
      </c>
      <c r="G249" s="268">
        <v>1389.25</v>
      </c>
      <c r="H249" s="295"/>
      <c r="I249" s="14"/>
      <c r="J249" s="14"/>
      <c r="K249" s="14"/>
      <c r="L249" s="14"/>
    </row>
    <row r="250" spans="1:12" x14ac:dyDescent="0.3">
      <c r="A250" s="4" t="s">
        <v>243</v>
      </c>
      <c r="B250" s="14">
        <v>336040.37</v>
      </c>
      <c r="C250" s="15">
        <v>-11.32</v>
      </c>
      <c r="D250" s="14">
        <v>2217.06</v>
      </c>
      <c r="E250" s="268">
        <v>378924.41</v>
      </c>
      <c r="F250" s="267">
        <v>1.76</v>
      </c>
      <c r="G250" s="268">
        <v>11648.07</v>
      </c>
      <c r="H250" s="295"/>
      <c r="I250" s="14"/>
      <c r="J250" s="14"/>
      <c r="K250" s="14"/>
      <c r="L250" s="14"/>
    </row>
    <row r="251" spans="1:12" x14ac:dyDescent="0.3">
      <c r="A251" s="4" t="s">
        <v>244</v>
      </c>
      <c r="B251" s="14">
        <v>2166516.7799999998</v>
      </c>
      <c r="C251" s="15">
        <v>-9.89</v>
      </c>
      <c r="D251" s="14">
        <v>35426.910000000003</v>
      </c>
      <c r="E251" s="268">
        <v>2404209.71</v>
      </c>
      <c r="F251" s="267">
        <v>1.38</v>
      </c>
      <c r="G251" s="268">
        <v>166533.54999999999</v>
      </c>
      <c r="H251" s="295"/>
      <c r="I251" s="14"/>
      <c r="J251" s="14"/>
      <c r="K251" s="14"/>
      <c r="L251" s="14"/>
    </row>
    <row r="252" spans="1:12" x14ac:dyDescent="0.3">
      <c r="A252" s="4" t="s">
        <v>245</v>
      </c>
      <c r="B252" s="14">
        <v>632028.1</v>
      </c>
      <c r="C252" s="15">
        <v>-10.75</v>
      </c>
      <c r="D252" s="14">
        <v>4286</v>
      </c>
      <c r="E252" s="268">
        <v>708143.45</v>
      </c>
      <c r="F252" s="267">
        <v>0.47</v>
      </c>
      <c r="G252" s="268">
        <v>21004.19</v>
      </c>
      <c r="H252" s="295"/>
      <c r="I252" s="14"/>
      <c r="J252" s="14"/>
      <c r="K252" s="14"/>
      <c r="L252" s="14"/>
    </row>
    <row r="253" spans="1:12" x14ac:dyDescent="0.3">
      <c r="A253" s="4" t="s">
        <v>246</v>
      </c>
      <c r="B253" s="14">
        <v>106214.55</v>
      </c>
      <c r="C253" s="15">
        <v>-11.4</v>
      </c>
      <c r="D253" s="14">
        <v>573.70000000000005</v>
      </c>
      <c r="E253" s="268">
        <v>119878.42</v>
      </c>
      <c r="F253" s="267">
        <v>9.92</v>
      </c>
      <c r="G253" s="268">
        <v>2819.69</v>
      </c>
      <c r="H253" s="295"/>
      <c r="I253" s="14"/>
      <c r="J253" s="14"/>
      <c r="K253" s="14"/>
      <c r="L253" s="14"/>
    </row>
    <row r="254" spans="1:12" x14ac:dyDescent="0.3">
      <c r="A254" s="4" t="s">
        <v>247</v>
      </c>
      <c r="B254" s="14">
        <v>53640.26</v>
      </c>
      <c r="C254" s="15">
        <v>-7.39</v>
      </c>
      <c r="D254" s="14">
        <v>0</v>
      </c>
      <c r="E254" s="268">
        <v>57922.6</v>
      </c>
      <c r="F254" s="267">
        <v>2.34</v>
      </c>
      <c r="G254" s="268">
        <v>0</v>
      </c>
      <c r="H254" s="295"/>
      <c r="I254" s="14"/>
      <c r="J254" s="14"/>
      <c r="K254" s="14"/>
      <c r="L254" s="14"/>
    </row>
    <row r="255" spans="1:12" x14ac:dyDescent="0.3">
      <c r="A255" s="4" t="s">
        <v>248</v>
      </c>
      <c r="B255" s="14">
        <v>237587.1</v>
      </c>
      <c r="C255" s="15">
        <v>-6.51</v>
      </c>
      <c r="D255" s="14">
        <v>1292.3599999999999</v>
      </c>
      <c r="E255" s="268">
        <v>254125.91</v>
      </c>
      <c r="F255" s="267">
        <v>0.25</v>
      </c>
      <c r="G255" s="268">
        <v>6486.37</v>
      </c>
      <c r="H255" s="295"/>
      <c r="I255" s="14"/>
      <c r="J255" s="14"/>
      <c r="K255" s="14"/>
      <c r="L255" s="14"/>
    </row>
    <row r="256" spans="1:12" x14ac:dyDescent="0.3">
      <c r="A256" s="4" t="s">
        <v>249</v>
      </c>
      <c r="B256" s="14">
        <v>75093.33</v>
      </c>
      <c r="C256" s="15">
        <v>-12.95</v>
      </c>
      <c r="D256" s="14">
        <v>595.89</v>
      </c>
      <c r="E256" s="268">
        <v>86260.67</v>
      </c>
      <c r="F256" s="267">
        <v>-1.66</v>
      </c>
      <c r="G256" s="268">
        <v>3250.78</v>
      </c>
      <c r="H256" s="295"/>
      <c r="I256" s="14"/>
      <c r="J256" s="14"/>
      <c r="K256" s="14"/>
      <c r="L256" s="14"/>
    </row>
    <row r="257" spans="1:12" x14ac:dyDescent="0.3">
      <c r="A257" s="4" t="s">
        <v>250</v>
      </c>
      <c r="B257" s="14">
        <v>45672.38</v>
      </c>
      <c r="C257" s="15">
        <v>-11.94</v>
      </c>
      <c r="D257" s="14">
        <v>409.03</v>
      </c>
      <c r="E257" s="268">
        <v>51866.17</v>
      </c>
      <c r="F257" s="267">
        <v>1</v>
      </c>
      <c r="G257" s="268">
        <v>2127.2199999999998</v>
      </c>
      <c r="H257" s="295"/>
      <c r="I257" s="14"/>
      <c r="J257" s="14"/>
      <c r="K257" s="14"/>
      <c r="L257" s="14"/>
    </row>
    <row r="258" spans="1:12" x14ac:dyDescent="0.3">
      <c r="A258" s="4" t="s">
        <v>251</v>
      </c>
      <c r="B258" s="14">
        <v>18654.419999999998</v>
      </c>
      <c r="C258" s="15">
        <v>-10.69</v>
      </c>
      <c r="D258" s="14">
        <v>118.86</v>
      </c>
      <c r="E258" s="268">
        <v>20888.12</v>
      </c>
      <c r="F258" s="267">
        <v>-0.13</v>
      </c>
      <c r="G258" s="268">
        <v>591.91999999999996</v>
      </c>
      <c r="H258" s="295"/>
      <c r="I258" s="14"/>
      <c r="J258" s="14"/>
      <c r="K258" s="14"/>
      <c r="L258" s="14"/>
    </row>
    <row r="259" spans="1:12" x14ac:dyDescent="0.3">
      <c r="A259" s="4" t="s">
        <v>252</v>
      </c>
      <c r="B259" s="14">
        <v>140560.53</v>
      </c>
      <c r="C259" s="15">
        <v>-11.17</v>
      </c>
      <c r="D259" s="14">
        <v>1505.24</v>
      </c>
      <c r="E259" s="268">
        <v>158232.47</v>
      </c>
      <c r="F259" s="267">
        <v>-0.89</v>
      </c>
      <c r="G259" s="268">
        <v>6902.95</v>
      </c>
      <c r="H259" s="295"/>
      <c r="I259" s="14"/>
      <c r="J259" s="14"/>
      <c r="K259" s="14"/>
      <c r="L259" s="14"/>
    </row>
    <row r="260" spans="1:12" x14ac:dyDescent="0.3">
      <c r="A260" s="4" t="s">
        <v>253</v>
      </c>
      <c r="B260" s="14">
        <v>248713.28</v>
      </c>
      <c r="C260" s="15">
        <v>-11.31</v>
      </c>
      <c r="D260" s="14">
        <v>1916.41</v>
      </c>
      <c r="E260" s="268">
        <v>280439.06</v>
      </c>
      <c r="F260" s="267">
        <v>2.4</v>
      </c>
      <c r="G260" s="268">
        <v>10063.84</v>
      </c>
      <c r="H260" s="295"/>
      <c r="I260" s="14"/>
      <c r="J260" s="14"/>
      <c r="K260" s="14"/>
      <c r="L260" s="14"/>
    </row>
    <row r="261" spans="1:12" x14ac:dyDescent="0.3">
      <c r="A261" s="4" t="s">
        <v>254</v>
      </c>
      <c r="B261" s="14">
        <v>48627.33</v>
      </c>
      <c r="C261" s="15">
        <v>-11.11</v>
      </c>
      <c r="D261" s="14">
        <v>361.48</v>
      </c>
      <c r="E261" s="268">
        <v>54705.17</v>
      </c>
      <c r="F261" s="267">
        <v>3.82</v>
      </c>
      <c r="G261" s="268">
        <v>1854.22</v>
      </c>
      <c r="H261" s="295"/>
      <c r="I261" s="14"/>
      <c r="J261" s="14"/>
      <c r="K261" s="14"/>
      <c r="L261" s="14"/>
    </row>
    <row r="262" spans="1:12" x14ac:dyDescent="0.3">
      <c r="A262" s="4" t="s">
        <v>255</v>
      </c>
      <c r="B262" s="14">
        <v>46597.1</v>
      </c>
      <c r="C262" s="15">
        <v>-5.86</v>
      </c>
      <c r="D262" s="14">
        <v>381.03</v>
      </c>
      <c r="E262" s="268">
        <v>49495.6</v>
      </c>
      <c r="F262" s="267">
        <v>1.24</v>
      </c>
      <c r="G262" s="268">
        <v>1996.22</v>
      </c>
      <c r="H262" s="295"/>
      <c r="I262" s="14"/>
      <c r="J262" s="14"/>
      <c r="K262" s="14"/>
      <c r="L262" s="14"/>
    </row>
    <row r="263" spans="1:12" x14ac:dyDescent="0.3">
      <c r="A263" s="4" t="s">
        <v>256</v>
      </c>
      <c r="B263" s="14">
        <v>910201.58</v>
      </c>
      <c r="C263" s="15">
        <v>-11.14</v>
      </c>
      <c r="D263" s="14">
        <v>12988.93</v>
      </c>
      <c r="E263" s="268">
        <v>1024332.31</v>
      </c>
      <c r="F263" s="267">
        <v>1.5</v>
      </c>
      <c r="G263" s="268">
        <v>59032.43</v>
      </c>
      <c r="H263" s="295"/>
      <c r="I263" s="14"/>
      <c r="J263" s="14"/>
      <c r="K263" s="14"/>
      <c r="L263" s="14"/>
    </row>
    <row r="264" spans="1:12" x14ac:dyDescent="0.3">
      <c r="A264" s="4" t="s">
        <v>257</v>
      </c>
      <c r="B264" s="14">
        <v>29069.87</v>
      </c>
      <c r="C264" s="15">
        <v>-17.649999999999999</v>
      </c>
      <c r="D264" s="14">
        <v>413.05</v>
      </c>
      <c r="E264" s="268">
        <v>35298.39</v>
      </c>
      <c r="F264" s="267">
        <v>2.11</v>
      </c>
      <c r="G264" s="268">
        <v>2061.6999999999998</v>
      </c>
      <c r="H264" s="295"/>
      <c r="I264" s="14"/>
      <c r="J264" s="14"/>
      <c r="K264" s="14"/>
      <c r="L264" s="14"/>
    </row>
    <row r="265" spans="1:12" x14ac:dyDescent="0.3">
      <c r="A265" s="4" t="s">
        <v>258</v>
      </c>
      <c r="B265" s="14">
        <v>2180756.16</v>
      </c>
      <c r="C265" s="15">
        <v>-10.42</v>
      </c>
      <c r="D265" s="14">
        <v>31121.06</v>
      </c>
      <c r="E265" s="268">
        <v>2434557.4700000002</v>
      </c>
      <c r="F265" s="267">
        <v>0.56000000000000005</v>
      </c>
      <c r="G265" s="268">
        <v>147725.1</v>
      </c>
      <c r="H265" s="295"/>
      <c r="I265" s="14"/>
      <c r="J265" s="14"/>
      <c r="K265" s="14"/>
      <c r="L265" s="14"/>
    </row>
    <row r="266" spans="1:12" x14ac:dyDescent="0.3">
      <c r="A266" s="4" t="s">
        <v>259</v>
      </c>
      <c r="B266" s="14">
        <v>293382.42</v>
      </c>
      <c r="C266" s="15">
        <v>-11.14</v>
      </c>
      <c r="D266" s="14">
        <v>2703.93</v>
      </c>
      <c r="E266" s="268">
        <v>330161.15000000002</v>
      </c>
      <c r="F266" s="267">
        <v>0.39</v>
      </c>
      <c r="G266" s="268">
        <v>13379.23</v>
      </c>
      <c r="H266" s="295"/>
      <c r="I266" s="14"/>
      <c r="J266" s="14"/>
      <c r="K266" s="14"/>
      <c r="L266" s="14"/>
    </row>
    <row r="267" spans="1:12" x14ac:dyDescent="0.3">
      <c r="A267" s="4" t="s">
        <v>260</v>
      </c>
      <c r="B267" s="14">
        <v>34166.04</v>
      </c>
      <c r="C267" s="15">
        <v>-13.67</v>
      </c>
      <c r="D267" s="14">
        <v>243.57</v>
      </c>
      <c r="E267" s="268">
        <v>39576.080000000002</v>
      </c>
      <c r="F267" s="267">
        <v>0.52</v>
      </c>
      <c r="G267" s="268">
        <v>1226.24</v>
      </c>
      <c r="H267" s="295"/>
      <c r="I267" s="14"/>
      <c r="J267" s="14"/>
      <c r="K267" s="14"/>
      <c r="L267" s="14"/>
    </row>
    <row r="268" spans="1:12" x14ac:dyDescent="0.3">
      <c r="A268" s="4" t="s">
        <v>261</v>
      </c>
      <c r="B268" s="14">
        <v>29280.58</v>
      </c>
      <c r="C268" s="15">
        <v>-14.68</v>
      </c>
      <c r="D268" s="14">
        <v>285.57</v>
      </c>
      <c r="E268" s="268">
        <v>34320.19</v>
      </c>
      <c r="F268" s="267">
        <v>0.71</v>
      </c>
      <c r="G268" s="268">
        <v>1483.33</v>
      </c>
      <c r="H268" s="295"/>
      <c r="I268" s="14"/>
      <c r="J268" s="14"/>
      <c r="K268" s="14"/>
      <c r="L268" s="14"/>
    </row>
    <row r="269" spans="1:12" x14ac:dyDescent="0.3">
      <c r="A269" s="4" t="s">
        <v>262</v>
      </c>
      <c r="B269" s="14">
        <v>72539.490000000005</v>
      </c>
      <c r="C269" s="15">
        <v>-10.52</v>
      </c>
      <c r="D269" s="14">
        <v>397.5</v>
      </c>
      <c r="E269" s="268">
        <v>81068.98</v>
      </c>
      <c r="F269" s="267">
        <v>1.02</v>
      </c>
      <c r="G269" s="268">
        <v>1980.97</v>
      </c>
      <c r="H269" s="295"/>
      <c r="I269" s="14"/>
      <c r="J269" s="14"/>
      <c r="K269" s="14"/>
      <c r="L269" s="14"/>
    </row>
    <row r="270" spans="1:12" x14ac:dyDescent="0.3">
      <c r="A270" s="4" t="s">
        <v>263</v>
      </c>
      <c r="B270" s="14">
        <v>60201.54</v>
      </c>
      <c r="C270" s="15">
        <v>-12.03</v>
      </c>
      <c r="D270" s="14">
        <v>408.41</v>
      </c>
      <c r="E270" s="268">
        <v>68435.67</v>
      </c>
      <c r="F270" s="267">
        <v>3.12</v>
      </c>
      <c r="G270" s="268">
        <v>2051.27</v>
      </c>
      <c r="H270" s="295"/>
      <c r="I270" s="14"/>
      <c r="J270" s="14"/>
      <c r="K270" s="14"/>
      <c r="L270" s="14"/>
    </row>
    <row r="271" spans="1:12" x14ac:dyDescent="0.3">
      <c r="A271" s="4" t="s">
        <v>264</v>
      </c>
      <c r="B271" s="14">
        <v>54665.77</v>
      </c>
      <c r="C271" s="15">
        <v>-8</v>
      </c>
      <c r="D271" s="14">
        <v>699.12</v>
      </c>
      <c r="E271" s="268">
        <v>59418.46</v>
      </c>
      <c r="F271" s="267">
        <v>1.92</v>
      </c>
      <c r="G271" s="268">
        <v>3776.12</v>
      </c>
      <c r="H271" s="295"/>
      <c r="I271" s="14"/>
      <c r="J271" s="14"/>
      <c r="K271" s="14"/>
      <c r="L271" s="14"/>
    </row>
    <row r="272" spans="1:12" x14ac:dyDescent="0.3">
      <c r="A272" s="4" t="s">
        <v>265</v>
      </c>
      <c r="B272" s="14">
        <v>455798.58</v>
      </c>
      <c r="C272" s="15">
        <v>-11.36</v>
      </c>
      <c r="D272" s="14">
        <v>2780.73</v>
      </c>
      <c r="E272" s="268">
        <v>514186.47</v>
      </c>
      <c r="F272" s="267">
        <v>-0.93</v>
      </c>
      <c r="G272" s="268">
        <v>14002.18</v>
      </c>
      <c r="H272" s="295"/>
      <c r="I272" s="14"/>
      <c r="J272" s="14"/>
      <c r="K272" s="14"/>
      <c r="L272" s="14"/>
    </row>
    <row r="273" spans="1:12" x14ac:dyDescent="0.3">
      <c r="A273" s="4" t="s">
        <v>266</v>
      </c>
      <c r="B273" s="14">
        <v>86449.67</v>
      </c>
      <c r="C273" s="15">
        <v>-14.55</v>
      </c>
      <c r="D273" s="14">
        <v>967.19</v>
      </c>
      <c r="E273" s="268">
        <v>101173.9</v>
      </c>
      <c r="F273" s="267">
        <v>0.53</v>
      </c>
      <c r="G273" s="268">
        <v>4979.25</v>
      </c>
      <c r="H273" s="295"/>
      <c r="I273" s="14"/>
      <c r="J273" s="14"/>
      <c r="K273" s="14"/>
      <c r="L273" s="14"/>
    </row>
    <row r="274" spans="1:12" x14ac:dyDescent="0.3">
      <c r="A274" s="4" t="s">
        <v>267</v>
      </c>
      <c r="B274" s="14">
        <v>52404.87</v>
      </c>
      <c r="C274" s="15">
        <v>-11.58</v>
      </c>
      <c r="D274" s="14">
        <v>364.97</v>
      </c>
      <c r="E274" s="268">
        <v>59265.96</v>
      </c>
      <c r="F274" s="267">
        <v>0.75</v>
      </c>
      <c r="G274" s="268">
        <v>2209.38</v>
      </c>
      <c r="H274" s="295"/>
      <c r="I274" s="14"/>
      <c r="J274" s="14"/>
      <c r="K274" s="14"/>
      <c r="L274" s="14"/>
    </row>
    <row r="275" spans="1:12" x14ac:dyDescent="0.3">
      <c r="A275" s="4" t="s">
        <v>268</v>
      </c>
      <c r="B275" s="14">
        <v>101091.54</v>
      </c>
      <c r="C275" s="15">
        <v>-12.36</v>
      </c>
      <c r="D275" s="14">
        <v>1001.68</v>
      </c>
      <c r="E275" s="268">
        <v>115344.28</v>
      </c>
      <c r="F275" s="267">
        <v>0.72</v>
      </c>
      <c r="G275" s="268">
        <v>5165.1099999999997</v>
      </c>
      <c r="H275" s="295"/>
      <c r="I275" s="14"/>
      <c r="J275" s="14"/>
      <c r="K275" s="14"/>
      <c r="L275" s="14"/>
    </row>
    <row r="276" spans="1:12" x14ac:dyDescent="0.3">
      <c r="A276" s="4" t="s">
        <v>269</v>
      </c>
      <c r="B276" s="14">
        <v>130706.83</v>
      </c>
      <c r="C276" s="15">
        <v>-12.3</v>
      </c>
      <c r="D276" s="14">
        <v>1072.69</v>
      </c>
      <c r="E276" s="268">
        <v>149034.26</v>
      </c>
      <c r="F276" s="267">
        <v>-0.45</v>
      </c>
      <c r="G276" s="268">
        <v>5178.29</v>
      </c>
      <c r="H276" s="295"/>
      <c r="I276" s="14"/>
      <c r="J276" s="14"/>
      <c r="K276" s="14"/>
      <c r="L276" s="14"/>
    </row>
    <row r="277" spans="1:12" x14ac:dyDescent="0.3">
      <c r="A277" s="4" t="s">
        <v>270</v>
      </c>
      <c r="B277" s="14">
        <v>58640.91</v>
      </c>
      <c r="C277" s="15">
        <v>-11.31</v>
      </c>
      <c r="D277" s="14">
        <v>515.58000000000004</v>
      </c>
      <c r="E277" s="268">
        <v>66120.59</v>
      </c>
      <c r="F277" s="267">
        <v>0.53</v>
      </c>
      <c r="G277" s="268">
        <v>2617.85</v>
      </c>
      <c r="H277" s="295"/>
      <c r="I277" s="14"/>
      <c r="J277" s="14"/>
      <c r="K277" s="14"/>
      <c r="L277" s="14"/>
    </row>
    <row r="278" spans="1:12" x14ac:dyDescent="0.3">
      <c r="A278" s="4" t="s">
        <v>271</v>
      </c>
      <c r="B278" s="14">
        <v>286446.45</v>
      </c>
      <c r="C278" s="15">
        <v>-11.48</v>
      </c>
      <c r="D278" s="14">
        <v>1743.06</v>
      </c>
      <c r="E278" s="268">
        <v>323612.15000000002</v>
      </c>
      <c r="F278" s="267">
        <v>3.5</v>
      </c>
      <c r="G278" s="268">
        <v>8786.7099999999991</v>
      </c>
      <c r="H278" s="295"/>
      <c r="I278" s="14"/>
      <c r="J278" s="14"/>
      <c r="K278" s="14"/>
      <c r="L278" s="14"/>
    </row>
    <row r="279" spans="1:12" x14ac:dyDescent="0.3">
      <c r="A279" s="4" t="s">
        <v>272</v>
      </c>
      <c r="B279" s="14">
        <v>585246.18000000005</v>
      </c>
      <c r="C279" s="15">
        <v>-4.95</v>
      </c>
      <c r="D279" s="14">
        <v>5414.18</v>
      </c>
      <c r="E279" s="268">
        <v>615731.48</v>
      </c>
      <c r="F279" s="267">
        <v>0.77</v>
      </c>
      <c r="G279" s="268">
        <v>27588.59</v>
      </c>
      <c r="H279" s="295"/>
      <c r="I279" s="14"/>
      <c r="J279" s="14"/>
      <c r="K279" s="14"/>
      <c r="L279" s="14"/>
    </row>
    <row r="280" spans="1:12" x14ac:dyDescent="0.3">
      <c r="A280" s="4" t="s">
        <v>273</v>
      </c>
      <c r="B280" s="14">
        <v>532279.59</v>
      </c>
      <c r="C280" s="15">
        <v>-9.98</v>
      </c>
      <c r="D280" s="14">
        <v>3382.26</v>
      </c>
      <c r="E280" s="268">
        <v>591309.05000000005</v>
      </c>
      <c r="F280" s="267">
        <v>1.22</v>
      </c>
      <c r="G280" s="268">
        <v>16699.04</v>
      </c>
      <c r="H280" s="295"/>
      <c r="I280" s="14"/>
      <c r="J280" s="14"/>
      <c r="K280" s="14"/>
      <c r="L280" s="14"/>
    </row>
    <row r="281" spans="1:12" x14ac:dyDescent="0.3">
      <c r="A281" s="4" t="s">
        <v>274</v>
      </c>
      <c r="B281" s="14">
        <v>40515.53</v>
      </c>
      <c r="C281" s="15">
        <v>-4.46</v>
      </c>
      <c r="D281" s="14">
        <v>243.39</v>
      </c>
      <c r="E281" s="268">
        <v>42407.71</v>
      </c>
      <c r="F281" s="267">
        <v>0.11</v>
      </c>
      <c r="G281" s="268">
        <v>1229.8399999999999</v>
      </c>
      <c r="H281" s="295"/>
      <c r="I281" s="14"/>
      <c r="J281" s="14"/>
      <c r="K281" s="14"/>
      <c r="L281" s="14"/>
    </row>
    <row r="282" spans="1:12" x14ac:dyDescent="0.3">
      <c r="A282" s="4" t="s">
        <v>275</v>
      </c>
      <c r="B282" s="14">
        <v>99215.03</v>
      </c>
      <c r="C282" s="15">
        <v>-14.03</v>
      </c>
      <c r="D282" s="14">
        <v>741.5</v>
      </c>
      <c r="E282" s="268">
        <v>115411.42</v>
      </c>
      <c r="F282" s="267">
        <v>0.78</v>
      </c>
      <c r="G282" s="268">
        <v>3743.71</v>
      </c>
      <c r="H282" s="295"/>
      <c r="I282" s="14"/>
      <c r="J282" s="14"/>
      <c r="K282" s="14"/>
      <c r="L282" s="14"/>
    </row>
    <row r="283" spans="1:12" x14ac:dyDescent="0.3">
      <c r="A283" s="4" t="s">
        <v>276</v>
      </c>
      <c r="B283" s="14">
        <v>275859.62</v>
      </c>
      <c r="C283" s="15">
        <v>-11.97</v>
      </c>
      <c r="D283" s="14">
        <v>2959.44</v>
      </c>
      <c r="E283" s="268">
        <v>313377.34999999998</v>
      </c>
      <c r="F283" s="267">
        <v>0.2</v>
      </c>
      <c r="G283" s="268">
        <v>14274.58</v>
      </c>
      <c r="H283" s="295"/>
      <c r="I283" s="14"/>
      <c r="J283" s="14"/>
      <c r="K283" s="14"/>
      <c r="L283" s="14"/>
    </row>
    <row r="284" spans="1:12" x14ac:dyDescent="0.3">
      <c r="B284" s="287"/>
      <c r="I284" s="14"/>
      <c r="J284" s="14"/>
      <c r="K284" s="14"/>
      <c r="L284" s="14"/>
    </row>
  </sheetData>
  <sortState ref="A5:H294">
    <sortCondition ref="A5:A294"/>
  </sortState>
  <conditionalFormatting sqref="D231:D247 D159:D165 D184:D200 D202:D208 D119:D138 D140:D156 D4:D16 D167:D170 D172:D182 D113:D114 D116 D108:D111 D18:D37 D39:D55 D104:D106 D210:D216 D218:D229 D57:D92 D94:D102 D249:D284">
    <cfRule type="containsText" dxfId="196" priority="88" stopIfTrue="1" operator="containsText" text="ort">
      <formula>NOT(ISERROR(SEARCH("ort",D4)))</formula>
    </cfRule>
  </conditionalFormatting>
  <conditionalFormatting sqref="B4">
    <cfRule type="containsText" dxfId="195" priority="83" stopIfTrue="1" operator="containsText" text="ort">
      <formula>NOT(ISERROR(SEARCH("ort",B4)))</formula>
    </cfRule>
  </conditionalFormatting>
  <conditionalFormatting sqref="B285:D1048474">
    <cfRule type="containsText" dxfId="194" priority="95" stopIfTrue="1" operator="containsText" text="ort">
      <formula>NOT(ISERROR(SEARCH("ort",#REF!)))</formula>
    </cfRule>
  </conditionalFormatting>
  <conditionalFormatting sqref="B1048475:D1048576 B5:C16 B18:C37 B39:C55 B57:C92 B94:C101">
    <cfRule type="containsText" dxfId="193" priority="96" stopIfTrue="1" operator="containsText" text="ort">
      <formula>NOT(ISERROR(SEARCH("ort",#REF!)))</formula>
    </cfRule>
  </conditionalFormatting>
  <conditionalFormatting sqref="B1:D3 B231:C247 B159:C165 B184:C200 B202:C208 B119:C138 B140:C156 B167:C170 B172:C182 B113:C114 B116:C116 B108:C111 B102:C102 B104:C106 B210:C216 B218:C229 B249:C284">
    <cfRule type="containsText" dxfId="192" priority="98" stopIfTrue="1" operator="containsText" text="ort">
      <formula>NOT(ISERROR(SEARCH("ort",#REF!)))</formula>
    </cfRule>
  </conditionalFormatting>
  <conditionalFormatting sqref="E110">
    <cfRule type="containsText" dxfId="191" priority="20" stopIfTrue="1" operator="containsText" text="ort">
      <formula>NOT(ISERROR(SEARCH("ort",E110)))</formula>
    </cfRule>
  </conditionalFormatting>
  <conditionalFormatting sqref="E130">
    <cfRule type="containsText" dxfId="190" priority="19" stopIfTrue="1" operator="containsText" text="ort">
      <formula>NOT(ISERROR(SEARCH("ort",E130)))</formula>
    </cfRule>
  </conditionalFormatting>
  <conditionalFormatting sqref="E137">
    <cfRule type="containsText" dxfId="189" priority="18" stopIfTrue="1" operator="containsText" text="ort">
      <formula>NOT(ISERROR(SEARCH("ort",E137)))</formula>
    </cfRule>
  </conditionalFormatting>
  <conditionalFormatting sqref="E170">
    <cfRule type="containsText" dxfId="188" priority="17" stopIfTrue="1" operator="containsText" text="ort">
      <formula>NOT(ISERROR(SEARCH("ort",E170)))</formula>
    </cfRule>
  </conditionalFormatting>
  <conditionalFormatting sqref="E191">
    <cfRule type="containsText" dxfId="187" priority="16" stopIfTrue="1" operator="containsText" text="ort">
      <formula>NOT(ISERROR(SEARCH("ort",E191)))</formula>
    </cfRule>
  </conditionalFormatting>
  <conditionalFormatting sqref="C4">
    <cfRule type="containsText" dxfId="186" priority="2" stopIfTrue="1" operator="containsText" text="ort">
      <formula>NOT(ISERROR(SEARCH("ort",#REF!)))</formula>
    </cfRule>
  </conditionalFormatting>
  <conditionalFormatting sqref="F103">
    <cfRule type="containsText" dxfId="185" priority="1" stopIfTrue="1" operator="containsText" text="ort">
      <formula>NOT(ISERROR(SEARCH("ort",#REF!)))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11"/>
  <sheetViews>
    <sheetView workbookViewId="0">
      <selection activeCell="J9" sqref="J9"/>
    </sheetView>
  </sheetViews>
  <sheetFormatPr defaultColWidth="9.140625" defaultRowHeight="16.5" x14ac:dyDescent="0.3"/>
  <cols>
    <col min="1" max="1" width="27.7109375" style="13" customWidth="1"/>
    <col min="2" max="2" width="14.85546875" style="244" bestFit="1" customWidth="1"/>
    <col min="3" max="3" width="11.140625" style="15" bestFit="1" customWidth="1"/>
    <col min="4" max="4" width="14.85546875" style="14" bestFit="1" customWidth="1"/>
    <col min="5" max="5" width="13.7109375" style="287" bestFit="1" customWidth="1"/>
    <col min="6" max="6" width="10.85546875" style="15" bestFit="1" customWidth="1"/>
    <col min="7" max="7" width="14.85546875" style="14" bestFit="1" customWidth="1"/>
    <col min="8" max="8" width="9.85546875" style="4" customWidth="1"/>
    <col min="9" max="9" width="12.7109375" style="4" customWidth="1"/>
    <col min="10" max="10" width="22" style="4" bestFit="1" customWidth="1"/>
    <col min="11" max="11" width="10.85546875" style="4" bestFit="1" customWidth="1"/>
    <col min="12" max="12" width="13.5703125" style="4" bestFit="1" customWidth="1"/>
    <col min="13" max="16384" width="9.140625" style="4"/>
  </cols>
  <sheetData>
    <row r="1" spans="1:13" s="5" customFormat="1" x14ac:dyDescent="0.3">
      <c r="A1" s="1" t="s">
        <v>282</v>
      </c>
      <c r="B1" s="219"/>
      <c r="C1" s="220"/>
      <c r="D1" s="248" t="s">
        <v>343</v>
      </c>
      <c r="E1" s="311"/>
      <c r="F1" s="220"/>
      <c r="G1" s="248"/>
    </row>
    <row r="2" spans="1:13" s="3" customFormat="1" x14ac:dyDescent="0.3">
      <c r="A2" s="1"/>
      <c r="B2" s="312" t="s">
        <v>352</v>
      </c>
      <c r="C2" s="313"/>
      <c r="D2" s="3" t="s">
        <v>352</v>
      </c>
      <c r="E2" s="314" t="s">
        <v>353</v>
      </c>
      <c r="F2" s="313"/>
      <c r="G2" s="3" t="s">
        <v>353</v>
      </c>
    </row>
    <row r="3" spans="1:13" s="242" customFormat="1" ht="31.5" customHeight="1" x14ac:dyDescent="0.3">
      <c r="A3" s="229" t="s">
        <v>277</v>
      </c>
      <c r="B3" s="241" t="s">
        <v>278</v>
      </c>
      <c r="C3" s="221" t="s">
        <v>279</v>
      </c>
      <c r="D3" s="236" t="s">
        <v>280</v>
      </c>
      <c r="E3" s="315" t="s">
        <v>278</v>
      </c>
      <c r="F3" s="221" t="s">
        <v>279</v>
      </c>
      <c r="G3" s="236" t="s">
        <v>280</v>
      </c>
    </row>
    <row r="4" spans="1:13" x14ac:dyDescent="0.3">
      <c r="A4" s="229" t="s">
        <v>325</v>
      </c>
      <c r="B4" s="241">
        <f>SUM(B5:B283)</f>
        <v>95496441.969999939</v>
      </c>
      <c r="C4" s="262">
        <f>(B4-E4)/E4*100</f>
        <v>1.016497400297542</v>
      </c>
      <c r="D4" s="236">
        <f>SUM(D5:D283)</f>
        <v>1465863.0899999999</v>
      </c>
      <c r="E4" s="315">
        <v>94535491.160000026</v>
      </c>
      <c r="F4" s="221">
        <v>0.41174224560748618</v>
      </c>
      <c r="G4" s="236">
        <v>1809569.5100000002</v>
      </c>
      <c r="I4" s="14"/>
      <c r="K4" s="14"/>
    </row>
    <row r="5" spans="1:13" x14ac:dyDescent="0.3">
      <c r="A5" s="4" t="s">
        <v>0</v>
      </c>
      <c r="B5" s="244">
        <v>22333.4</v>
      </c>
      <c r="C5" s="15">
        <v>-1.62</v>
      </c>
      <c r="D5" s="14">
        <v>268.48</v>
      </c>
      <c r="E5" s="287">
        <v>22700.77</v>
      </c>
      <c r="F5" s="15">
        <v>-0.28999999999999998</v>
      </c>
      <c r="G5" s="14">
        <v>291.55</v>
      </c>
      <c r="H5" s="14"/>
      <c r="I5" s="14"/>
      <c r="J5" s="14"/>
      <c r="K5" s="14"/>
      <c r="L5" s="14"/>
      <c r="M5" s="14"/>
    </row>
    <row r="6" spans="1:13" x14ac:dyDescent="0.3">
      <c r="A6" s="4" t="s">
        <v>1</v>
      </c>
      <c r="B6" s="244">
        <v>318004.13</v>
      </c>
      <c r="C6" s="15">
        <v>-1.27</v>
      </c>
      <c r="D6" s="14">
        <v>3105.73</v>
      </c>
      <c r="E6" s="287">
        <v>322099.26</v>
      </c>
      <c r="F6" s="15">
        <v>-0.43</v>
      </c>
      <c r="G6" s="14">
        <v>4011.02</v>
      </c>
      <c r="H6" s="14"/>
      <c r="I6" s="14"/>
      <c r="J6" s="14"/>
      <c r="K6" s="14"/>
      <c r="L6" s="14"/>
      <c r="M6" s="14"/>
    </row>
    <row r="7" spans="1:13" x14ac:dyDescent="0.3">
      <c r="A7" s="4" t="s">
        <v>2</v>
      </c>
      <c r="B7" s="244">
        <v>184525.24</v>
      </c>
      <c r="C7" s="15">
        <v>1.79</v>
      </c>
      <c r="D7" s="14">
        <v>2366.15</v>
      </c>
      <c r="E7" s="287">
        <v>181288.8</v>
      </c>
      <c r="F7" s="15">
        <v>-1.96</v>
      </c>
      <c r="G7" s="14">
        <v>2975.6</v>
      </c>
      <c r="H7" s="14"/>
      <c r="I7" s="14"/>
      <c r="J7" s="14"/>
      <c r="K7" s="14"/>
      <c r="L7" s="14"/>
      <c r="M7" s="14"/>
    </row>
    <row r="8" spans="1:13" x14ac:dyDescent="0.3">
      <c r="A8" s="4" t="s">
        <v>3</v>
      </c>
      <c r="B8" s="244">
        <v>54135.33</v>
      </c>
      <c r="C8" s="15">
        <v>-1</v>
      </c>
      <c r="D8" s="14">
        <v>490.72</v>
      </c>
      <c r="E8" s="287">
        <v>54683.07</v>
      </c>
      <c r="F8" s="15">
        <v>4.41</v>
      </c>
      <c r="G8" s="14">
        <v>623.6</v>
      </c>
      <c r="H8" s="14"/>
      <c r="I8" s="14"/>
      <c r="J8" s="14"/>
      <c r="K8" s="14"/>
      <c r="L8" s="14"/>
      <c r="M8" s="14"/>
    </row>
    <row r="9" spans="1:13" x14ac:dyDescent="0.3">
      <c r="A9" s="4" t="s">
        <v>4</v>
      </c>
      <c r="B9" s="244">
        <v>222424.95</v>
      </c>
      <c r="C9" s="15">
        <v>0.02</v>
      </c>
      <c r="D9" s="14">
        <v>2699.19</v>
      </c>
      <c r="E9" s="287">
        <v>222385.12</v>
      </c>
      <c r="F9" s="15">
        <v>0.61</v>
      </c>
      <c r="G9" s="14">
        <v>3335.71</v>
      </c>
      <c r="H9" s="14"/>
      <c r="I9" s="14"/>
      <c r="J9" s="14"/>
      <c r="K9" s="14"/>
      <c r="L9" s="14"/>
      <c r="M9" s="14"/>
    </row>
    <row r="10" spans="1:13" x14ac:dyDescent="0.3">
      <c r="A10" s="4" t="s">
        <v>5</v>
      </c>
      <c r="B10" s="244">
        <v>165770.12</v>
      </c>
      <c r="C10" s="15">
        <v>2.25</v>
      </c>
      <c r="D10" s="14">
        <v>1977.66</v>
      </c>
      <c r="E10" s="287">
        <v>162117.48000000001</v>
      </c>
      <c r="F10" s="15">
        <v>-1.18</v>
      </c>
      <c r="G10" s="14">
        <v>2443.48</v>
      </c>
      <c r="H10" s="14"/>
      <c r="I10" s="14"/>
      <c r="J10" s="14"/>
      <c r="K10" s="14"/>
      <c r="L10" s="14"/>
      <c r="M10" s="14"/>
    </row>
    <row r="11" spans="1:13" x14ac:dyDescent="0.3">
      <c r="A11" s="4" t="s">
        <v>6</v>
      </c>
      <c r="B11" s="244">
        <v>107753.86</v>
      </c>
      <c r="C11" s="15">
        <v>2.8</v>
      </c>
      <c r="D11" s="14">
        <v>1058.93</v>
      </c>
      <c r="E11" s="287">
        <v>104815.96</v>
      </c>
      <c r="F11" s="15">
        <v>-0.47</v>
      </c>
      <c r="G11" s="14">
        <v>1324.13</v>
      </c>
      <c r="H11" s="14"/>
      <c r="I11" s="14"/>
      <c r="J11" s="14"/>
      <c r="K11" s="14"/>
      <c r="L11" s="14"/>
      <c r="M11" s="14"/>
    </row>
    <row r="12" spans="1:13" x14ac:dyDescent="0.3">
      <c r="A12" s="4" t="s">
        <v>7</v>
      </c>
      <c r="B12" s="244">
        <v>75577.23</v>
      </c>
      <c r="C12" s="15">
        <v>0.61</v>
      </c>
      <c r="D12" s="14">
        <v>695.52</v>
      </c>
      <c r="E12" s="287">
        <v>75118.3</v>
      </c>
      <c r="F12" s="15">
        <v>-1.4</v>
      </c>
      <c r="G12" s="14">
        <v>921.11</v>
      </c>
      <c r="H12" s="14"/>
      <c r="I12" s="14"/>
      <c r="J12" s="14"/>
      <c r="K12" s="14"/>
      <c r="L12" s="14"/>
      <c r="M12" s="14"/>
    </row>
    <row r="13" spans="1:13" x14ac:dyDescent="0.3">
      <c r="A13" s="4" t="s">
        <v>8</v>
      </c>
      <c r="B13" s="244">
        <v>21977.3</v>
      </c>
      <c r="C13" s="15">
        <v>2.92</v>
      </c>
      <c r="D13" s="14">
        <v>192.25</v>
      </c>
      <c r="E13" s="287">
        <v>21354.53</v>
      </c>
      <c r="F13" s="15">
        <v>0.11</v>
      </c>
      <c r="G13" s="14">
        <v>227.59</v>
      </c>
      <c r="H13" s="14"/>
      <c r="I13" s="14"/>
      <c r="J13" s="14"/>
      <c r="K13" s="14"/>
      <c r="L13" s="14"/>
      <c r="M13" s="14"/>
    </row>
    <row r="14" spans="1:13" x14ac:dyDescent="0.3">
      <c r="A14" s="4" t="s">
        <v>9</v>
      </c>
      <c r="B14" s="244">
        <v>23379.72</v>
      </c>
      <c r="C14" s="15">
        <v>0.11</v>
      </c>
      <c r="D14" s="14">
        <v>162.99</v>
      </c>
      <c r="E14" s="287">
        <v>23353.95</v>
      </c>
      <c r="F14" s="15">
        <v>0.92</v>
      </c>
      <c r="G14" s="14">
        <v>202.99</v>
      </c>
      <c r="H14" s="14"/>
      <c r="I14" s="14"/>
      <c r="J14" s="14"/>
      <c r="K14" s="14"/>
      <c r="L14" s="14"/>
      <c r="M14" s="14"/>
    </row>
    <row r="15" spans="1:13" x14ac:dyDescent="0.3">
      <c r="A15" s="4" t="s">
        <v>10</v>
      </c>
      <c r="B15" s="244">
        <v>33619.11</v>
      </c>
      <c r="C15" s="15">
        <v>3.2</v>
      </c>
      <c r="D15" s="14">
        <v>401.78</v>
      </c>
      <c r="E15" s="287">
        <v>32577.61</v>
      </c>
      <c r="F15" s="15">
        <v>0.96</v>
      </c>
      <c r="G15" s="14">
        <v>507.05</v>
      </c>
      <c r="H15" s="14"/>
      <c r="I15" s="14"/>
      <c r="J15" s="14"/>
      <c r="K15" s="14"/>
      <c r="L15" s="14"/>
      <c r="M15" s="14"/>
    </row>
    <row r="16" spans="1:13" x14ac:dyDescent="0.3">
      <c r="A16" s="4" t="s">
        <v>11</v>
      </c>
      <c r="B16" s="244">
        <v>4553774.25</v>
      </c>
      <c r="C16" s="15">
        <v>3.39</v>
      </c>
      <c r="D16" s="14">
        <v>100254.59</v>
      </c>
      <c r="E16" s="287">
        <v>4404354.54</v>
      </c>
      <c r="F16" s="15">
        <v>0.1</v>
      </c>
      <c r="G16" s="14">
        <v>120609.61</v>
      </c>
      <c r="H16" s="14"/>
      <c r="I16" s="14"/>
      <c r="J16" s="14"/>
      <c r="K16" s="14"/>
      <c r="L16" s="14"/>
      <c r="M16" s="14"/>
    </row>
    <row r="17" spans="1:13" x14ac:dyDescent="0.3">
      <c r="A17" s="238" t="s">
        <v>12</v>
      </c>
      <c r="B17" s="316">
        <v>200111.25</v>
      </c>
      <c r="C17" s="317">
        <v>-3.04</v>
      </c>
      <c r="D17" s="318">
        <v>2557.94</v>
      </c>
      <c r="E17" s="319">
        <v>206377.72</v>
      </c>
      <c r="F17" s="320" t="s">
        <v>333</v>
      </c>
      <c r="G17" s="318">
        <v>2974.94</v>
      </c>
      <c r="H17" s="295" t="s">
        <v>348</v>
      </c>
    </row>
    <row r="18" spans="1:13" x14ac:dyDescent="0.3">
      <c r="A18" s="4" t="s">
        <v>13</v>
      </c>
      <c r="B18" s="244">
        <v>241150.51</v>
      </c>
      <c r="C18" s="15">
        <v>-1.33</v>
      </c>
      <c r="D18" s="14">
        <v>2986.04</v>
      </c>
      <c r="E18" s="287">
        <v>244412.82</v>
      </c>
      <c r="F18" s="15">
        <v>1.59</v>
      </c>
      <c r="G18" s="14">
        <v>3679.05</v>
      </c>
      <c r="H18" s="14"/>
      <c r="I18" s="14"/>
      <c r="J18" s="14"/>
      <c r="K18" s="14"/>
      <c r="L18" s="14"/>
      <c r="M18" s="14"/>
    </row>
    <row r="19" spans="1:13" x14ac:dyDescent="0.3">
      <c r="A19" s="4" t="s">
        <v>14</v>
      </c>
      <c r="B19" s="244">
        <v>50835.6</v>
      </c>
      <c r="C19" s="15">
        <v>1.52</v>
      </c>
      <c r="D19" s="14">
        <v>671.66</v>
      </c>
      <c r="E19" s="287">
        <v>50075.19</v>
      </c>
      <c r="F19" s="15">
        <v>-1.37</v>
      </c>
      <c r="G19" s="14">
        <v>862.04</v>
      </c>
      <c r="H19" s="14"/>
      <c r="I19" s="14"/>
      <c r="J19" s="14"/>
      <c r="K19" s="14"/>
      <c r="L19" s="14"/>
      <c r="M19" s="14"/>
    </row>
    <row r="20" spans="1:13" x14ac:dyDescent="0.3">
      <c r="A20" s="4" t="s">
        <v>15</v>
      </c>
      <c r="B20" s="244">
        <v>80555.12</v>
      </c>
      <c r="C20" s="15">
        <v>2.13</v>
      </c>
      <c r="D20" s="14">
        <v>581.79999999999995</v>
      </c>
      <c r="E20" s="287">
        <v>78878.09</v>
      </c>
      <c r="F20" s="15">
        <v>-1.07</v>
      </c>
      <c r="G20" s="14">
        <v>726.34</v>
      </c>
      <c r="H20" s="14"/>
      <c r="I20" s="14"/>
      <c r="J20" s="14"/>
      <c r="K20" s="14"/>
      <c r="L20" s="14"/>
      <c r="M20" s="14"/>
    </row>
    <row r="21" spans="1:13" x14ac:dyDescent="0.3">
      <c r="A21" s="4" t="s">
        <v>16</v>
      </c>
      <c r="B21" s="244">
        <v>288238.52</v>
      </c>
      <c r="C21" s="15">
        <v>-0.56000000000000005</v>
      </c>
      <c r="D21" s="14">
        <v>4097.6899999999996</v>
      </c>
      <c r="E21" s="287">
        <v>289859.83</v>
      </c>
      <c r="F21" s="15">
        <v>0.23</v>
      </c>
      <c r="G21" s="14">
        <v>5135.1000000000004</v>
      </c>
      <c r="H21" s="14"/>
      <c r="I21" s="14"/>
      <c r="J21" s="14"/>
      <c r="K21" s="14"/>
      <c r="L21" s="14"/>
      <c r="M21" s="14"/>
    </row>
    <row r="22" spans="1:13" x14ac:dyDescent="0.3">
      <c r="A22" s="4" t="s">
        <v>17</v>
      </c>
      <c r="B22" s="244">
        <v>145647.66</v>
      </c>
      <c r="C22" s="15">
        <v>-1.1100000000000001</v>
      </c>
      <c r="D22" s="14">
        <v>1677.92</v>
      </c>
      <c r="E22" s="287">
        <v>147275.70000000001</v>
      </c>
      <c r="F22" s="15">
        <v>0.67</v>
      </c>
      <c r="G22" s="14">
        <v>2070.08</v>
      </c>
      <c r="H22" s="14"/>
      <c r="I22" s="14"/>
      <c r="J22" s="14"/>
      <c r="K22" s="14"/>
      <c r="L22" s="14"/>
      <c r="M22" s="14"/>
    </row>
    <row r="23" spans="1:13" x14ac:dyDescent="0.3">
      <c r="A23" s="4" t="s">
        <v>18</v>
      </c>
      <c r="B23" s="244">
        <v>129974.02</v>
      </c>
      <c r="C23" s="15">
        <v>-2.99</v>
      </c>
      <c r="D23" s="14">
        <v>1561.11</v>
      </c>
      <c r="E23" s="287">
        <v>133981.48000000001</v>
      </c>
      <c r="F23" s="15">
        <v>0.28999999999999998</v>
      </c>
      <c r="G23" s="14">
        <v>1958.08</v>
      </c>
      <c r="H23" s="14"/>
      <c r="I23" s="14"/>
      <c r="J23" s="14"/>
      <c r="K23" s="14"/>
      <c r="L23" s="14"/>
      <c r="M23" s="14"/>
    </row>
    <row r="24" spans="1:13" x14ac:dyDescent="0.3">
      <c r="A24" s="4" t="s">
        <v>19</v>
      </c>
      <c r="B24" s="244">
        <v>20294.32</v>
      </c>
      <c r="C24" s="15">
        <v>-0.41</v>
      </c>
      <c r="D24" s="14">
        <v>176.94</v>
      </c>
      <c r="E24" s="287">
        <v>20377.04</v>
      </c>
      <c r="F24" s="15">
        <v>5.51</v>
      </c>
      <c r="G24" s="14">
        <v>221.86</v>
      </c>
      <c r="H24" s="14"/>
      <c r="I24" s="14"/>
      <c r="J24" s="14"/>
      <c r="K24" s="14"/>
      <c r="L24" s="14"/>
      <c r="M24" s="14"/>
    </row>
    <row r="25" spans="1:13" x14ac:dyDescent="0.3">
      <c r="A25" s="4" t="s">
        <v>20</v>
      </c>
      <c r="B25" s="244">
        <v>24280.94</v>
      </c>
      <c r="C25" s="15">
        <v>-4.3099999999999996</v>
      </c>
      <c r="D25" s="14">
        <v>343.73</v>
      </c>
      <c r="E25" s="287">
        <v>25374.720000000001</v>
      </c>
      <c r="F25" s="15">
        <v>-2.87</v>
      </c>
      <c r="G25" s="14">
        <v>436.66</v>
      </c>
      <c r="H25" s="14"/>
      <c r="I25" s="14"/>
      <c r="J25" s="14"/>
      <c r="K25" s="14"/>
      <c r="L25" s="14"/>
      <c r="M25" s="14"/>
    </row>
    <row r="26" spans="1:13" x14ac:dyDescent="0.3">
      <c r="A26" s="4" t="s">
        <v>21</v>
      </c>
      <c r="B26" s="244">
        <v>515990.75</v>
      </c>
      <c r="C26" s="15">
        <v>-0.08</v>
      </c>
      <c r="D26" s="14">
        <v>6434.94</v>
      </c>
      <c r="E26" s="287">
        <v>516383.45</v>
      </c>
      <c r="F26" s="15">
        <v>0.2</v>
      </c>
      <c r="G26" s="14">
        <v>8091.62</v>
      </c>
      <c r="H26" s="14"/>
      <c r="I26" s="14"/>
      <c r="J26" s="14"/>
      <c r="K26" s="14"/>
      <c r="L26" s="14"/>
      <c r="M26" s="14"/>
    </row>
    <row r="27" spans="1:13" x14ac:dyDescent="0.3">
      <c r="A27" s="4" t="s">
        <v>22</v>
      </c>
      <c r="B27" s="244">
        <v>37574.959999999999</v>
      </c>
      <c r="C27" s="15">
        <v>1.68</v>
      </c>
      <c r="D27" s="14">
        <v>289.97000000000003</v>
      </c>
      <c r="E27" s="287">
        <v>36955.81</v>
      </c>
      <c r="F27" s="15">
        <v>0.75</v>
      </c>
      <c r="G27" s="14">
        <v>340.41</v>
      </c>
      <c r="H27" s="14"/>
      <c r="I27" s="14"/>
      <c r="J27" s="14"/>
      <c r="K27" s="14"/>
      <c r="L27" s="14"/>
      <c r="M27" s="14"/>
    </row>
    <row r="28" spans="1:13" x14ac:dyDescent="0.3">
      <c r="A28" s="4" t="s">
        <v>23</v>
      </c>
      <c r="B28" s="244">
        <v>176140.55</v>
      </c>
      <c r="C28" s="15">
        <v>-2.13</v>
      </c>
      <c r="D28" s="14">
        <v>2671.92</v>
      </c>
      <c r="E28" s="287">
        <v>179971.24</v>
      </c>
      <c r="F28" s="15">
        <v>-0.39</v>
      </c>
      <c r="G28" s="14">
        <v>3387.01</v>
      </c>
      <c r="H28" s="14"/>
      <c r="I28" s="14"/>
      <c r="J28" s="14"/>
      <c r="K28" s="14"/>
      <c r="L28" s="14"/>
      <c r="M28" s="14"/>
    </row>
    <row r="29" spans="1:13" x14ac:dyDescent="0.3">
      <c r="A29" s="4" t="s">
        <v>24</v>
      </c>
      <c r="B29" s="244">
        <v>94402.84</v>
      </c>
      <c r="C29" s="15">
        <v>-1.07</v>
      </c>
      <c r="D29" s="14">
        <v>1132.57</v>
      </c>
      <c r="E29" s="287">
        <v>95419.76</v>
      </c>
      <c r="F29" s="15">
        <v>-0.53</v>
      </c>
      <c r="G29" s="14">
        <v>1380.37</v>
      </c>
      <c r="H29" s="14"/>
      <c r="I29" s="14"/>
      <c r="J29" s="14"/>
      <c r="K29" s="14"/>
      <c r="L29" s="14"/>
      <c r="M29" s="14"/>
    </row>
    <row r="30" spans="1:13" x14ac:dyDescent="0.3">
      <c r="A30" s="4" t="s">
        <v>25</v>
      </c>
      <c r="B30" s="244">
        <v>162126.13</v>
      </c>
      <c r="C30" s="15">
        <v>2.13</v>
      </c>
      <c r="D30" s="14">
        <v>2688.86</v>
      </c>
      <c r="E30" s="287">
        <v>158750.19</v>
      </c>
      <c r="F30" s="15">
        <v>2.37</v>
      </c>
      <c r="G30" s="14">
        <v>3477.47</v>
      </c>
      <c r="H30" s="14"/>
      <c r="I30" s="14"/>
      <c r="J30" s="14"/>
      <c r="K30" s="14"/>
      <c r="L30" s="14"/>
      <c r="M30" s="14"/>
    </row>
    <row r="31" spans="1:13" x14ac:dyDescent="0.3">
      <c r="A31" s="14" t="s">
        <v>26</v>
      </c>
      <c r="B31" s="244">
        <v>45897.63</v>
      </c>
      <c r="C31" s="15">
        <v>-0.63</v>
      </c>
      <c r="D31" s="14">
        <v>956.54</v>
      </c>
      <c r="E31" s="287">
        <v>46187.72</v>
      </c>
      <c r="F31" s="15">
        <v>-4.8600000000000003</v>
      </c>
      <c r="G31" s="14">
        <v>1214.45</v>
      </c>
      <c r="H31" s="14"/>
      <c r="I31" s="14"/>
      <c r="J31" s="14"/>
      <c r="K31" s="14"/>
      <c r="L31" s="14"/>
      <c r="M31" s="14"/>
    </row>
    <row r="32" spans="1:13" x14ac:dyDescent="0.3">
      <c r="A32" s="14" t="s">
        <v>27</v>
      </c>
      <c r="B32" s="244">
        <v>171251.74</v>
      </c>
      <c r="C32" s="15">
        <v>0.42</v>
      </c>
      <c r="D32" s="14">
        <v>1890.91</v>
      </c>
      <c r="E32" s="287">
        <v>170542.92</v>
      </c>
      <c r="F32" s="15">
        <v>0.18</v>
      </c>
      <c r="G32" s="14">
        <v>2343.92</v>
      </c>
      <c r="H32" s="14"/>
      <c r="I32" s="14"/>
      <c r="J32" s="14"/>
      <c r="K32" s="14"/>
      <c r="L32" s="14"/>
      <c r="M32" s="14"/>
    </row>
    <row r="33" spans="1:13" x14ac:dyDescent="0.3">
      <c r="A33" s="14" t="s">
        <v>28</v>
      </c>
      <c r="B33" s="244">
        <v>175270.73</v>
      </c>
      <c r="C33" s="15">
        <v>-1.2</v>
      </c>
      <c r="D33" s="14">
        <v>1804.34</v>
      </c>
      <c r="E33" s="287">
        <v>177397.69</v>
      </c>
      <c r="F33" s="15">
        <v>-1.73</v>
      </c>
      <c r="G33" s="14">
        <v>2200.9899999999998</v>
      </c>
      <c r="H33" s="14"/>
      <c r="I33" s="14"/>
      <c r="J33" s="14"/>
      <c r="K33" s="14"/>
      <c r="L33" s="14"/>
      <c r="M33" s="14"/>
    </row>
    <row r="34" spans="1:13" x14ac:dyDescent="0.3">
      <c r="A34" s="14" t="s">
        <v>29</v>
      </c>
      <c r="B34" s="244">
        <v>339042.92</v>
      </c>
      <c r="C34" s="15">
        <v>-0.5</v>
      </c>
      <c r="D34" s="14">
        <v>4435.6099999999997</v>
      </c>
      <c r="E34" s="287">
        <v>340729.58</v>
      </c>
      <c r="F34" s="15">
        <v>-0.75</v>
      </c>
      <c r="G34" s="14">
        <v>5419.83</v>
      </c>
      <c r="H34" s="14"/>
      <c r="I34" s="14"/>
      <c r="J34" s="14"/>
      <c r="K34" s="14"/>
      <c r="L34" s="14"/>
      <c r="M34" s="14"/>
    </row>
    <row r="35" spans="1:13" x14ac:dyDescent="0.3">
      <c r="A35" s="4" t="s">
        <v>30</v>
      </c>
      <c r="B35" s="244">
        <v>60160.65</v>
      </c>
      <c r="C35" s="15">
        <v>0.68</v>
      </c>
      <c r="D35" s="14">
        <v>1382.39</v>
      </c>
      <c r="E35" s="287">
        <v>59756.480000000003</v>
      </c>
      <c r="F35" s="15">
        <v>-0.03</v>
      </c>
      <c r="G35" s="14">
        <v>1778.91</v>
      </c>
      <c r="H35" s="14"/>
      <c r="I35" s="14"/>
      <c r="J35" s="14"/>
      <c r="K35" s="14"/>
      <c r="L35" s="14"/>
      <c r="M35" s="14"/>
    </row>
    <row r="36" spans="1:13" x14ac:dyDescent="0.3">
      <c r="A36" s="4" t="s">
        <v>31</v>
      </c>
      <c r="B36" s="244">
        <v>8492852.3499999996</v>
      </c>
      <c r="C36" s="15">
        <v>2.6</v>
      </c>
      <c r="D36" s="14">
        <v>239417.4</v>
      </c>
      <c r="E36" s="287">
        <v>8277943.2199999997</v>
      </c>
      <c r="F36" s="15">
        <v>0.28000000000000003</v>
      </c>
      <c r="G36" s="14">
        <v>295154.95</v>
      </c>
      <c r="H36" s="14"/>
      <c r="I36" s="14"/>
      <c r="J36" s="14"/>
      <c r="K36" s="14"/>
      <c r="L36" s="14"/>
      <c r="M36" s="14"/>
    </row>
    <row r="37" spans="1:13" x14ac:dyDescent="0.3">
      <c r="A37" s="4" t="s">
        <v>32</v>
      </c>
      <c r="B37" s="244">
        <v>40714.75</v>
      </c>
      <c r="C37" s="15">
        <v>-1.76</v>
      </c>
      <c r="D37" s="14">
        <v>664.39</v>
      </c>
      <c r="E37" s="287">
        <v>41444.57</v>
      </c>
      <c r="F37" s="15">
        <v>-0.38</v>
      </c>
      <c r="G37" s="14">
        <v>839.12</v>
      </c>
      <c r="H37" s="14"/>
      <c r="I37" s="14"/>
      <c r="J37" s="14"/>
      <c r="K37" s="14"/>
      <c r="L37" s="14"/>
      <c r="M37" s="14"/>
    </row>
    <row r="38" spans="1:13" x14ac:dyDescent="0.3">
      <c r="A38" s="238" t="s">
        <v>33</v>
      </c>
      <c r="B38" s="316">
        <v>697751.7</v>
      </c>
      <c r="C38" s="317">
        <v>-0.9</v>
      </c>
      <c r="D38" s="318">
        <v>7298.51</v>
      </c>
      <c r="E38" s="319">
        <v>704069.04</v>
      </c>
      <c r="F38" s="320" t="s">
        <v>333</v>
      </c>
      <c r="G38" s="318">
        <v>9229.23</v>
      </c>
      <c r="H38" s="295" t="s">
        <v>349</v>
      </c>
    </row>
    <row r="39" spans="1:13" x14ac:dyDescent="0.3">
      <c r="A39" s="4" t="s">
        <v>34</v>
      </c>
      <c r="B39" s="244">
        <v>36894.71</v>
      </c>
      <c r="C39" s="15">
        <v>0.62</v>
      </c>
      <c r="D39" s="14">
        <v>605.13</v>
      </c>
      <c r="E39" s="287">
        <v>36667.07</v>
      </c>
      <c r="F39" s="15">
        <v>0.5</v>
      </c>
      <c r="G39" s="14">
        <v>747.3</v>
      </c>
      <c r="H39" s="14"/>
      <c r="I39" s="14"/>
      <c r="J39" s="14"/>
      <c r="K39" s="14"/>
      <c r="L39" s="14"/>
      <c r="M39" s="14"/>
    </row>
    <row r="40" spans="1:13" x14ac:dyDescent="0.3">
      <c r="A40" s="4" t="s">
        <v>35</v>
      </c>
      <c r="B40" s="244">
        <v>187973.98</v>
      </c>
      <c r="C40" s="15">
        <v>-0.28000000000000003</v>
      </c>
      <c r="D40" s="14">
        <v>2353.2399999999998</v>
      </c>
      <c r="E40" s="287">
        <v>188510</v>
      </c>
      <c r="F40" s="15">
        <v>1.0900000000000001</v>
      </c>
      <c r="G40" s="14">
        <v>2895.61</v>
      </c>
      <c r="H40" s="14"/>
      <c r="I40" s="14"/>
      <c r="J40" s="14"/>
      <c r="K40" s="14"/>
      <c r="L40" s="14"/>
      <c r="M40" s="14"/>
    </row>
    <row r="41" spans="1:13" x14ac:dyDescent="0.3">
      <c r="A41" s="4" t="s">
        <v>36</v>
      </c>
      <c r="B41" s="244">
        <v>50848.01</v>
      </c>
      <c r="C41" s="15">
        <v>0.19</v>
      </c>
      <c r="D41" s="14">
        <v>505.13</v>
      </c>
      <c r="E41" s="287">
        <v>50749.79</v>
      </c>
      <c r="F41" s="15">
        <v>-0.71</v>
      </c>
      <c r="G41" s="14">
        <v>649.51</v>
      </c>
      <c r="H41" s="14"/>
      <c r="I41" s="14"/>
      <c r="J41" s="14"/>
      <c r="K41" s="14"/>
      <c r="L41" s="14"/>
      <c r="M41" s="14"/>
    </row>
    <row r="42" spans="1:13" x14ac:dyDescent="0.3">
      <c r="A42" s="4" t="s">
        <v>37</v>
      </c>
      <c r="B42" s="244">
        <v>46086.22</v>
      </c>
      <c r="C42" s="15">
        <v>-1.71</v>
      </c>
      <c r="D42" s="14">
        <v>685.78</v>
      </c>
      <c r="E42" s="287">
        <v>46890.16</v>
      </c>
      <c r="F42" s="15">
        <v>2.67</v>
      </c>
      <c r="G42" s="14">
        <v>885.21</v>
      </c>
      <c r="H42" s="14"/>
      <c r="I42" s="14"/>
      <c r="J42" s="14"/>
      <c r="K42" s="14"/>
      <c r="L42" s="14"/>
      <c r="M42" s="14"/>
    </row>
    <row r="43" spans="1:13" x14ac:dyDescent="0.3">
      <c r="A43" s="4" t="s">
        <v>38</v>
      </c>
      <c r="B43" s="244">
        <v>770070.33</v>
      </c>
      <c r="C43" s="15">
        <v>2.06</v>
      </c>
      <c r="D43" s="14">
        <v>13311.45</v>
      </c>
      <c r="E43" s="287">
        <v>754533.78</v>
      </c>
      <c r="F43" s="15">
        <v>0.19</v>
      </c>
      <c r="G43" s="14">
        <v>15858.43</v>
      </c>
      <c r="H43" s="14"/>
      <c r="I43" s="14"/>
      <c r="J43" s="14"/>
      <c r="K43" s="14"/>
      <c r="L43" s="14"/>
      <c r="M43" s="14"/>
    </row>
    <row r="44" spans="1:13" x14ac:dyDescent="0.3">
      <c r="A44" s="4" t="s">
        <v>39</v>
      </c>
      <c r="B44" s="244">
        <v>176425.41</v>
      </c>
      <c r="C44" s="15">
        <v>-1.41</v>
      </c>
      <c r="D44" s="14">
        <v>1916.5</v>
      </c>
      <c r="E44" s="287">
        <v>178943.03</v>
      </c>
      <c r="F44" s="15">
        <v>-0.06</v>
      </c>
      <c r="G44" s="14">
        <v>2410.02</v>
      </c>
      <c r="H44" s="14"/>
      <c r="I44" s="14"/>
      <c r="J44" s="14"/>
      <c r="K44" s="14"/>
      <c r="L44" s="14"/>
      <c r="M44" s="14"/>
    </row>
    <row r="45" spans="1:13" x14ac:dyDescent="0.3">
      <c r="A45" s="4" t="s">
        <v>40</v>
      </c>
      <c r="B45" s="244">
        <v>1180320.3700000001</v>
      </c>
      <c r="C45" s="15">
        <v>-0.04</v>
      </c>
      <c r="D45" s="14">
        <v>15867.86</v>
      </c>
      <c r="E45" s="287">
        <v>1180831.44</v>
      </c>
      <c r="F45" s="15">
        <v>1.91</v>
      </c>
      <c r="G45" s="14">
        <v>19991.54</v>
      </c>
      <c r="H45" s="14"/>
      <c r="I45" s="14"/>
      <c r="J45" s="14"/>
      <c r="K45" s="14"/>
      <c r="L45" s="14"/>
      <c r="M45" s="14"/>
    </row>
    <row r="46" spans="1:13" x14ac:dyDescent="0.3">
      <c r="A46" s="4" t="s">
        <v>41</v>
      </c>
      <c r="B46" s="244">
        <v>158218.51</v>
      </c>
      <c r="C46" s="15">
        <v>-0.47</v>
      </c>
      <c r="D46" s="14">
        <v>1841.88</v>
      </c>
      <c r="E46" s="287">
        <v>158971.04999999999</v>
      </c>
      <c r="F46" s="15">
        <v>1.4</v>
      </c>
      <c r="G46" s="14">
        <v>2304.54</v>
      </c>
      <c r="H46" s="14"/>
      <c r="I46" s="14"/>
      <c r="J46" s="14"/>
      <c r="K46" s="14"/>
      <c r="L46" s="14"/>
      <c r="M46" s="14"/>
    </row>
    <row r="47" spans="1:13" x14ac:dyDescent="0.3">
      <c r="A47" s="4" t="s">
        <v>42</v>
      </c>
      <c r="B47" s="244">
        <v>135619.96</v>
      </c>
      <c r="C47" s="15">
        <v>0.8</v>
      </c>
      <c r="D47" s="14">
        <v>1551.6</v>
      </c>
      <c r="E47" s="287">
        <v>134543.29999999999</v>
      </c>
      <c r="F47" s="15">
        <v>0.04</v>
      </c>
      <c r="G47" s="14">
        <v>1957.25</v>
      </c>
      <c r="H47" s="14"/>
      <c r="I47" s="14"/>
      <c r="J47" s="14"/>
      <c r="K47" s="14"/>
      <c r="L47" s="14"/>
      <c r="M47" s="14"/>
    </row>
    <row r="48" spans="1:13" x14ac:dyDescent="0.3">
      <c r="A48" s="4" t="s">
        <v>43</v>
      </c>
      <c r="B48" s="244">
        <v>149818.81</v>
      </c>
      <c r="C48" s="15">
        <v>0.16</v>
      </c>
      <c r="D48" s="14">
        <v>1727.4</v>
      </c>
      <c r="E48" s="287">
        <v>149573.51</v>
      </c>
      <c r="F48" s="15">
        <v>-0.56999999999999995</v>
      </c>
      <c r="G48" s="14">
        <v>2152.79</v>
      </c>
      <c r="H48" s="14"/>
      <c r="I48" s="14"/>
      <c r="J48" s="14"/>
      <c r="K48" s="14"/>
      <c r="L48" s="14"/>
      <c r="M48" s="14"/>
    </row>
    <row r="49" spans="1:13" x14ac:dyDescent="0.3">
      <c r="A49" s="4" t="s">
        <v>44</v>
      </c>
      <c r="B49" s="244">
        <v>282198.51</v>
      </c>
      <c r="C49" s="15">
        <v>1.41</v>
      </c>
      <c r="D49" s="14">
        <v>2236.4299999999998</v>
      </c>
      <c r="E49" s="287">
        <v>278274.53999999998</v>
      </c>
      <c r="F49" s="15">
        <v>1.1599999999999999</v>
      </c>
      <c r="G49" s="14">
        <v>2764.32</v>
      </c>
      <c r="H49" s="14"/>
      <c r="I49" s="14"/>
      <c r="J49" s="14"/>
      <c r="K49" s="14"/>
      <c r="L49" s="14"/>
      <c r="M49" s="14"/>
    </row>
    <row r="50" spans="1:13" x14ac:dyDescent="0.3">
      <c r="A50" s="4" t="s">
        <v>45</v>
      </c>
      <c r="B50" s="244">
        <v>79619.740000000005</v>
      </c>
      <c r="C50" s="15">
        <v>-0.64</v>
      </c>
      <c r="D50" s="14">
        <v>2018.13</v>
      </c>
      <c r="E50" s="287">
        <v>80135.33</v>
      </c>
      <c r="F50" s="15">
        <v>-0.96</v>
      </c>
      <c r="G50" s="14">
        <v>2572.34</v>
      </c>
      <c r="H50" s="14"/>
      <c r="I50" s="14"/>
      <c r="J50" s="14"/>
      <c r="K50" s="14"/>
      <c r="L50" s="14"/>
      <c r="M50" s="14"/>
    </row>
    <row r="51" spans="1:13" x14ac:dyDescent="0.3">
      <c r="A51" s="4" t="s">
        <v>46</v>
      </c>
      <c r="B51" s="244">
        <v>531258.12</v>
      </c>
      <c r="C51" s="15">
        <v>-0.34</v>
      </c>
      <c r="D51" s="14">
        <v>6811.69</v>
      </c>
      <c r="E51" s="287">
        <v>533082.55000000005</v>
      </c>
      <c r="F51" s="15">
        <v>-0.56999999999999995</v>
      </c>
      <c r="G51" s="14">
        <v>8164.8</v>
      </c>
      <c r="H51" s="14"/>
      <c r="I51" s="14"/>
      <c r="J51" s="14"/>
      <c r="K51" s="14"/>
      <c r="L51" s="14"/>
      <c r="M51" s="14"/>
    </row>
    <row r="52" spans="1:13" x14ac:dyDescent="0.3">
      <c r="A52" s="4" t="s">
        <v>47</v>
      </c>
      <c r="B52" s="244">
        <v>117821.48</v>
      </c>
      <c r="C52" s="15">
        <v>4.04</v>
      </c>
      <c r="D52" s="14">
        <v>1935.49</v>
      </c>
      <c r="E52" s="287">
        <v>113249.77</v>
      </c>
      <c r="F52" s="15">
        <v>0.42</v>
      </c>
      <c r="G52" s="14">
        <v>2442.3200000000002</v>
      </c>
      <c r="H52" s="14"/>
      <c r="I52" s="14"/>
      <c r="J52" s="14"/>
      <c r="K52" s="14"/>
      <c r="L52" s="14"/>
      <c r="M52" s="14"/>
    </row>
    <row r="53" spans="1:13" x14ac:dyDescent="0.3">
      <c r="A53" s="4" t="s">
        <v>48</v>
      </c>
      <c r="B53" s="244">
        <v>129391.75</v>
      </c>
      <c r="C53" s="15">
        <v>2.87</v>
      </c>
      <c r="D53" s="14">
        <v>2175.38</v>
      </c>
      <c r="E53" s="287">
        <v>125779.02</v>
      </c>
      <c r="F53" s="15">
        <v>13.27</v>
      </c>
      <c r="G53" s="14">
        <v>2372.81</v>
      </c>
      <c r="H53" s="14"/>
      <c r="I53" s="14"/>
      <c r="J53" s="14"/>
      <c r="K53" s="14"/>
      <c r="L53" s="14"/>
      <c r="M53" s="14"/>
    </row>
    <row r="54" spans="1:13" x14ac:dyDescent="0.3">
      <c r="A54" s="4" t="s">
        <v>49</v>
      </c>
      <c r="B54" s="244">
        <v>39470.019999999997</v>
      </c>
      <c r="C54" s="15">
        <v>-2.78</v>
      </c>
      <c r="D54" s="14">
        <v>595.97</v>
      </c>
      <c r="E54" s="287">
        <v>40596.980000000003</v>
      </c>
      <c r="F54" s="15">
        <v>1.72</v>
      </c>
      <c r="G54" s="14">
        <v>741.58</v>
      </c>
      <c r="H54" s="14"/>
      <c r="I54" s="14"/>
      <c r="J54" s="14"/>
      <c r="K54" s="14"/>
      <c r="L54" s="14"/>
      <c r="M54" s="14"/>
    </row>
    <row r="55" spans="1:13" x14ac:dyDescent="0.3">
      <c r="A55" s="4" t="s">
        <v>50</v>
      </c>
      <c r="B55" s="244">
        <v>105017.67</v>
      </c>
      <c r="C55" s="15">
        <v>0.56000000000000005</v>
      </c>
      <c r="D55" s="14">
        <v>959.66</v>
      </c>
      <c r="E55" s="287">
        <v>104434.67</v>
      </c>
      <c r="F55" s="15">
        <v>-0.24</v>
      </c>
      <c r="G55" s="14">
        <v>1172.95</v>
      </c>
      <c r="H55" s="14"/>
      <c r="I55" s="14"/>
      <c r="J55" s="14"/>
      <c r="K55" s="14"/>
      <c r="L55" s="14"/>
      <c r="M55" s="14"/>
    </row>
    <row r="56" spans="1:13" x14ac:dyDescent="0.3">
      <c r="A56" s="4" t="s">
        <v>51</v>
      </c>
      <c r="B56" s="244">
        <v>314360.96000000002</v>
      </c>
      <c r="C56" s="15">
        <v>-1.19</v>
      </c>
      <c r="D56" s="14">
        <v>3340.35</v>
      </c>
      <c r="E56" s="287">
        <v>318132.27</v>
      </c>
      <c r="F56" s="15">
        <v>1.19</v>
      </c>
      <c r="G56" s="14">
        <v>4171.37</v>
      </c>
      <c r="H56" s="14"/>
      <c r="I56" s="14"/>
      <c r="J56" s="14"/>
      <c r="K56" s="14"/>
      <c r="L56" s="14"/>
      <c r="M56" s="14"/>
    </row>
    <row r="57" spans="1:13" x14ac:dyDescent="0.3">
      <c r="A57" s="4" t="s">
        <v>52</v>
      </c>
      <c r="B57" s="244">
        <v>1154087.1599999999</v>
      </c>
      <c r="C57" s="15">
        <v>1.02</v>
      </c>
      <c r="D57" s="14">
        <v>18182.38</v>
      </c>
      <c r="E57" s="287">
        <v>1142456.6599999999</v>
      </c>
      <c r="F57" s="15">
        <v>1</v>
      </c>
      <c r="G57" s="14">
        <v>22500.560000000001</v>
      </c>
      <c r="H57" s="14"/>
      <c r="I57" s="14"/>
      <c r="J57" s="14"/>
      <c r="K57" s="14"/>
      <c r="L57" s="14"/>
      <c r="M57" s="14"/>
    </row>
    <row r="58" spans="1:13" x14ac:dyDescent="0.3">
      <c r="A58" s="4" t="s">
        <v>53</v>
      </c>
      <c r="B58" s="244">
        <v>128244.27</v>
      </c>
      <c r="C58" s="15">
        <v>0.41</v>
      </c>
      <c r="D58" s="14">
        <v>1232.1500000000001</v>
      </c>
      <c r="E58" s="287">
        <v>127717.1</v>
      </c>
      <c r="F58" s="15">
        <v>19.03</v>
      </c>
      <c r="G58" s="14">
        <v>1568.83</v>
      </c>
      <c r="H58" s="14"/>
      <c r="I58" s="14"/>
      <c r="J58" s="14"/>
      <c r="K58" s="14"/>
      <c r="L58" s="14"/>
      <c r="M58" s="14"/>
    </row>
    <row r="59" spans="1:13" x14ac:dyDescent="0.3">
      <c r="A59" s="4" t="s">
        <v>54</v>
      </c>
      <c r="B59" s="244">
        <v>114384.54</v>
      </c>
      <c r="C59" s="15">
        <v>2.86</v>
      </c>
      <c r="D59" s="14">
        <v>1029.1199999999999</v>
      </c>
      <c r="E59" s="287">
        <v>111204.76</v>
      </c>
      <c r="F59" s="15">
        <v>4.76</v>
      </c>
      <c r="G59" s="14">
        <v>1208.51</v>
      </c>
      <c r="H59" s="14"/>
      <c r="I59" s="14"/>
      <c r="J59" s="14"/>
      <c r="K59" s="14"/>
      <c r="L59" s="14"/>
      <c r="M59" s="14"/>
    </row>
    <row r="60" spans="1:13" x14ac:dyDescent="0.3">
      <c r="A60" s="4" t="s">
        <v>55</v>
      </c>
      <c r="B60" s="244">
        <v>94747.41</v>
      </c>
      <c r="C60" s="15">
        <v>-1.99</v>
      </c>
      <c r="D60" s="14">
        <v>1272.54</v>
      </c>
      <c r="E60" s="287">
        <v>96666.98</v>
      </c>
      <c r="F60" s="15">
        <v>-0.79</v>
      </c>
      <c r="G60" s="14">
        <v>1588.41</v>
      </c>
      <c r="H60" s="14"/>
      <c r="I60" s="14"/>
      <c r="J60" s="14"/>
      <c r="K60" s="14"/>
      <c r="L60" s="14"/>
      <c r="M60" s="14"/>
    </row>
    <row r="61" spans="1:13" x14ac:dyDescent="0.3">
      <c r="A61" s="4" t="s">
        <v>56</v>
      </c>
      <c r="B61" s="244">
        <v>98852.07</v>
      </c>
      <c r="C61" s="15">
        <v>-0.98</v>
      </c>
      <c r="D61" s="14">
        <v>1453.94</v>
      </c>
      <c r="E61" s="287">
        <v>99830.9</v>
      </c>
      <c r="F61" s="15">
        <v>0.67</v>
      </c>
      <c r="G61" s="14">
        <v>1825.44</v>
      </c>
      <c r="H61" s="14"/>
      <c r="I61" s="14"/>
      <c r="J61" s="14"/>
      <c r="K61" s="14"/>
      <c r="L61" s="14"/>
      <c r="M61" s="14"/>
    </row>
    <row r="62" spans="1:13" x14ac:dyDescent="0.3">
      <c r="A62" s="4" t="s">
        <v>57</v>
      </c>
      <c r="B62" s="244">
        <v>74436.53</v>
      </c>
      <c r="C62" s="15">
        <v>-1.06</v>
      </c>
      <c r="D62" s="14">
        <v>1456.11</v>
      </c>
      <c r="E62" s="287">
        <v>75232.53</v>
      </c>
      <c r="F62" s="15">
        <v>2.87</v>
      </c>
      <c r="G62" s="14">
        <v>1886.7</v>
      </c>
      <c r="H62" s="14"/>
      <c r="I62" s="14"/>
      <c r="J62" s="14"/>
      <c r="K62" s="14"/>
      <c r="L62" s="14"/>
      <c r="M62" s="14"/>
    </row>
    <row r="63" spans="1:13" x14ac:dyDescent="0.3">
      <c r="A63" s="4" t="s">
        <v>58</v>
      </c>
      <c r="B63" s="244">
        <v>106004.96</v>
      </c>
      <c r="C63" s="15">
        <v>-0.89</v>
      </c>
      <c r="D63" s="14">
        <v>1967.79</v>
      </c>
      <c r="E63" s="287">
        <v>106954.78</v>
      </c>
      <c r="F63" s="15">
        <v>0.38</v>
      </c>
      <c r="G63" s="14">
        <v>2478.27</v>
      </c>
      <c r="H63" s="14"/>
      <c r="I63" s="14"/>
      <c r="J63" s="14"/>
      <c r="K63" s="14"/>
      <c r="L63" s="14"/>
      <c r="M63" s="14"/>
    </row>
    <row r="64" spans="1:13" x14ac:dyDescent="0.3">
      <c r="A64" s="4" t="s">
        <v>59</v>
      </c>
      <c r="B64" s="244">
        <v>2241387.75</v>
      </c>
      <c r="C64" s="15">
        <v>1.1100000000000001</v>
      </c>
      <c r="D64" s="14">
        <v>27968.05</v>
      </c>
      <c r="E64" s="287">
        <v>2216719.3199999998</v>
      </c>
      <c r="F64" s="15">
        <v>0.28999999999999998</v>
      </c>
      <c r="G64" s="14">
        <v>34696.79</v>
      </c>
      <c r="H64" s="14"/>
      <c r="I64" s="14"/>
      <c r="J64" s="14"/>
      <c r="K64" s="14"/>
      <c r="L64" s="14"/>
      <c r="M64" s="14"/>
    </row>
    <row r="65" spans="1:13" x14ac:dyDescent="0.3">
      <c r="A65" s="4" t="s">
        <v>60</v>
      </c>
      <c r="B65" s="244">
        <v>37847.980000000003</v>
      </c>
      <c r="C65" s="15">
        <v>-1.79</v>
      </c>
      <c r="D65" s="14">
        <v>428.24</v>
      </c>
      <c r="E65" s="287">
        <v>38537.620000000003</v>
      </c>
      <c r="F65" s="15">
        <v>-1.03</v>
      </c>
      <c r="G65" s="14">
        <v>526.54999999999995</v>
      </c>
      <c r="H65" s="14"/>
      <c r="I65" s="14"/>
      <c r="J65" s="14"/>
      <c r="K65" s="14"/>
      <c r="L65" s="14"/>
      <c r="M65" s="14"/>
    </row>
    <row r="66" spans="1:13" x14ac:dyDescent="0.3">
      <c r="A66" s="4" t="s">
        <v>61</v>
      </c>
      <c r="B66" s="244">
        <v>375219.89</v>
      </c>
      <c r="C66" s="15">
        <v>-1.1499999999999999</v>
      </c>
      <c r="D66" s="14">
        <v>5725.4</v>
      </c>
      <c r="E66" s="287">
        <v>379598.97</v>
      </c>
      <c r="F66" s="15">
        <v>-0.05</v>
      </c>
      <c r="G66" s="14">
        <v>7393.32</v>
      </c>
      <c r="H66" s="14"/>
      <c r="I66" s="14"/>
      <c r="J66" s="14"/>
      <c r="K66" s="14"/>
      <c r="L66" s="14"/>
      <c r="M66" s="14"/>
    </row>
    <row r="67" spans="1:13" x14ac:dyDescent="0.3">
      <c r="A67" s="4" t="s">
        <v>62</v>
      </c>
      <c r="B67" s="244">
        <v>710597.79</v>
      </c>
      <c r="C67" s="15">
        <v>0.88</v>
      </c>
      <c r="D67" s="14">
        <v>7533.45</v>
      </c>
      <c r="E67" s="287">
        <v>704378.47</v>
      </c>
      <c r="F67" s="15">
        <v>0.05</v>
      </c>
      <c r="G67" s="14">
        <v>9247.1200000000008</v>
      </c>
      <c r="H67" s="14"/>
      <c r="I67" s="14"/>
      <c r="J67" s="14"/>
      <c r="K67" s="14"/>
      <c r="L67" s="14"/>
      <c r="M67" s="14"/>
    </row>
    <row r="68" spans="1:13" x14ac:dyDescent="0.3">
      <c r="A68" s="4" t="s">
        <v>63</v>
      </c>
      <c r="B68" s="244">
        <v>740817.63</v>
      </c>
      <c r="C68" s="15">
        <v>0.35</v>
      </c>
      <c r="D68" s="14">
        <v>7910.64</v>
      </c>
      <c r="E68" s="287">
        <v>738240.79</v>
      </c>
      <c r="F68" s="15">
        <v>0.04</v>
      </c>
      <c r="G68" s="14">
        <v>9717.9599999999991</v>
      </c>
      <c r="H68" s="14"/>
      <c r="I68" s="14"/>
      <c r="J68" s="14"/>
      <c r="K68" s="14"/>
      <c r="L68" s="14"/>
      <c r="M68" s="14"/>
    </row>
    <row r="69" spans="1:13" x14ac:dyDescent="0.3">
      <c r="A69" s="4" t="s">
        <v>64</v>
      </c>
      <c r="B69" s="244">
        <v>243642.88</v>
      </c>
      <c r="C69" s="15">
        <v>1.77</v>
      </c>
      <c r="D69" s="14">
        <v>2825.62</v>
      </c>
      <c r="E69" s="287">
        <v>239411.62</v>
      </c>
      <c r="F69" s="15">
        <v>0.44</v>
      </c>
      <c r="G69" s="14">
        <v>3585.17</v>
      </c>
      <c r="H69" s="14"/>
      <c r="I69" s="14"/>
      <c r="J69" s="14"/>
      <c r="K69" s="14"/>
      <c r="L69" s="14"/>
      <c r="M69" s="14"/>
    </row>
    <row r="70" spans="1:13" x14ac:dyDescent="0.3">
      <c r="A70" s="4" t="s">
        <v>65</v>
      </c>
      <c r="B70" s="244">
        <v>579642.78</v>
      </c>
      <c r="C70" s="15">
        <v>2.14</v>
      </c>
      <c r="D70" s="14">
        <v>5701.3</v>
      </c>
      <c r="E70" s="287">
        <v>567484.55000000005</v>
      </c>
      <c r="F70" s="15">
        <v>1.08</v>
      </c>
      <c r="G70" s="14">
        <v>7182.27</v>
      </c>
      <c r="H70" s="14"/>
      <c r="I70" s="14"/>
      <c r="J70" s="14"/>
      <c r="K70" s="14"/>
      <c r="L70" s="14"/>
      <c r="M70" s="14"/>
    </row>
    <row r="71" spans="1:13" x14ac:dyDescent="0.3">
      <c r="A71" s="4" t="s">
        <v>66</v>
      </c>
      <c r="B71" s="244">
        <v>94902.17</v>
      </c>
      <c r="C71" s="15">
        <v>6.61</v>
      </c>
      <c r="D71" s="14">
        <v>1853.29</v>
      </c>
      <c r="E71" s="287">
        <v>89019.71</v>
      </c>
      <c r="F71" s="15">
        <v>1.1200000000000001</v>
      </c>
      <c r="G71" s="14">
        <v>2338.9699999999998</v>
      </c>
      <c r="H71" s="14"/>
      <c r="I71" s="14"/>
      <c r="J71" s="14"/>
      <c r="K71" s="14"/>
      <c r="L71" s="14"/>
      <c r="M71" s="14"/>
    </row>
    <row r="72" spans="1:13" x14ac:dyDescent="0.3">
      <c r="A72" s="4" t="s">
        <v>67</v>
      </c>
      <c r="B72" s="244">
        <v>239240.11</v>
      </c>
      <c r="C72" s="15">
        <v>-0.46</v>
      </c>
      <c r="D72" s="14">
        <v>2895.69</v>
      </c>
      <c r="E72" s="287">
        <v>240341.3</v>
      </c>
      <c r="F72" s="15">
        <v>1.33</v>
      </c>
      <c r="G72" s="14">
        <v>3549.27</v>
      </c>
      <c r="H72" s="14"/>
      <c r="I72" s="14"/>
      <c r="J72" s="14"/>
      <c r="K72" s="14"/>
      <c r="L72" s="14"/>
      <c r="M72" s="14"/>
    </row>
    <row r="73" spans="1:13" x14ac:dyDescent="0.3">
      <c r="A73" s="4" t="s">
        <v>68</v>
      </c>
      <c r="B73" s="244">
        <v>111879.87</v>
      </c>
      <c r="C73" s="15">
        <v>-2.41</v>
      </c>
      <c r="D73" s="14">
        <v>1348.73</v>
      </c>
      <c r="E73" s="287">
        <v>114641.46</v>
      </c>
      <c r="F73" s="15">
        <v>1.27</v>
      </c>
      <c r="G73" s="14">
        <v>1651.48</v>
      </c>
      <c r="H73" s="14"/>
      <c r="I73" s="14"/>
      <c r="J73" s="14"/>
      <c r="K73" s="14"/>
      <c r="L73" s="14"/>
      <c r="M73" s="14"/>
    </row>
    <row r="74" spans="1:13" x14ac:dyDescent="0.3">
      <c r="A74" s="4" t="s">
        <v>69</v>
      </c>
      <c r="B74" s="244">
        <v>30063.71</v>
      </c>
      <c r="C74" s="15">
        <v>0.38</v>
      </c>
      <c r="D74" s="14">
        <v>355.85</v>
      </c>
      <c r="E74" s="287">
        <v>29948.58</v>
      </c>
      <c r="F74" s="15">
        <v>-3.51</v>
      </c>
      <c r="G74" s="14">
        <v>445.58</v>
      </c>
      <c r="H74" s="14"/>
      <c r="I74" s="14"/>
      <c r="J74" s="14"/>
      <c r="K74" s="14"/>
      <c r="L74" s="14"/>
      <c r="M74" s="14"/>
    </row>
    <row r="75" spans="1:13" x14ac:dyDescent="0.3">
      <c r="A75" s="4" t="s">
        <v>70</v>
      </c>
      <c r="B75" s="244">
        <v>146011.42000000001</v>
      </c>
      <c r="C75" s="15">
        <v>-0.49</v>
      </c>
      <c r="D75" s="14">
        <v>1922.02</v>
      </c>
      <c r="E75" s="287">
        <v>146733.67000000001</v>
      </c>
      <c r="F75" s="15">
        <v>1.03</v>
      </c>
      <c r="G75" s="14">
        <v>2376.1</v>
      </c>
      <c r="H75" s="14"/>
      <c r="I75" s="14"/>
      <c r="J75" s="14"/>
      <c r="K75" s="14"/>
      <c r="L75" s="14"/>
      <c r="M75" s="14"/>
    </row>
    <row r="76" spans="1:13" x14ac:dyDescent="0.3">
      <c r="A76" s="4" t="s">
        <v>71</v>
      </c>
      <c r="B76" s="244">
        <v>76905.759999999995</v>
      </c>
      <c r="C76" s="15">
        <v>-2.77</v>
      </c>
      <c r="D76" s="14">
        <v>1203.45</v>
      </c>
      <c r="E76" s="287">
        <v>79097.919999999998</v>
      </c>
      <c r="F76" s="15">
        <v>1.42</v>
      </c>
      <c r="G76" s="14">
        <v>1475.18</v>
      </c>
      <c r="H76" s="14"/>
      <c r="I76" s="14"/>
      <c r="J76" s="14"/>
      <c r="K76" s="14"/>
      <c r="L76" s="14"/>
      <c r="M76" s="14"/>
    </row>
    <row r="77" spans="1:13" x14ac:dyDescent="0.3">
      <c r="A77" s="4" t="s">
        <v>72</v>
      </c>
      <c r="B77" s="244">
        <v>46375.59</v>
      </c>
      <c r="C77" s="15">
        <v>-0.32</v>
      </c>
      <c r="D77" s="14">
        <v>621.97</v>
      </c>
      <c r="E77" s="287">
        <v>46523.47</v>
      </c>
      <c r="F77" s="15">
        <v>4.34</v>
      </c>
      <c r="G77" s="14">
        <v>791.71</v>
      </c>
      <c r="H77" s="14"/>
      <c r="I77" s="14"/>
      <c r="J77" s="14"/>
      <c r="K77" s="14"/>
      <c r="L77" s="14"/>
      <c r="M77" s="14"/>
    </row>
    <row r="78" spans="1:13" x14ac:dyDescent="0.3">
      <c r="A78" s="4" t="s">
        <v>73</v>
      </c>
      <c r="B78" s="244">
        <v>26811.19</v>
      </c>
      <c r="C78" s="15">
        <v>4</v>
      </c>
      <c r="D78" s="14">
        <v>625.52</v>
      </c>
      <c r="E78" s="287">
        <v>25779.96</v>
      </c>
      <c r="F78" s="15">
        <v>-3.79</v>
      </c>
      <c r="G78" s="14">
        <v>675.64</v>
      </c>
      <c r="H78" s="14"/>
      <c r="I78" s="14"/>
      <c r="J78" s="14"/>
      <c r="K78" s="14"/>
      <c r="L78" s="14"/>
      <c r="M78" s="14"/>
    </row>
    <row r="79" spans="1:13" x14ac:dyDescent="0.3">
      <c r="A79" s="4" t="s">
        <v>74</v>
      </c>
      <c r="B79" s="244">
        <v>301380.89</v>
      </c>
      <c r="C79" s="15">
        <v>0.22</v>
      </c>
      <c r="D79" s="14">
        <v>3724.4</v>
      </c>
      <c r="E79" s="287">
        <v>300727.13</v>
      </c>
      <c r="F79" s="15">
        <v>1.24</v>
      </c>
      <c r="G79" s="14">
        <v>4648.1499999999996</v>
      </c>
      <c r="H79" s="14"/>
      <c r="I79" s="14"/>
      <c r="J79" s="14"/>
      <c r="K79" s="14"/>
      <c r="L79" s="14"/>
      <c r="M79" s="14"/>
    </row>
    <row r="80" spans="1:13" x14ac:dyDescent="0.3">
      <c r="A80" s="4" t="s">
        <v>75</v>
      </c>
      <c r="B80" s="244">
        <v>354235.88</v>
      </c>
      <c r="C80" s="15">
        <v>-0.9</v>
      </c>
      <c r="D80" s="14">
        <v>4022.1</v>
      </c>
      <c r="E80" s="287">
        <v>357438.31</v>
      </c>
      <c r="F80" s="15">
        <v>-1.04</v>
      </c>
      <c r="G80" s="14">
        <v>5000.95</v>
      </c>
      <c r="H80" s="14"/>
      <c r="I80" s="14"/>
      <c r="J80" s="14"/>
      <c r="K80" s="14"/>
      <c r="L80" s="14"/>
      <c r="M80" s="14"/>
    </row>
    <row r="81" spans="1:13" x14ac:dyDescent="0.3">
      <c r="A81" s="4" t="s">
        <v>76</v>
      </c>
      <c r="B81" s="244">
        <v>244238.59</v>
      </c>
      <c r="C81" s="15">
        <v>0.57999999999999996</v>
      </c>
      <c r="D81" s="14">
        <v>1756.57</v>
      </c>
      <c r="E81" s="287">
        <v>242819.48</v>
      </c>
      <c r="F81" s="15">
        <v>-0.91</v>
      </c>
      <c r="G81" s="14">
        <v>2182.66</v>
      </c>
      <c r="H81" s="14"/>
      <c r="I81" s="14"/>
      <c r="J81" s="14"/>
      <c r="K81" s="14"/>
      <c r="L81" s="14"/>
      <c r="M81" s="14"/>
    </row>
    <row r="82" spans="1:13" x14ac:dyDescent="0.3">
      <c r="A82" s="4" t="s">
        <v>77</v>
      </c>
      <c r="B82" s="244">
        <v>44441.84</v>
      </c>
      <c r="C82" s="15">
        <v>-1.04</v>
      </c>
      <c r="D82" s="14">
        <v>691.2</v>
      </c>
      <c r="E82" s="287">
        <v>44908.19</v>
      </c>
      <c r="F82" s="15">
        <v>0.61</v>
      </c>
      <c r="G82" s="14">
        <v>883.28</v>
      </c>
      <c r="H82" s="14"/>
      <c r="I82" s="14"/>
      <c r="J82" s="14"/>
      <c r="K82" s="14"/>
      <c r="L82" s="14"/>
      <c r="M82" s="14"/>
    </row>
    <row r="83" spans="1:13" x14ac:dyDescent="0.3">
      <c r="A83" s="4" t="s">
        <v>78</v>
      </c>
      <c r="B83" s="244">
        <v>155525.4</v>
      </c>
      <c r="C83" s="15">
        <v>0.21</v>
      </c>
      <c r="D83" s="14">
        <v>1697.96</v>
      </c>
      <c r="E83" s="287">
        <v>155198.56</v>
      </c>
      <c r="F83" s="15">
        <v>-0.52</v>
      </c>
      <c r="G83" s="14">
        <v>2134.13</v>
      </c>
      <c r="H83" s="14"/>
      <c r="I83" s="14"/>
      <c r="J83" s="14"/>
      <c r="K83" s="14"/>
      <c r="L83" s="14"/>
      <c r="M83" s="14"/>
    </row>
    <row r="84" spans="1:13" x14ac:dyDescent="0.3">
      <c r="A84" s="4" t="s">
        <v>79</v>
      </c>
      <c r="B84" s="244">
        <v>332431.98</v>
      </c>
      <c r="C84" s="15">
        <v>-0.33</v>
      </c>
      <c r="D84" s="14">
        <v>6233.76</v>
      </c>
      <c r="E84" s="287">
        <v>333537.69</v>
      </c>
      <c r="F84" s="15">
        <v>0.42</v>
      </c>
      <c r="G84" s="14">
        <v>6722.28</v>
      </c>
      <c r="H84" s="14"/>
      <c r="I84" s="14"/>
      <c r="J84" s="14"/>
      <c r="K84" s="14"/>
      <c r="L84" s="14"/>
      <c r="M84" s="14"/>
    </row>
    <row r="85" spans="1:13" x14ac:dyDescent="0.3">
      <c r="A85" s="4" t="s">
        <v>80</v>
      </c>
      <c r="B85" s="244">
        <v>161277.16</v>
      </c>
      <c r="C85" s="15">
        <v>0.56000000000000005</v>
      </c>
      <c r="D85" s="14">
        <v>1732.39</v>
      </c>
      <c r="E85" s="287">
        <v>160380.22</v>
      </c>
      <c r="F85" s="15">
        <v>1.2</v>
      </c>
      <c r="G85" s="14">
        <v>2096.12</v>
      </c>
      <c r="H85" s="14"/>
      <c r="I85" s="14"/>
      <c r="J85" s="14"/>
      <c r="K85" s="14"/>
      <c r="L85" s="14"/>
      <c r="M85" s="14"/>
    </row>
    <row r="86" spans="1:13" x14ac:dyDescent="0.3">
      <c r="A86" s="4" t="s">
        <v>81</v>
      </c>
      <c r="B86" s="244">
        <v>159407.48000000001</v>
      </c>
      <c r="C86" s="15">
        <v>-0.34</v>
      </c>
      <c r="D86" s="14">
        <v>1366.17</v>
      </c>
      <c r="E86" s="287">
        <v>159947.43</v>
      </c>
      <c r="F86" s="15">
        <v>1.25</v>
      </c>
      <c r="G86" s="14">
        <v>1745.67</v>
      </c>
      <c r="H86" s="14"/>
      <c r="I86" s="14"/>
      <c r="J86" s="14"/>
      <c r="K86" s="14"/>
      <c r="L86" s="14"/>
      <c r="M86" s="14"/>
    </row>
    <row r="87" spans="1:13" x14ac:dyDescent="0.3">
      <c r="A87" s="4" t="s">
        <v>82</v>
      </c>
      <c r="B87" s="244">
        <v>342991.39</v>
      </c>
      <c r="C87" s="15">
        <v>2.89</v>
      </c>
      <c r="D87" s="14">
        <v>3024.82</v>
      </c>
      <c r="E87" s="287">
        <v>333354.26</v>
      </c>
      <c r="F87" s="15">
        <v>1.2</v>
      </c>
      <c r="G87" s="14">
        <v>3789.31</v>
      </c>
      <c r="H87" s="14"/>
      <c r="I87" s="14"/>
      <c r="J87" s="14"/>
      <c r="K87" s="14"/>
      <c r="L87" s="14"/>
      <c r="M87" s="14"/>
    </row>
    <row r="88" spans="1:13" x14ac:dyDescent="0.3">
      <c r="A88" s="4" t="s">
        <v>83</v>
      </c>
      <c r="B88" s="244">
        <v>586455.89</v>
      </c>
      <c r="C88" s="15">
        <v>0.8</v>
      </c>
      <c r="D88" s="14">
        <v>8528.5</v>
      </c>
      <c r="E88" s="287">
        <v>581823.07999999996</v>
      </c>
      <c r="F88" s="15">
        <v>-0.27</v>
      </c>
      <c r="G88" s="14">
        <v>11131.01</v>
      </c>
      <c r="H88" s="14"/>
      <c r="I88" s="14"/>
      <c r="J88" s="14"/>
      <c r="K88" s="14"/>
      <c r="L88" s="14"/>
      <c r="M88" s="14"/>
    </row>
    <row r="89" spans="1:13" x14ac:dyDescent="0.3">
      <c r="A89" s="4" t="s">
        <v>84</v>
      </c>
      <c r="B89" s="244">
        <v>197404.73</v>
      </c>
      <c r="C89" s="15">
        <v>0.02</v>
      </c>
      <c r="D89" s="14">
        <v>2605.75</v>
      </c>
      <c r="E89" s="287">
        <v>197360.31</v>
      </c>
      <c r="F89" s="15">
        <v>-0.12</v>
      </c>
      <c r="G89" s="14">
        <v>3251.85</v>
      </c>
      <c r="H89" s="14"/>
      <c r="I89" s="14"/>
      <c r="J89" s="14"/>
      <c r="K89" s="14"/>
      <c r="L89" s="14"/>
      <c r="M89" s="14"/>
    </row>
    <row r="90" spans="1:13" x14ac:dyDescent="0.3">
      <c r="A90" s="4" t="s">
        <v>85</v>
      </c>
      <c r="B90" s="244">
        <v>36422.480000000003</v>
      </c>
      <c r="C90" s="15">
        <v>-0.62</v>
      </c>
      <c r="D90" s="14">
        <v>559.82000000000005</v>
      </c>
      <c r="E90" s="287">
        <v>36649.9</v>
      </c>
      <c r="F90" s="15">
        <v>0.98</v>
      </c>
      <c r="G90" s="14">
        <v>702.38</v>
      </c>
      <c r="H90" s="14"/>
      <c r="I90" s="14"/>
      <c r="J90" s="14"/>
      <c r="K90" s="14"/>
      <c r="L90" s="14"/>
      <c r="M90" s="14"/>
    </row>
    <row r="91" spans="1:13" x14ac:dyDescent="0.3">
      <c r="A91" s="4" t="s">
        <v>86</v>
      </c>
      <c r="B91" s="244">
        <v>32844.42</v>
      </c>
      <c r="C91" s="15">
        <v>2.63</v>
      </c>
      <c r="D91" s="14">
        <v>466.89</v>
      </c>
      <c r="E91" s="287">
        <v>32001.19</v>
      </c>
      <c r="F91" s="15">
        <v>5.73</v>
      </c>
      <c r="G91" s="14">
        <v>589.13</v>
      </c>
      <c r="H91" s="14"/>
      <c r="I91" s="14"/>
      <c r="J91" s="14"/>
      <c r="K91" s="14"/>
      <c r="L91" s="14"/>
      <c r="M91" s="14"/>
    </row>
    <row r="92" spans="1:13" x14ac:dyDescent="0.3">
      <c r="A92" s="4" t="s">
        <v>87</v>
      </c>
      <c r="B92" s="244">
        <v>740249.41</v>
      </c>
      <c r="C92" s="15">
        <v>1.23</v>
      </c>
      <c r="D92" s="14">
        <v>8659.52</v>
      </c>
      <c r="E92" s="287">
        <v>731265.35</v>
      </c>
      <c r="F92" s="15">
        <v>1.17</v>
      </c>
      <c r="G92" s="14">
        <v>11079.98</v>
      </c>
      <c r="H92" s="14"/>
      <c r="I92" s="14"/>
      <c r="J92" s="14"/>
      <c r="K92" s="14"/>
      <c r="L92" s="14"/>
      <c r="M92" s="14"/>
    </row>
    <row r="93" spans="1:13" x14ac:dyDescent="0.3">
      <c r="A93" s="238" t="s">
        <v>88</v>
      </c>
      <c r="B93" s="316">
        <v>222387.62</v>
      </c>
      <c r="C93" s="317">
        <v>-3.1</v>
      </c>
      <c r="D93" s="318">
        <v>3223.42</v>
      </c>
      <c r="E93" s="319">
        <v>229499.59</v>
      </c>
      <c r="F93" s="320" t="s">
        <v>333</v>
      </c>
      <c r="G93" s="318">
        <v>4084.46</v>
      </c>
      <c r="H93" s="295" t="s">
        <v>350</v>
      </c>
    </row>
    <row r="94" spans="1:13" x14ac:dyDescent="0.3">
      <c r="A94" s="4" t="s">
        <v>89</v>
      </c>
      <c r="B94" s="244">
        <v>111801.67</v>
      </c>
      <c r="C94" s="15">
        <v>1.07</v>
      </c>
      <c r="D94" s="14">
        <v>1922.7</v>
      </c>
      <c r="E94" s="287">
        <v>110617.71</v>
      </c>
      <c r="F94" s="15">
        <v>1.04</v>
      </c>
      <c r="G94" s="14">
        <v>2632.85</v>
      </c>
      <c r="H94" s="14"/>
      <c r="I94" s="14"/>
      <c r="J94" s="14"/>
      <c r="K94" s="14"/>
      <c r="L94" s="14"/>
      <c r="M94" s="14"/>
    </row>
    <row r="95" spans="1:13" x14ac:dyDescent="0.3">
      <c r="A95" s="4" t="s">
        <v>90</v>
      </c>
      <c r="B95" s="244">
        <v>131743.78</v>
      </c>
      <c r="C95" s="15">
        <v>-2.62</v>
      </c>
      <c r="D95" s="14">
        <v>2124.6</v>
      </c>
      <c r="E95" s="287">
        <v>135293.38</v>
      </c>
      <c r="F95" s="15">
        <v>0.25</v>
      </c>
      <c r="G95" s="14">
        <v>2697.94</v>
      </c>
      <c r="H95" s="14"/>
      <c r="I95" s="14"/>
      <c r="J95" s="14"/>
      <c r="K95" s="14"/>
      <c r="L95" s="14"/>
      <c r="M95" s="14"/>
    </row>
    <row r="96" spans="1:13" x14ac:dyDescent="0.3">
      <c r="A96" s="4" t="s">
        <v>91</v>
      </c>
      <c r="B96" s="244">
        <v>156765.06</v>
      </c>
      <c r="C96" s="15">
        <v>-0.62</v>
      </c>
      <c r="D96" s="14">
        <v>1894.87</v>
      </c>
      <c r="E96" s="287">
        <v>157747</v>
      </c>
      <c r="F96" s="15">
        <v>-2.06</v>
      </c>
      <c r="G96" s="14">
        <v>2416.0300000000002</v>
      </c>
      <c r="H96" s="14"/>
      <c r="I96" s="14"/>
      <c r="J96" s="14"/>
      <c r="K96" s="14"/>
      <c r="L96" s="14"/>
      <c r="M96" s="14"/>
    </row>
    <row r="97" spans="1:13" x14ac:dyDescent="0.3">
      <c r="A97" s="4" t="s">
        <v>92</v>
      </c>
      <c r="B97" s="244">
        <v>1112789.8999999999</v>
      </c>
      <c r="C97" s="15">
        <v>0.42</v>
      </c>
      <c r="D97" s="14">
        <v>14702.19</v>
      </c>
      <c r="E97" s="287">
        <v>1108104.73</v>
      </c>
      <c r="F97" s="15">
        <v>-0.02</v>
      </c>
      <c r="G97" s="14">
        <v>17701.13</v>
      </c>
      <c r="H97" s="14"/>
      <c r="I97" s="14"/>
      <c r="J97" s="14"/>
      <c r="K97" s="14"/>
      <c r="L97" s="14"/>
      <c r="M97" s="14"/>
    </row>
    <row r="98" spans="1:13" x14ac:dyDescent="0.3">
      <c r="A98" s="4" t="s">
        <v>93</v>
      </c>
      <c r="B98" s="244">
        <v>61706.25</v>
      </c>
      <c r="C98" s="15">
        <v>0.51</v>
      </c>
      <c r="D98" s="14">
        <v>825.9</v>
      </c>
      <c r="E98" s="287">
        <v>61391.21</v>
      </c>
      <c r="F98" s="15">
        <v>2.77</v>
      </c>
      <c r="G98" s="14">
        <v>1039.07</v>
      </c>
      <c r="H98" s="14"/>
      <c r="I98" s="14"/>
      <c r="J98" s="14"/>
      <c r="K98" s="14"/>
      <c r="L98" s="14"/>
      <c r="M98" s="14"/>
    </row>
    <row r="99" spans="1:13" x14ac:dyDescent="0.3">
      <c r="A99" s="4" t="s">
        <v>94</v>
      </c>
      <c r="B99" s="244">
        <v>51961.88</v>
      </c>
      <c r="C99" s="15">
        <v>2.94</v>
      </c>
      <c r="D99" s="14">
        <v>707.17</v>
      </c>
      <c r="E99" s="287">
        <v>50475.43</v>
      </c>
      <c r="F99" s="15">
        <v>-0.88</v>
      </c>
      <c r="G99" s="14">
        <v>891.97</v>
      </c>
      <c r="H99" s="14"/>
      <c r="I99" s="14"/>
      <c r="J99" s="14"/>
      <c r="K99" s="14"/>
      <c r="L99" s="14"/>
      <c r="M99" s="14"/>
    </row>
    <row r="100" spans="1:13" x14ac:dyDescent="0.3">
      <c r="A100" s="4" t="s">
        <v>95</v>
      </c>
      <c r="B100" s="244">
        <v>261605.91</v>
      </c>
      <c r="C100" s="15">
        <v>1.6</v>
      </c>
      <c r="D100" s="14">
        <v>2734.66</v>
      </c>
      <c r="E100" s="287">
        <v>257492.58</v>
      </c>
      <c r="F100" s="15">
        <v>1.39</v>
      </c>
      <c r="G100" s="14">
        <v>3331.79</v>
      </c>
      <c r="H100" s="14"/>
      <c r="I100" s="14"/>
      <c r="J100" s="14"/>
      <c r="K100" s="14"/>
      <c r="L100" s="14"/>
      <c r="M100" s="14"/>
    </row>
    <row r="101" spans="1:13" x14ac:dyDescent="0.3">
      <c r="A101" s="4" t="s">
        <v>96</v>
      </c>
      <c r="B101" s="244">
        <v>45034.67</v>
      </c>
      <c r="C101" s="15">
        <v>1.21</v>
      </c>
      <c r="D101" s="14">
        <v>714.65</v>
      </c>
      <c r="E101" s="287">
        <v>44496.95</v>
      </c>
      <c r="F101" s="15">
        <v>-13.04</v>
      </c>
      <c r="G101" s="14">
        <v>878.51</v>
      </c>
      <c r="H101" s="14"/>
      <c r="I101" s="14"/>
      <c r="J101" s="14"/>
      <c r="K101" s="14"/>
      <c r="L101" s="14"/>
      <c r="M101" s="14"/>
    </row>
    <row r="102" spans="1:13" x14ac:dyDescent="0.3">
      <c r="A102" s="4" t="s">
        <v>97</v>
      </c>
      <c r="B102" s="244">
        <v>50060.74</v>
      </c>
      <c r="C102" s="15">
        <v>1.67</v>
      </c>
      <c r="D102" s="14">
        <v>522.28</v>
      </c>
      <c r="E102" s="287">
        <v>49237.5</v>
      </c>
      <c r="F102" s="15">
        <v>-1.1399999999999999</v>
      </c>
      <c r="G102" s="14">
        <v>650.77</v>
      </c>
      <c r="H102" s="14"/>
      <c r="I102" s="14"/>
      <c r="J102" s="14"/>
      <c r="K102" s="14"/>
      <c r="L102" s="14"/>
      <c r="M102" s="14"/>
    </row>
    <row r="103" spans="1:13" x14ac:dyDescent="0.3">
      <c r="A103" s="4" t="s">
        <v>98</v>
      </c>
      <c r="B103" s="244">
        <v>930649.4</v>
      </c>
      <c r="C103" s="15">
        <v>-0.42</v>
      </c>
      <c r="D103" s="14">
        <v>11861.31</v>
      </c>
      <c r="E103" s="287">
        <v>934599.94</v>
      </c>
      <c r="F103" s="15">
        <v>-1.1000000000000001</v>
      </c>
      <c r="G103" s="14">
        <v>15093.87</v>
      </c>
      <c r="H103" s="284"/>
      <c r="J103" s="14"/>
      <c r="K103" s="14"/>
      <c r="L103" s="14"/>
      <c r="M103" s="14"/>
    </row>
    <row r="104" spans="1:13" x14ac:dyDescent="0.3">
      <c r="A104" s="4" t="s">
        <v>99</v>
      </c>
      <c r="B104" s="244">
        <v>1752971.28</v>
      </c>
      <c r="C104" s="15">
        <v>0.23</v>
      </c>
      <c r="D104" s="14">
        <v>21015.71</v>
      </c>
      <c r="E104" s="287">
        <v>1748911.03</v>
      </c>
      <c r="F104" s="15">
        <v>-0.8</v>
      </c>
      <c r="G104" s="14">
        <v>25915.27</v>
      </c>
      <c r="H104" s="14"/>
      <c r="I104" s="14"/>
      <c r="J104" s="14"/>
      <c r="K104" s="14"/>
      <c r="L104" s="14"/>
      <c r="M104" s="14"/>
    </row>
    <row r="105" spans="1:13" x14ac:dyDescent="0.3">
      <c r="A105" s="4" t="s">
        <v>100</v>
      </c>
      <c r="B105" s="244">
        <v>163033</v>
      </c>
      <c r="C105" s="15">
        <v>-0.87</v>
      </c>
      <c r="D105" s="14">
        <v>1534.03</v>
      </c>
      <c r="E105" s="287">
        <v>164460.29999999999</v>
      </c>
      <c r="F105" s="15">
        <v>-0.48</v>
      </c>
      <c r="G105" s="14">
        <v>1920.31</v>
      </c>
      <c r="H105" s="14"/>
      <c r="I105" s="14"/>
      <c r="J105" s="14"/>
      <c r="K105" s="14"/>
      <c r="L105" s="14"/>
      <c r="M105" s="14"/>
    </row>
    <row r="106" spans="1:13" x14ac:dyDescent="0.3">
      <c r="A106" s="4" t="s">
        <v>101</v>
      </c>
      <c r="B106" s="244">
        <v>169982.91</v>
      </c>
      <c r="C106" s="15">
        <v>-0.31</v>
      </c>
      <c r="D106" s="14">
        <v>1745.52</v>
      </c>
      <c r="E106" s="287">
        <v>170518.57</v>
      </c>
      <c r="F106" s="15">
        <v>1.81</v>
      </c>
      <c r="G106" s="14">
        <v>2173.92</v>
      </c>
      <c r="H106" s="14"/>
      <c r="I106" s="14"/>
      <c r="J106" s="14"/>
      <c r="K106" s="14"/>
      <c r="L106" s="14"/>
      <c r="M106" s="14"/>
    </row>
    <row r="107" spans="1:13" x14ac:dyDescent="0.3">
      <c r="A107" s="4" t="s">
        <v>102</v>
      </c>
      <c r="B107" s="244">
        <v>171169.51</v>
      </c>
      <c r="C107" s="15">
        <v>-1.37</v>
      </c>
      <c r="D107" s="14">
        <v>2564.12</v>
      </c>
      <c r="E107" s="287">
        <v>173543.73</v>
      </c>
      <c r="F107" s="15">
        <v>-0.19</v>
      </c>
      <c r="G107" s="14">
        <v>3244.2</v>
      </c>
      <c r="H107" s="14"/>
    </row>
    <row r="108" spans="1:13" x14ac:dyDescent="0.3">
      <c r="A108" s="4" t="s">
        <v>103</v>
      </c>
      <c r="B108" s="244">
        <v>2160966.79</v>
      </c>
      <c r="C108" s="15">
        <v>0.46</v>
      </c>
      <c r="D108" s="14">
        <v>26757.82</v>
      </c>
      <c r="E108" s="287">
        <v>2151173.9</v>
      </c>
      <c r="F108" s="15">
        <v>0.39</v>
      </c>
      <c r="G108" s="14">
        <v>32956.39</v>
      </c>
      <c r="H108" s="14"/>
      <c r="I108" s="14"/>
      <c r="J108" s="14"/>
      <c r="K108" s="14"/>
      <c r="L108" s="14"/>
      <c r="M108" s="14"/>
    </row>
    <row r="109" spans="1:13" x14ac:dyDescent="0.3">
      <c r="A109" s="4" t="s">
        <v>104</v>
      </c>
      <c r="B109" s="244">
        <v>79246.539999999994</v>
      </c>
      <c r="C109" s="15">
        <v>2.92</v>
      </c>
      <c r="D109" s="14">
        <v>820.85</v>
      </c>
      <c r="E109" s="287">
        <v>76996.14</v>
      </c>
      <c r="F109" s="15">
        <v>-0.47</v>
      </c>
      <c r="G109" s="14">
        <v>1020.89</v>
      </c>
      <c r="H109" s="14"/>
      <c r="I109" s="14"/>
      <c r="J109" s="14"/>
      <c r="K109" s="14"/>
      <c r="L109" s="14"/>
      <c r="M109" s="14"/>
    </row>
    <row r="110" spans="1:13" x14ac:dyDescent="0.3">
      <c r="A110" s="237" t="s">
        <v>105</v>
      </c>
      <c r="B110" s="244">
        <v>460333.02</v>
      </c>
      <c r="C110" s="15">
        <v>-0.48</v>
      </c>
      <c r="D110" s="14">
        <v>4933.1099999999997</v>
      </c>
      <c r="E110" s="287">
        <v>462574.77</v>
      </c>
      <c r="F110" s="15">
        <v>0.71</v>
      </c>
      <c r="G110" s="14">
        <v>6276.34</v>
      </c>
      <c r="I110" s="14"/>
      <c r="J110" s="14"/>
      <c r="K110" s="14"/>
      <c r="L110" s="14"/>
      <c r="M110" s="14"/>
    </row>
    <row r="111" spans="1:13" x14ac:dyDescent="0.3">
      <c r="A111" s="4" t="s">
        <v>106</v>
      </c>
      <c r="B111" s="244">
        <v>21344.42</v>
      </c>
      <c r="C111" s="15">
        <v>7.43</v>
      </c>
      <c r="D111" s="14">
        <v>196.35</v>
      </c>
      <c r="E111" s="287">
        <v>19867.3</v>
      </c>
      <c r="F111" s="15">
        <v>-1.1399999999999999</v>
      </c>
      <c r="G111" s="14">
        <v>242.51</v>
      </c>
      <c r="H111" s="14"/>
    </row>
    <row r="112" spans="1:13" x14ac:dyDescent="0.3">
      <c r="A112" s="4" t="s">
        <v>107</v>
      </c>
      <c r="B112" s="244">
        <v>297913.92</v>
      </c>
      <c r="C112" s="15">
        <v>-0.53</v>
      </c>
      <c r="D112" s="14">
        <v>3982.71</v>
      </c>
      <c r="E112" s="287">
        <v>299502.21000000002</v>
      </c>
      <c r="F112" s="15">
        <v>-0.71</v>
      </c>
      <c r="G112" s="14">
        <v>4925.6899999999996</v>
      </c>
      <c r="H112" s="14"/>
      <c r="I112" s="14"/>
      <c r="J112" s="14"/>
      <c r="K112" s="14"/>
      <c r="L112" s="14"/>
      <c r="M112" s="14"/>
    </row>
    <row r="113" spans="1:13" x14ac:dyDescent="0.3">
      <c r="A113" s="4" t="s">
        <v>108</v>
      </c>
      <c r="B113" s="244">
        <v>28751.08</v>
      </c>
      <c r="C113" s="15">
        <v>-4.9400000000000004</v>
      </c>
      <c r="D113" s="14">
        <v>460.55</v>
      </c>
      <c r="E113" s="287">
        <v>30244.080000000002</v>
      </c>
      <c r="F113" s="15">
        <v>4.67</v>
      </c>
      <c r="G113" s="14">
        <v>610.77</v>
      </c>
      <c r="H113" s="14"/>
      <c r="I113" s="14"/>
      <c r="J113" s="14"/>
      <c r="K113" s="14"/>
      <c r="L113" s="14"/>
      <c r="M113" s="14"/>
    </row>
    <row r="114" spans="1:13" x14ac:dyDescent="0.3">
      <c r="A114" s="4" t="s">
        <v>109</v>
      </c>
      <c r="B114" s="244">
        <v>45252.72</v>
      </c>
      <c r="C114" s="15">
        <v>-0.02</v>
      </c>
      <c r="D114" s="14">
        <v>603.54</v>
      </c>
      <c r="E114" s="287">
        <v>45263.7</v>
      </c>
      <c r="F114" s="15">
        <v>1.1000000000000001</v>
      </c>
      <c r="G114" s="14">
        <v>751.85</v>
      </c>
      <c r="H114" s="14"/>
      <c r="I114" s="14"/>
      <c r="J114" s="14"/>
      <c r="K114" s="14"/>
      <c r="L114" s="14"/>
      <c r="M114" s="14"/>
    </row>
    <row r="115" spans="1:13" x14ac:dyDescent="0.3">
      <c r="A115" s="237" t="s">
        <v>110</v>
      </c>
      <c r="B115" s="244">
        <v>2032567.1</v>
      </c>
      <c r="C115" s="15">
        <v>0.71</v>
      </c>
      <c r="D115" s="14">
        <v>28186.97</v>
      </c>
      <c r="E115" s="287">
        <v>2018289.2</v>
      </c>
      <c r="F115" s="15">
        <v>-1.68</v>
      </c>
      <c r="G115" s="14">
        <v>34314.94</v>
      </c>
    </row>
    <row r="116" spans="1:13" x14ac:dyDescent="0.3">
      <c r="A116" s="4" t="s">
        <v>111</v>
      </c>
      <c r="B116" s="244">
        <v>167696.14000000001</v>
      </c>
      <c r="C116" s="15">
        <v>0.69</v>
      </c>
      <c r="D116" s="14">
        <v>1640.14</v>
      </c>
      <c r="E116" s="287">
        <v>166548.91</v>
      </c>
      <c r="F116" s="15">
        <v>-0.48</v>
      </c>
      <c r="G116" s="14">
        <v>1995.7</v>
      </c>
      <c r="H116" s="14"/>
      <c r="I116" s="14"/>
      <c r="J116" s="14"/>
      <c r="K116" s="14"/>
      <c r="L116" s="14"/>
      <c r="M116" s="14"/>
    </row>
    <row r="117" spans="1:13" x14ac:dyDescent="0.3">
      <c r="A117" s="4" t="s">
        <v>112</v>
      </c>
      <c r="B117" s="244">
        <v>169540.11</v>
      </c>
      <c r="C117" s="15">
        <v>0.22</v>
      </c>
      <c r="D117" s="14">
        <v>2150.83</v>
      </c>
      <c r="E117" s="287">
        <v>169167.05</v>
      </c>
      <c r="F117" s="15">
        <v>0.5</v>
      </c>
      <c r="G117" s="14">
        <v>2717.37</v>
      </c>
      <c r="H117" s="14"/>
    </row>
    <row r="118" spans="1:13" x14ac:dyDescent="0.3">
      <c r="A118" s="4" t="s">
        <v>113</v>
      </c>
      <c r="B118" s="244">
        <v>65888.19</v>
      </c>
      <c r="C118" s="15">
        <v>2.0099999999999998</v>
      </c>
      <c r="D118" s="14">
        <v>835.02</v>
      </c>
      <c r="E118" s="287">
        <v>64590.92</v>
      </c>
      <c r="F118" s="15">
        <v>-3.03</v>
      </c>
      <c r="G118" s="14">
        <v>1040.29</v>
      </c>
      <c r="H118" s="14"/>
      <c r="I118" s="14"/>
      <c r="J118" s="14"/>
      <c r="K118" s="14"/>
      <c r="L118" s="14"/>
      <c r="M118" s="14"/>
    </row>
    <row r="119" spans="1:13" x14ac:dyDescent="0.3">
      <c r="A119" s="4" t="s">
        <v>114</v>
      </c>
      <c r="B119" s="244">
        <v>1251622.25</v>
      </c>
      <c r="C119" s="15">
        <v>-0.14000000000000001</v>
      </c>
      <c r="D119" s="14">
        <v>18704.419999999998</v>
      </c>
      <c r="E119" s="287">
        <v>1253322.6299999999</v>
      </c>
      <c r="F119" s="15">
        <v>-0.3</v>
      </c>
      <c r="G119" s="14">
        <v>22841.48</v>
      </c>
      <c r="H119" s="14"/>
      <c r="I119" s="14"/>
      <c r="J119" s="14"/>
      <c r="K119" s="14"/>
      <c r="L119" s="14"/>
      <c r="M119" s="14"/>
    </row>
    <row r="120" spans="1:13" x14ac:dyDescent="0.3">
      <c r="A120" s="4" t="s">
        <v>115</v>
      </c>
      <c r="B120" s="244">
        <v>335499.86</v>
      </c>
      <c r="C120" s="15">
        <v>1.95</v>
      </c>
      <c r="D120" s="14">
        <v>3269.01</v>
      </c>
      <c r="E120" s="287">
        <v>329076.09999999998</v>
      </c>
      <c r="F120" s="15">
        <v>-0.6</v>
      </c>
      <c r="G120" s="14">
        <v>3972.55</v>
      </c>
      <c r="H120" s="14"/>
      <c r="I120" s="14"/>
      <c r="J120" s="14"/>
      <c r="K120" s="14"/>
      <c r="L120" s="14"/>
      <c r="M120" s="14"/>
    </row>
    <row r="121" spans="1:13" x14ac:dyDescent="0.3">
      <c r="A121" s="4" t="s">
        <v>116</v>
      </c>
      <c r="B121" s="244">
        <v>348461.29</v>
      </c>
      <c r="C121" s="15">
        <v>0.93</v>
      </c>
      <c r="D121" s="14">
        <v>3476.63</v>
      </c>
      <c r="E121" s="287">
        <v>345267.12</v>
      </c>
      <c r="F121" s="15">
        <v>0.83</v>
      </c>
      <c r="G121" s="14">
        <v>4275.72</v>
      </c>
      <c r="H121" s="14"/>
      <c r="I121" s="14"/>
      <c r="J121" s="14"/>
      <c r="K121" s="14"/>
      <c r="L121" s="14"/>
      <c r="M121" s="14"/>
    </row>
    <row r="122" spans="1:13" x14ac:dyDescent="0.3">
      <c r="A122" s="4" t="s">
        <v>117</v>
      </c>
      <c r="B122" s="244">
        <v>64378.04</v>
      </c>
      <c r="C122" s="15">
        <v>3.06</v>
      </c>
      <c r="D122" s="14">
        <v>600.51</v>
      </c>
      <c r="E122" s="287">
        <v>62465</v>
      </c>
      <c r="F122" s="15">
        <v>2.0099999999999998</v>
      </c>
      <c r="G122" s="14">
        <v>753.8</v>
      </c>
      <c r="H122" s="14"/>
      <c r="I122" s="14"/>
      <c r="J122" s="14"/>
      <c r="K122" s="14"/>
      <c r="L122" s="14"/>
      <c r="M122" s="14"/>
    </row>
    <row r="123" spans="1:13" x14ac:dyDescent="0.3">
      <c r="A123" s="4" t="s">
        <v>118</v>
      </c>
      <c r="B123" s="244">
        <v>60866.03</v>
      </c>
      <c r="C123" s="15">
        <v>1.29</v>
      </c>
      <c r="D123" s="14">
        <v>372.1</v>
      </c>
      <c r="E123" s="287">
        <v>60092.84</v>
      </c>
      <c r="F123" s="15">
        <v>2.02</v>
      </c>
      <c r="G123" s="14">
        <v>464.76</v>
      </c>
      <c r="H123" s="14"/>
      <c r="I123" s="14"/>
      <c r="J123" s="14"/>
      <c r="K123" s="14"/>
      <c r="L123" s="14"/>
      <c r="M123" s="14"/>
    </row>
    <row r="124" spans="1:13" x14ac:dyDescent="0.3">
      <c r="A124" s="4" t="s">
        <v>119</v>
      </c>
      <c r="B124" s="244">
        <v>430268.69</v>
      </c>
      <c r="C124" s="15">
        <v>3.04</v>
      </c>
      <c r="D124" s="14">
        <v>4359.3100000000004</v>
      </c>
      <c r="E124" s="287">
        <v>417590.68</v>
      </c>
      <c r="F124" s="15">
        <v>1.03</v>
      </c>
      <c r="G124" s="14">
        <v>5355.63</v>
      </c>
      <c r="H124" s="14"/>
      <c r="I124" s="14"/>
      <c r="J124" s="14"/>
      <c r="K124" s="14"/>
      <c r="L124" s="14"/>
      <c r="M124" s="14"/>
    </row>
    <row r="125" spans="1:13" x14ac:dyDescent="0.3">
      <c r="A125" s="4" t="s">
        <v>120</v>
      </c>
      <c r="B125" s="244">
        <v>187964.64</v>
      </c>
      <c r="C125" s="15">
        <v>-0.31</v>
      </c>
      <c r="D125" s="14">
        <v>2374.5500000000002</v>
      </c>
      <c r="E125" s="287">
        <v>188546.72</v>
      </c>
      <c r="F125" s="15">
        <v>1.56</v>
      </c>
      <c r="G125" s="14">
        <v>3005.32</v>
      </c>
      <c r="H125" s="14"/>
      <c r="I125" s="14"/>
      <c r="J125" s="14"/>
      <c r="K125" s="14"/>
      <c r="L125" s="14"/>
      <c r="M125" s="14"/>
    </row>
    <row r="126" spans="1:13" x14ac:dyDescent="0.3">
      <c r="A126" s="4" t="s">
        <v>121</v>
      </c>
      <c r="B126" s="244">
        <v>372806.37</v>
      </c>
      <c r="C126" s="15">
        <v>5.2</v>
      </c>
      <c r="D126" s="14">
        <v>3934.24</v>
      </c>
      <c r="E126" s="287">
        <v>354382.76</v>
      </c>
      <c r="F126" s="15">
        <v>0.93</v>
      </c>
      <c r="G126" s="14">
        <v>4881.82</v>
      </c>
      <c r="H126" s="14"/>
      <c r="I126" s="14"/>
      <c r="J126" s="14"/>
      <c r="K126" s="14"/>
      <c r="L126" s="14"/>
      <c r="M126" s="14"/>
    </row>
    <row r="127" spans="1:13" x14ac:dyDescent="0.3">
      <c r="A127" s="4" t="s">
        <v>122</v>
      </c>
      <c r="B127" s="244">
        <v>180044.52</v>
      </c>
      <c r="C127" s="15">
        <v>-0.96</v>
      </c>
      <c r="D127" s="14">
        <v>3507.99</v>
      </c>
      <c r="E127" s="287">
        <v>181795.4</v>
      </c>
      <c r="F127" s="15">
        <v>7.0000000000000007E-2</v>
      </c>
      <c r="G127" s="14">
        <v>4441.41</v>
      </c>
      <c r="H127" s="14"/>
      <c r="I127" s="14"/>
      <c r="J127" s="14"/>
      <c r="K127" s="14"/>
      <c r="L127" s="14"/>
      <c r="M127" s="14"/>
    </row>
    <row r="128" spans="1:13" x14ac:dyDescent="0.3">
      <c r="A128" s="4" t="s">
        <v>123</v>
      </c>
      <c r="B128" s="244">
        <v>198810.07</v>
      </c>
      <c r="C128" s="15">
        <v>1.86</v>
      </c>
      <c r="D128" s="14">
        <v>1476.7</v>
      </c>
      <c r="E128" s="287">
        <v>195184.58</v>
      </c>
      <c r="F128" s="15">
        <v>1.86</v>
      </c>
      <c r="G128" s="14">
        <v>1816.54</v>
      </c>
      <c r="H128" s="14"/>
      <c r="I128" s="14"/>
      <c r="J128" s="14"/>
      <c r="K128" s="14"/>
      <c r="L128" s="14"/>
      <c r="M128" s="14"/>
    </row>
    <row r="129" spans="1:13" x14ac:dyDescent="0.3">
      <c r="A129" s="4" t="s">
        <v>124</v>
      </c>
      <c r="B129" s="244">
        <v>204629.25</v>
      </c>
      <c r="C129" s="15">
        <v>0.05</v>
      </c>
      <c r="D129" s="14">
        <v>2193.4299999999998</v>
      </c>
      <c r="E129" s="287">
        <v>204525.5</v>
      </c>
      <c r="F129" s="15">
        <v>1.98</v>
      </c>
      <c r="G129" s="14">
        <v>2749.7</v>
      </c>
      <c r="H129" s="14"/>
      <c r="I129" s="14"/>
      <c r="J129" s="14"/>
      <c r="K129" s="14"/>
      <c r="L129" s="14"/>
      <c r="M129" s="14"/>
    </row>
    <row r="130" spans="1:13" x14ac:dyDescent="0.3">
      <c r="A130" s="4" t="s">
        <v>125</v>
      </c>
      <c r="B130" s="244">
        <v>903629.22</v>
      </c>
      <c r="C130" s="15">
        <v>0.13</v>
      </c>
      <c r="D130" s="14">
        <v>9553.1299999999992</v>
      </c>
      <c r="E130" s="287">
        <v>902429.27</v>
      </c>
      <c r="F130" s="15">
        <v>-0.32</v>
      </c>
      <c r="G130" s="14">
        <v>11819.41</v>
      </c>
      <c r="H130" s="14"/>
      <c r="I130" s="14"/>
      <c r="J130" s="14"/>
      <c r="K130" s="14"/>
      <c r="L130" s="14"/>
      <c r="M130" s="14"/>
    </row>
    <row r="131" spans="1:13" x14ac:dyDescent="0.3">
      <c r="A131" s="4" t="s">
        <v>126</v>
      </c>
      <c r="B131" s="244">
        <v>317657.2</v>
      </c>
      <c r="C131" s="15">
        <v>0.26</v>
      </c>
      <c r="D131" s="14">
        <v>3681.32</v>
      </c>
      <c r="E131" s="287">
        <v>316842.40000000002</v>
      </c>
      <c r="F131" s="15">
        <v>-0.26</v>
      </c>
      <c r="G131" s="14">
        <v>4642.21</v>
      </c>
      <c r="H131" s="14"/>
      <c r="I131" s="14"/>
      <c r="J131" s="14"/>
      <c r="K131" s="14"/>
      <c r="L131" s="14"/>
      <c r="M131" s="14"/>
    </row>
    <row r="132" spans="1:13" x14ac:dyDescent="0.3">
      <c r="A132" s="4" t="s">
        <v>127</v>
      </c>
      <c r="B132" s="244">
        <v>158210.35</v>
      </c>
      <c r="C132" s="15">
        <v>0.64</v>
      </c>
      <c r="D132" s="14">
        <v>1739.06</v>
      </c>
      <c r="E132" s="287">
        <v>157209.35</v>
      </c>
      <c r="F132" s="15">
        <v>-1.4</v>
      </c>
      <c r="G132" s="14">
        <v>2158.29</v>
      </c>
      <c r="H132" s="14"/>
      <c r="I132" s="14"/>
      <c r="J132" s="14"/>
      <c r="K132" s="14"/>
      <c r="L132" s="14"/>
      <c r="M132" s="14"/>
    </row>
    <row r="133" spans="1:13" x14ac:dyDescent="0.3">
      <c r="A133" s="4" t="s">
        <v>128</v>
      </c>
      <c r="B133" s="244">
        <v>352803.47</v>
      </c>
      <c r="C133" s="15">
        <v>-1.51</v>
      </c>
      <c r="D133" s="14">
        <v>8341.33</v>
      </c>
      <c r="E133" s="287">
        <v>358225.33</v>
      </c>
      <c r="F133" s="15">
        <v>-0.15</v>
      </c>
      <c r="G133" s="14">
        <v>9072.6200000000008</v>
      </c>
      <c r="H133" s="14"/>
      <c r="I133" s="14"/>
      <c r="J133" s="14"/>
      <c r="K133" s="14"/>
      <c r="L133" s="14"/>
      <c r="M133" s="14"/>
    </row>
    <row r="134" spans="1:13" x14ac:dyDescent="0.3">
      <c r="A134" s="4" t="s">
        <v>129</v>
      </c>
      <c r="B134" s="244">
        <v>43728.29</v>
      </c>
      <c r="C134" s="15">
        <v>1.89</v>
      </c>
      <c r="D134" s="14">
        <v>331.17</v>
      </c>
      <c r="E134" s="287">
        <v>42917.440000000002</v>
      </c>
      <c r="F134" s="15">
        <v>1.88</v>
      </c>
      <c r="G134" s="14">
        <v>407.69</v>
      </c>
      <c r="H134" s="14"/>
      <c r="I134" s="14"/>
      <c r="J134" s="14"/>
      <c r="K134" s="14"/>
      <c r="L134" s="14"/>
      <c r="M134" s="14"/>
    </row>
    <row r="135" spans="1:13" x14ac:dyDescent="0.3">
      <c r="A135" s="4" t="s">
        <v>130</v>
      </c>
      <c r="B135" s="244">
        <v>124297.83</v>
      </c>
      <c r="C135" s="15">
        <v>4.3899999999999997</v>
      </c>
      <c r="D135" s="14">
        <v>794</v>
      </c>
      <c r="E135" s="287">
        <v>119065.67</v>
      </c>
      <c r="F135" s="15">
        <v>2.95</v>
      </c>
      <c r="G135" s="14">
        <v>997.65</v>
      </c>
      <c r="H135" s="14"/>
      <c r="I135" s="14"/>
      <c r="J135" s="14"/>
      <c r="K135" s="14"/>
      <c r="L135" s="14"/>
      <c r="M135" s="14"/>
    </row>
    <row r="136" spans="1:13" x14ac:dyDescent="0.3">
      <c r="A136" s="4" t="s">
        <v>131</v>
      </c>
      <c r="B136" s="244">
        <v>96412.98</v>
      </c>
      <c r="C136" s="15">
        <v>3.1</v>
      </c>
      <c r="D136" s="14">
        <v>1461.19</v>
      </c>
      <c r="E136" s="287">
        <v>93514.03</v>
      </c>
      <c r="F136" s="15">
        <v>1.42</v>
      </c>
      <c r="G136" s="14">
        <v>1833.53</v>
      </c>
      <c r="H136" s="14"/>
      <c r="I136" s="14"/>
      <c r="J136" s="14"/>
      <c r="K136" s="14"/>
      <c r="L136" s="14"/>
      <c r="M136" s="14"/>
    </row>
    <row r="137" spans="1:13" x14ac:dyDescent="0.3">
      <c r="A137" s="4" t="s">
        <v>132</v>
      </c>
      <c r="B137" s="244">
        <v>136143.09</v>
      </c>
      <c r="C137" s="15">
        <v>1.99</v>
      </c>
      <c r="D137" s="14">
        <v>1180.03</v>
      </c>
      <c r="E137" s="287">
        <v>133486.6</v>
      </c>
      <c r="F137" s="15">
        <v>-0.83</v>
      </c>
      <c r="G137" s="14">
        <v>1485.5</v>
      </c>
      <c r="H137" s="14"/>
      <c r="I137" s="14"/>
      <c r="J137" s="14"/>
      <c r="K137" s="14"/>
      <c r="L137" s="14"/>
      <c r="M137" s="14"/>
    </row>
    <row r="138" spans="1:13" x14ac:dyDescent="0.3">
      <c r="A138" s="4" t="s">
        <v>133</v>
      </c>
      <c r="B138" s="244">
        <v>271771.68</v>
      </c>
      <c r="C138" s="15">
        <v>2.77</v>
      </c>
      <c r="D138" s="14">
        <v>4492</v>
      </c>
      <c r="E138" s="287">
        <v>264451.34000000003</v>
      </c>
      <c r="F138" s="15">
        <v>-0.97</v>
      </c>
      <c r="G138" s="14">
        <v>5025.5</v>
      </c>
      <c r="H138" s="14"/>
      <c r="I138" s="14"/>
      <c r="J138" s="14"/>
      <c r="K138" s="14"/>
      <c r="L138" s="14"/>
      <c r="M138" s="14"/>
    </row>
    <row r="139" spans="1:13" x14ac:dyDescent="0.3">
      <c r="A139" s="4" t="s">
        <v>134</v>
      </c>
      <c r="B139" s="244">
        <v>44264.06</v>
      </c>
      <c r="C139" s="15">
        <v>0.48</v>
      </c>
      <c r="D139" s="14">
        <v>383.41</v>
      </c>
      <c r="E139" s="287">
        <v>44052.53</v>
      </c>
      <c r="F139" s="15">
        <v>5.55</v>
      </c>
      <c r="G139" s="14">
        <v>507</v>
      </c>
      <c r="H139" s="14"/>
    </row>
    <row r="140" spans="1:13" x14ac:dyDescent="0.3">
      <c r="A140" s="4" t="s">
        <v>135</v>
      </c>
      <c r="B140" s="244">
        <v>207829.41</v>
      </c>
      <c r="C140" s="15">
        <v>-4.01</v>
      </c>
      <c r="D140" s="14">
        <v>2071.2399999999998</v>
      </c>
      <c r="E140" s="287">
        <v>216512.35</v>
      </c>
      <c r="F140" s="15">
        <v>1.55</v>
      </c>
      <c r="G140" s="14">
        <v>2528.0700000000002</v>
      </c>
      <c r="H140" s="14"/>
      <c r="I140" s="14"/>
      <c r="J140" s="14"/>
      <c r="K140" s="14"/>
      <c r="L140" s="14"/>
      <c r="M140" s="14"/>
    </row>
    <row r="141" spans="1:13" x14ac:dyDescent="0.3">
      <c r="A141" s="4" t="s">
        <v>136</v>
      </c>
      <c r="B141" s="244">
        <v>57236.15</v>
      </c>
      <c r="C141" s="15">
        <v>-4.1100000000000003</v>
      </c>
      <c r="D141" s="14">
        <v>747.75</v>
      </c>
      <c r="E141" s="287">
        <v>59692.24</v>
      </c>
      <c r="F141" s="15">
        <v>2.42</v>
      </c>
      <c r="G141" s="14">
        <v>941</v>
      </c>
      <c r="H141" s="14"/>
      <c r="I141" s="14"/>
      <c r="J141" s="14"/>
      <c r="K141" s="14"/>
      <c r="L141" s="14"/>
      <c r="M141" s="14"/>
    </row>
    <row r="142" spans="1:13" x14ac:dyDescent="0.3">
      <c r="A142" s="4" t="s">
        <v>137</v>
      </c>
      <c r="B142" s="244">
        <v>1036603.9</v>
      </c>
      <c r="C142" s="15">
        <v>0.26</v>
      </c>
      <c r="D142" s="14">
        <v>12557.13</v>
      </c>
      <c r="E142" s="287">
        <v>1033868.69</v>
      </c>
      <c r="F142" s="15">
        <v>0.69</v>
      </c>
      <c r="G142" s="14">
        <v>15690.95</v>
      </c>
      <c r="H142" s="14"/>
      <c r="I142" s="14"/>
      <c r="J142" s="14"/>
      <c r="K142" s="14"/>
      <c r="L142" s="14"/>
      <c r="M142" s="14"/>
    </row>
    <row r="143" spans="1:13" x14ac:dyDescent="0.3">
      <c r="A143" s="4" t="s">
        <v>138</v>
      </c>
      <c r="B143" s="244">
        <v>158549.04999999999</v>
      </c>
      <c r="C143" s="15">
        <v>-0.53</v>
      </c>
      <c r="D143" s="14">
        <v>2079.19</v>
      </c>
      <c r="E143" s="287">
        <v>159393.34</v>
      </c>
      <c r="F143" s="15">
        <v>1.27</v>
      </c>
      <c r="G143" s="14">
        <v>2368.2399999999998</v>
      </c>
      <c r="H143" s="14"/>
      <c r="I143" s="14"/>
      <c r="J143" s="14"/>
      <c r="K143" s="14"/>
      <c r="L143" s="14"/>
      <c r="M143" s="14"/>
    </row>
    <row r="144" spans="1:13" x14ac:dyDescent="0.3">
      <c r="A144" s="4" t="s">
        <v>139</v>
      </c>
      <c r="B144" s="244">
        <v>33597.18</v>
      </c>
      <c r="C144" s="15">
        <v>4.9000000000000004</v>
      </c>
      <c r="D144" s="14">
        <v>667.55</v>
      </c>
      <c r="E144" s="287">
        <v>32027.42</v>
      </c>
      <c r="F144" s="15">
        <v>-0.41</v>
      </c>
      <c r="G144" s="14">
        <v>852.95</v>
      </c>
      <c r="H144" s="14"/>
      <c r="I144" s="14"/>
      <c r="J144" s="14"/>
      <c r="K144" s="14"/>
      <c r="L144" s="14"/>
      <c r="M144" s="14"/>
    </row>
    <row r="145" spans="1:13" x14ac:dyDescent="0.3">
      <c r="A145" s="4" t="s">
        <v>140</v>
      </c>
      <c r="B145" s="244">
        <v>47591.3</v>
      </c>
      <c r="C145" s="15">
        <v>-0.95</v>
      </c>
      <c r="D145" s="14">
        <v>598.37</v>
      </c>
      <c r="E145" s="287">
        <v>48049.05</v>
      </c>
      <c r="F145" s="15">
        <v>0.85</v>
      </c>
      <c r="G145" s="14">
        <v>747.79</v>
      </c>
      <c r="H145" s="14"/>
      <c r="I145" s="14"/>
      <c r="J145" s="14"/>
      <c r="K145" s="14"/>
      <c r="L145" s="14"/>
      <c r="M145" s="14"/>
    </row>
    <row r="146" spans="1:13" x14ac:dyDescent="0.3">
      <c r="A146" s="4" t="s">
        <v>141</v>
      </c>
      <c r="B146" s="244">
        <v>521918.89</v>
      </c>
      <c r="C146" s="15">
        <v>2.1800000000000002</v>
      </c>
      <c r="D146" s="14">
        <v>3665.24</v>
      </c>
      <c r="E146" s="287">
        <v>510778.77</v>
      </c>
      <c r="F146" s="15">
        <v>-0.45</v>
      </c>
      <c r="G146" s="14">
        <v>4563.54</v>
      </c>
      <c r="H146" s="14"/>
      <c r="I146" s="14"/>
      <c r="J146" s="14"/>
      <c r="K146" s="14"/>
      <c r="L146" s="14"/>
      <c r="M146" s="14"/>
    </row>
    <row r="147" spans="1:13" x14ac:dyDescent="0.3">
      <c r="A147" s="4" t="s">
        <v>142</v>
      </c>
      <c r="B147" s="244">
        <v>201849.17</v>
      </c>
      <c r="C147" s="15">
        <v>4.67</v>
      </c>
      <c r="D147" s="14">
        <v>2131.0500000000002</v>
      </c>
      <c r="E147" s="287">
        <v>192848.17</v>
      </c>
      <c r="F147" s="15">
        <v>-0.9</v>
      </c>
      <c r="G147" s="14">
        <v>2627.89</v>
      </c>
      <c r="H147" s="14"/>
      <c r="I147" s="14"/>
      <c r="J147" s="14"/>
      <c r="K147" s="14"/>
      <c r="L147" s="14"/>
      <c r="M147" s="14"/>
    </row>
    <row r="148" spans="1:13" x14ac:dyDescent="0.3">
      <c r="A148" s="4" t="s">
        <v>143</v>
      </c>
      <c r="B148" s="244">
        <v>174024.48</v>
      </c>
      <c r="C148" s="15">
        <v>1.51</v>
      </c>
      <c r="D148" s="14">
        <v>1483.82</v>
      </c>
      <c r="E148" s="287">
        <v>171439.39</v>
      </c>
      <c r="F148" s="15">
        <v>-0.86</v>
      </c>
      <c r="G148" s="14">
        <v>1866.18</v>
      </c>
      <c r="H148" s="14"/>
      <c r="I148" s="14"/>
      <c r="J148" s="14"/>
      <c r="K148" s="14"/>
      <c r="L148" s="14"/>
      <c r="M148" s="14"/>
    </row>
    <row r="149" spans="1:13" x14ac:dyDescent="0.3">
      <c r="A149" s="4" t="s">
        <v>144</v>
      </c>
      <c r="B149" s="244">
        <v>37990.080000000002</v>
      </c>
      <c r="C149" s="15">
        <v>4.4000000000000004</v>
      </c>
      <c r="D149" s="14">
        <v>455.6</v>
      </c>
      <c r="E149" s="287">
        <v>36389.870000000003</v>
      </c>
      <c r="F149" s="15">
        <v>-2.84</v>
      </c>
      <c r="G149" s="14">
        <v>567.03</v>
      </c>
      <c r="H149" s="14"/>
      <c r="I149" s="14"/>
      <c r="J149" s="14"/>
      <c r="K149" s="14"/>
      <c r="L149" s="14"/>
      <c r="M149" s="14"/>
    </row>
    <row r="150" spans="1:13" x14ac:dyDescent="0.3">
      <c r="A150" s="4" t="s">
        <v>145</v>
      </c>
      <c r="B150" s="244">
        <v>324286.96999999997</v>
      </c>
      <c r="C150" s="15">
        <v>0.98</v>
      </c>
      <c r="D150" s="14">
        <v>3864.56</v>
      </c>
      <c r="E150" s="287">
        <v>321142.90000000002</v>
      </c>
      <c r="F150" s="15">
        <v>0.36</v>
      </c>
      <c r="G150" s="14">
        <v>4748.57</v>
      </c>
      <c r="H150" s="14"/>
      <c r="I150" s="14"/>
      <c r="J150" s="14"/>
      <c r="K150" s="14"/>
      <c r="L150" s="14"/>
      <c r="M150" s="14"/>
    </row>
    <row r="151" spans="1:13" x14ac:dyDescent="0.3">
      <c r="A151" s="4" t="s">
        <v>146</v>
      </c>
      <c r="B151" s="244">
        <v>231562.22</v>
      </c>
      <c r="C151" s="15">
        <v>-0.78</v>
      </c>
      <c r="D151" s="14">
        <v>2293.0300000000002</v>
      </c>
      <c r="E151" s="287">
        <v>233381.14</v>
      </c>
      <c r="F151" s="15">
        <v>1.26</v>
      </c>
      <c r="G151" s="14">
        <v>2975.67</v>
      </c>
      <c r="H151" s="14"/>
      <c r="I151" s="14"/>
      <c r="J151" s="14"/>
      <c r="K151" s="14"/>
      <c r="L151" s="14"/>
      <c r="M151" s="14"/>
    </row>
    <row r="152" spans="1:13" x14ac:dyDescent="0.3">
      <c r="A152" s="237" t="s">
        <v>147</v>
      </c>
      <c r="B152" s="244">
        <v>142539.01999999999</v>
      </c>
      <c r="C152" s="15">
        <v>-0.06</v>
      </c>
      <c r="D152" s="14">
        <v>2392.7600000000002</v>
      </c>
      <c r="E152" s="287">
        <v>142625.82</v>
      </c>
      <c r="F152" s="15">
        <v>-0.71</v>
      </c>
      <c r="G152" s="14">
        <v>2992.14</v>
      </c>
      <c r="I152" s="14"/>
      <c r="J152" s="14"/>
      <c r="K152" s="14"/>
      <c r="L152" s="14"/>
      <c r="M152" s="14"/>
    </row>
    <row r="153" spans="1:13" x14ac:dyDescent="0.3">
      <c r="A153" s="4" t="s">
        <v>148</v>
      </c>
      <c r="B153" s="244">
        <v>391711.79</v>
      </c>
      <c r="C153" s="15">
        <v>2.52</v>
      </c>
      <c r="D153" s="14">
        <v>6381.42</v>
      </c>
      <c r="E153" s="287">
        <v>382066.31</v>
      </c>
      <c r="F153" s="15">
        <v>1.41</v>
      </c>
      <c r="G153" s="14">
        <v>7251.08</v>
      </c>
      <c r="H153" s="14"/>
      <c r="I153" s="14"/>
      <c r="J153" s="14"/>
      <c r="K153" s="14"/>
      <c r="L153" s="14"/>
      <c r="M153" s="14"/>
    </row>
    <row r="154" spans="1:13" x14ac:dyDescent="0.3">
      <c r="A154" s="4" t="s">
        <v>149</v>
      </c>
      <c r="B154" s="244">
        <v>121568.47</v>
      </c>
      <c r="C154" s="15">
        <v>6.69</v>
      </c>
      <c r="D154" s="14">
        <v>1081.43</v>
      </c>
      <c r="E154" s="287">
        <v>113944.42</v>
      </c>
      <c r="F154" s="15">
        <v>0.71</v>
      </c>
      <c r="G154" s="14">
        <v>1392.14</v>
      </c>
      <c r="H154" s="14"/>
      <c r="I154" s="14"/>
      <c r="J154" s="14"/>
      <c r="K154" s="14"/>
      <c r="L154" s="14"/>
      <c r="M154" s="14"/>
    </row>
    <row r="155" spans="1:13" x14ac:dyDescent="0.3">
      <c r="A155" s="4" t="s">
        <v>150</v>
      </c>
      <c r="B155" s="244">
        <v>210036.56</v>
      </c>
      <c r="C155" s="15">
        <v>-0.54</v>
      </c>
      <c r="D155" s="14">
        <v>2064.4699999999998</v>
      </c>
      <c r="E155" s="287">
        <v>211173.62</v>
      </c>
      <c r="F155" s="15">
        <v>0.7</v>
      </c>
      <c r="G155" s="14">
        <v>2546.61</v>
      </c>
      <c r="H155" s="14"/>
    </row>
    <row r="156" spans="1:13" x14ac:dyDescent="0.3">
      <c r="A156" s="4" t="s">
        <v>151</v>
      </c>
      <c r="B156" s="244">
        <v>582213.48</v>
      </c>
      <c r="C156" s="15">
        <v>0.66</v>
      </c>
      <c r="D156" s="14">
        <v>6436.12</v>
      </c>
      <c r="E156" s="287">
        <v>578371.12</v>
      </c>
      <c r="F156" s="15">
        <v>-0.3</v>
      </c>
      <c r="G156" s="14">
        <v>8453.1299999999992</v>
      </c>
      <c r="H156" s="14"/>
      <c r="I156" s="14"/>
      <c r="J156" s="14"/>
      <c r="K156" s="14"/>
      <c r="L156" s="14"/>
      <c r="M156" s="14"/>
    </row>
    <row r="157" spans="1:13" x14ac:dyDescent="0.3">
      <c r="A157" s="4" t="s">
        <v>152</v>
      </c>
      <c r="B157" s="244">
        <v>97697.34</v>
      </c>
      <c r="C157" s="15">
        <v>0.39</v>
      </c>
      <c r="D157" s="14">
        <v>842.02</v>
      </c>
      <c r="E157" s="287">
        <v>97319.51</v>
      </c>
      <c r="F157" s="15">
        <v>2.0499999999999998</v>
      </c>
      <c r="G157" s="14">
        <v>1034.3399999999999</v>
      </c>
      <c r="H157" s="14"/>
      <c r="I157" s="14"/>
      <c r="J157" s="14"/>
      <c r="K157" s="14"/>
      <c r="L157" s="14"/>
      <c r="M157" s="14"/>
    </row>
    <row r="158" spans="1:13" x14ac:dyDescent="0.3">
      <c r="A158" s="4" t="s">
        <v>153</v>
      </c>
      <c r="B158" s="244">
        <v>132413.32999999999</v>
      </c>
      <c r="C158" s="15">
        <v>-2.67</v>
      </c>
      <c r="D158" s="14">
        <v>2122.41</v>
      </c>
      <c r="E158" s="287">
        <v>136050.19</v>
      </c>
      <c r="F158" s="15">
        <v>2.62</v>
      </c>
      <c r="G158" s="14">
        <v>2673.43</v>
      </c>
      <c r="H158" s="14"/>
      <c r="I158" s="14"/>
      <c r="J158" s="14"/>
      <c r="K158" s="14"/>
      <c r="L158" s="14"/>
      <c r="M158" s="14"/>
    </row>
    <row r="159" spans="1:13" x14ac:dyDescent="0.3">
      <c r="A159" s="4" t="s">
        <v>154</v>
      </c>
      <c r="B159" s="244">
        <v>857741.72</v>
      </c>
      <c r="C159" s="15">
        <v>-0.35</v>
      </c>
      <c r="D159" s="14">
        <v>8525.85</v>
      </c>
      <c r="E159" s="287">
        <v>860712.65</v>
      </c>
      <c r="F159" s="15">
        <v>1.02</v>
      </c>
      <c r="G159" s="14">
        <v>10435.57</v>
      </c>
      <c r="H159" s="14"/>
      <c r="I159" s="14"/>
      <c r="J159" s="14"/>
      <c r="K159" s="14"/>
      <c r="L159" s="14"/>
      <c r="M159" s="14"/>
    </row>
    <row r="160" spans="1:13" x14ac:dyDescent="0.3">
      <c r="A160" s="4" t="s">
        <v>155</v>
      </c>
      <c r="B160" s="244">
        <v>165205.12</v>
      </c>
      <c r="C160" s="15">
        <v>0.47</v>
      </c>
      <c r="D160" s="14">
        <v>2330.2199999999998</v>
      </c>
      <c r="E160" s="287">
        <v>164428.47</v>
      </c>
      <c r="F160" s="15">
        <v>-1.91</v>
      </c>
      <c r="G160" s="14">
        <v>2865.37</v>
      </c>
      <c r="H160" s="14"/>
      <c r="I160" s="14"/>
      <c r="J160" s="14"/>
      <c r="K160" s="14"/>
      <c r="L160" s="14"/>
      <c r="M160" s="14"/>
    </row>
    <row r="161" spans="1:13" x14ac:dyDescent="0.3">
      <c r="A161" s="4" t="s">
        <v>156</v>
      </c>
      <c r="B161" s="244">
        <v>24219.31</v>
      </c>
      <c r="C161" s="15">
        <v>1.04</v>
      </c>
      <c r="D161" s="14">
        <v>0</v>
      </c>
      <c r="E161" s="287">
        <v>23970.2</v>
      </c>
      <c r="F161" s="15">
        <v>1.75</v>
      </c>
      <c r="G161" s="14">
        <v>0</v>
      </c>
      <c r="H161" s="14"/>
      <c r="I161" s="14"/>
      <c r="J161" s="14"/>
      <c r="K161" s="14"/>
      <c r="L161" s="14"/>
      <c r="M161" s="14"/>
    </row>
    <row r="162" spans="1:13" x14ac:dyDescent="0.3">
      <c r="A162" s="4" t="s">
        <v>157</v>
      </c>
      <c r="B162" s="244">
        <v>317581.94</v>
      </c>
      <c r="C162" s="15">
        <v>0.21</v>
      </c>
      <c r="D162" s="14">
        <v>3405.29</v>
      </c>
      <c r="E162" s="287">
        <v>316931.42</v>
      </c>
      <c r="F162" s="15">
        <v>0.06</v>
      </c>
      <c r="G162" s="14">
        <v>4258.6099999999997</v>
      </c>
      <c r="H162" s="14"/>
      <c r="I162" s="14"/>
      <c r="J162" s="14"/>
      <c r="K162" s="14"/>
      <c r="L162" s="14"/>
      <c r="M162" s="14"/>
    </row>
    <row r="163" spans="1:13" x14ac:dyDescent="0.3">
      <c r="A163" s="4" t="s">
        <v>158</v>
      </c>
      <c r="B163" s="244">
        <v>216306.26</v>
      </c>
      <c r="C163" s="15">
        <v>-0.16</v>
      </c>
      <c r="D163" s="14">
        <v>2551.8200000000002</v>
      </c>
      <c r="E163" s="287">
        <v>216643.68</v>
      </c>
      <c r="F163" s="15">
        <v>-0.05</v>
      </c>
      <c r="G163" s="14">
        <v>3213.62</v>
      </c>
      <c r="H163" s="14"/>
      <c r="I163" s="14"/>
      <c r="J163" s="14"/>
      <c r="K163" s="14"/>
      <c r="L163" s="14"/>
      <c r="M163" s="14"/>
    </row>
    <row r="164" spans="1:13" x14ac:dyDescent="0.3">
      <c r="A164" s="4" t="s">
        <v>159</v>
      </c>
      <c r="B164" s="244">
        <v>161546.41</v>
      </c>
      <c r="C164" s="15">
        <v>0.24</v>
      </c>
      <c r="D164" s="14">
        <v>1599.17</v>
      </c>
      <c r="E164" s="287">
        <v>161162.20000000001</v>
      </c>
      <c r="F164" s="15">
        <v>1.66</v>
      </c>
      <c r="G164" s="14">
        <v>2033.52</v>
      </c>
      <c r="H164" s="14"/>
      <c r="I164" s="14"/>
      <c r="J164" s="14"/>
      <c r="K164" s="14"/>
      <c r="L164" s="14"/>
      <c r="M164" s="14"/>
    </row>
    <row r="165" spans="1:13" x14ac:dyDescent="0.3">
      <c r="A165" s="4" t="s">
        <v>160</v>
      </c>
      <c r="B165" s="244">
        <v>3229132.16</v>
      </c>
      <c r="C165" s="15">
        <v>1.23</v>
      </c>
      <c r="D165" s="14">
        <v>41908.1</v>
      </c>
      <c r="E165" s="287">
        <v>3190022.25</v>
      </c>
      <c r="F165" s="15">
        <v>1.47</v>
      </c>
      <c r="G165" s="14">
        <v>53271.77</v>
      </c>
      <c r="H165" s="14"/>
      <c r="I165" s="14"/>
      <c r="J165" s="14"/>
      <c r="K165" s="14"/>
      <c r="L165" s="14"/>
      <c r="M165" s="14"/>
    </row>
    <row r="166" spans="1:13" x14ac:dyDescent="0.3">
      <c r="A166" s="4" t="s">
        <v>161</v>
      </c>
      <c r="B166" s="244">
        <v>108015.44</v>
      </c>
      <c r="C166" s="15">
        <v>-0.21</v>
      </c>
      <c r="D166" s="14">
        <v>1623.19</v>
      </c>
      <c r="E166" s="287">
        <v>108246.04</v>
      </c>
      <c r="F166" s="15">
        <v>5.65</v>
      </c>
      <c r="G166" s="14">
        <v>2109.6799999999998</v>
      </c>
      <c r="H166" s="14"/>
    </row>
    <row r="167" spans="1:13" x14ac:dyDescent="0.3">
      <c r="A167" s="4" t="s">
        <v>162</v>
      </c>
      <c r="B167" s="244">
        <v>223551.48</v>
      </c>
      <c r="C167" s="15">
        <v>0.96</v>
      </c>
      <c r="D167" s="14">
        <v>2200.48</v>
      </c>
      <c r="E167" s="287">
        <v>221420.93</v>
      </c>
      <c r="F167" s="15">
        <v>1.89</v>
      </c>
      <c r="G167" s="14">
        <v>2637.09</v>
      </c>
      <c r="H167" s="14"/>
      <c r="I167" s="14"/>
      <c r="J167" s="14"/>
      <c r="K167" s="14"/>
      <c r="L167" s="14"/>
      <c r="M167" s="14"/>
    </row>
    <row r="168" spans="1:13" x14ac:dyDescent="0.3">
      <c r="A168" s="4" t="s">
        <v>163</v>
      </c>
      <c r="B168" s="244">
        <v>60007.66</v>
      </c>
      <c r="C168" s="15">
        <v>-0.76</v>
      </c>
      <c r="D168" s="14">
        <v>796.15</v>
      </c>
      <c r="E168" s="287">
        <v>60470.22</v>
      </c>
      <c r="F168" s="15">
        <v>-0.79</v>
      </c>
      <c r="G168" s="14">
        <v>1019.7</v>
      </c>
      <c r="H168" s="14"/>
      <c r="I168" s="14"/>
      <c r="J168" s="14"/>
      <c r="K168" s="14"/>
      <c r="L168" s="14"/>
      <c r="M168" s="14"/>
    </row>
    <row r="169" spans="1:13" x14ac:dyDescent="0.3">
      <c r="A169" s="4" t="s">
        <v>164</v>
      </c>
      <c r="B169" s="244">
        <v>343099.36</v>
      </c>
      <c r="C169" s="15">
        <v>2.94</v>
      </c>
      <c r="D169" s="14">
        <v>3552.75</v>
      </c>
      <c r="E169" s="287">
        <v>333302.12</v>
      </c>
      <c r="F169" s="15">
        <v>-0.41</v>
      </c>
      <c r="G169" s="14">
        <v>4360.6499999999996</v>
      </c>
      <c r="H169" s="14"/>
      <c r="I169" s="14"/>
      <c r="J169" s="14"/>
      <c r="K169" s="14"/>
      <c r="L169" s="14"/>
      <c r="M169" s="14"/>
    </row>
    <row r="170" spans="1:13" x14ac:dyDescent="0.3">
      <c r="A170" s="4" t="s">
        <v>165</v>
      </c>
      <c r="B170" s="244">
        <v>105104.31</v>
      </c>
      <c r="C170" s="15">
        <v>-1.57</v>
      </c>
      <c r="D170" s="14">
        <v>1318.33</v>
      </c>
      <c r="E170" s="287">
        <v>106777.21</v>
      </c>
      <c r="F170" s="15">
        <v>0.55000000000000004</v>
      </c>
      <c r="G170" s="14">
        <v>1640.7</v>
      </c>
      <c r="H170" s="14"/>
      <c r="I170" s="14"/>
      <c r="J170" s="14"/>
      <c r="K170" s="14"/>
      <c r="L170" s="14"/>
      <c r="M170" s="14"/>
    </row>
    <row r="171" spans="1:13" x14ac:dyDescent="0.3">
      <c r="A171" s="4" t="s">
        <v>166</v>
      </c>
      <c r="B171" s="244">
        <v>137984.64000000001</v>
      </c>
      <c r="C171" s="15">
        <v>-0.62</v>
      </c>
      <c r="D171" s="14">
        <v>1871.33</v>
      </c>
      <c r="E171" s="287">
        <v>138847.76999999999</v>
      </c>
      <c r="F171" s="15">
        <v>1.1200000000000001</v>
      </c>
      <c r="G171" s="14">
        <v>2316.08</v>
      </c>
      <c r="H171" s="14"/>
    </row>
    <row r="172" spans="1:13" x14ac:dyDescent="0.3">
      <c r="A172" s="4" t="s">
        <v>167</v>
      </c>
      <c r="B172" s="244">
        <v>42448.29</v>
      </c>
      <c r="C172" s="15">
        <v>1.07</v>
      </c>
      <c r="D172" s="14">
        <v>824.59</v>
      </c>
      <c r="E172" s="287">
        <v>42000.49</v>
      </c>
      <c r="F172" s="15">
        <v>2.23</v>
      </c>
      <c r="G172" s="14">
        <v>1079.57</v>
      </c>
      <c r="H172" s="14"/>
      <c r="I172" s="14"/>
      <c r="J172" s="14"/>
      <c r="K172" s="14"/>
      <c r="L172" s="14"/>
      <c r="M172" s="14"/>
    </row>
    <row r="173" spans="1:13" x14ac:dyDescent="0.3">
      <c r="A173" s="226" t="s">
        <v>168</v>
      </c>
      <c r="B173" s="244">
        <v>66792.490000000005</v>
      </c>
      <c r="C173" s="15">
        <v>2.54</v>
      </c>
      <c r="D173" s="14">
        <v>941.46</v>
      </c>
      <c r="E173" s="287">
        <v>65139.71</v>
      </c>
      <c r="F173" s="15">
        <v>-0.97</v>
      </c>
      <c r="G173" s="14">
        <v>1175.83</v>
      </c>
      <c r="H173" s="243"/>
      <c r="I173" s="14"/>
      <c r="J173" s="14"/>
      <c r="K173" s="14"/>
      <c r="L173" s="14"/>
      <c r="M173" s="14"/>
    </row>
    <row r="174" spans="1:13" x14ac:dyDescent="0.3">
      <c r="A174" s="4" t="s">
        <v>169</v>
      </c>
      <c r="B174" s="244">
        <v>53721.32</v>
      </c>
      <c r="C174" s="15">
        <v>-3.05</v>
      </c>
      <c r="D174" s="14">
        <v>644.96</v>
      </c>
      <c r="E174" s="287">
        <v>55410.76</v>
      </c>
      <c r="F174" s="15">
        <v>3.59</v>
      </c>
      <c r="G174" s="14">
        <v>822.64</v>
      </c>
      <c r="H174" s="14"/>
      <c r="I174" s="14"/>
      <c r="J174" s="14"/>
      <c r="K174" s="14"/>
      <c r="L174" s="14"/>
      <c r="M174" s="14"/>
    </row>
    <row r="175" spans="1:13" x14ac:dyDescent="0.3">
      <c r="A175" s="4" t="s">
        <v>170</v>
      </c>
      <c r="B175" s="244">
        <v>76484.63</v>
      </c>
      <c r="C175" s="15">
        <v>0.78</v>
      </c>
      <c r="D175" s="14">
        <v>854.45</v>
      </c>
      <c r="E175" s="287">
        <v>75891.990000000005</v>
      </c>
      <c r="F175" s="15">
        <v>3.17</v>
      </c>
      <c r="G175" s="14">
        <v>1092.19</v>
      </c>
      <c r="H175" s="14"/>
      <c r="I175" s="14"/>
      <c r="J175" s="14"/>
      <c r="K175" s="14"/>
      <c r="L175" s="14"/>
      <c r="M175" s="14"/>
    </row>
    <row r="176" spans="1:13" x14ac:dyDescent="0.3">
      <c r="A176" s="4" t="s">
        <v>171</v>
      </c>
      <c r="B176" s="244">
        <v>338253.62</v>
      </c>
      <c r="C176" s="15">
        <v>-0.83</v>
      </c>
      <c r="D176" s="14">
        <v>4745.55</v>
      </c>
      <c r="E176" s="287">
        <v>341082.27</v>
      </c>
      <c r="F176" s="15">
        <v>-0.04</v>
      </c>
      <c r="G176" s="14">
        <v>5945.04</v>
      </c>
      <c r="H176" s="14"/>
      <c r="I176" s="14"/>
      <c r="J176" s="14"/>
      <c r="K176" s="14"/>
      <c r="L176" s="14"/>
      <c r="M176" s="14"/>
    </row>
    <row r="177" spans="1:14" x14ac:dyDescent="0.3">
      <c r="A177" s="4" t="s">
        <v>172</v>
      </c>
      <c r="B177" s="244">
        <v>686567.51</v>
      </c>
      <c r="C177" s="15">
        <v>0.72</v>
      </c>
      <c r="D177" s="14">
        <v>7766.1</v>
      </c>
      <c r="E177" s="287">
        <v>681667.27</v>
      </c>
      <c r="F177" s="15">
        <v>0.24</v>
      </c>
      <c r="G177" s="14">
        <v>9595.82</v>
      </c>
      <c r="H177" s="14"/>
      <c r="I177" s="14"/>
      <c r="J177" s="14"/>
      <c r="K177" s="14"/>
      <c r="L177" s="14"/>
      <c r="M177" s="14"/>
    </row>
    <row r="178" spans="1:14" x14ac:dyDescent="0.3">
      <c r="A178" s="4" t="s">
        <v>173</v>
      </c>
      <c r="B178" s="244">
        <v>78105</v>
      </c>
      <c r="C178" s="15">
        <v>-2.86</v>
      </c>
      <c r="D178" s="14">
        <v>1236.57</v>
      </c>
      <c r="E178" s="287">
        <v>80400.679999999993</v>
      </c>
      <c r="F178" s="15">
        <v>2.0499999999999998</v>
      </c>
      <c r="G178" s="14">
        <v>1569.83</v>
      </c>
      <c r="H178" s="14"/>
      <c r="I178" s="243"/>
      <c r="J178" s="243"/>
      <c r="K178" s="243"/>
      <c r="L178" s="243"/>
      <c r="M178" s="243"/>
      <c r="N178" s="226"/>
    </row>
    <row r="179" spans="1:14" x14ac:dyDescent="0.3">
      <c r="A179" s="4" t="s">
        <v>174</v>
      </c>
      <c r="B179" s="244">
        <v>399437.52</v>
      </c>
      <c r="C179" s="15">
        <v>2.8</v>
      </c>
      <c r="D179" s="14">
        <v>3532.97</v>
      </c>
      <c r="E179" s="287">
        <v>388541.17</v>
      </c>
      <c r="F179" s="15">
        <v>1.33</v>
      </c>
      <c r="G179" s="14">
        <v>4415.1099999999997</v>
      </c>
      <c r="H179" s="14"/>
      <c r="I179" s="14"/>
      <c r="J179" s="14"/>
      <c r="K179" s="14"/>
      <c r="L179" s="14"/>
      <c r="M179" s="14"/>
    </row>
    <row r="180" spans="1:14" x14ac:dyDescent="0.3">
      <c r="A180" s="4" t="s">
        <v>175</v>
      </c>
      <c r="B180" s="244">
        <v>66097.850000000006</v>
      </c>
      <c r="C180" s="15">
        <v>-2.87</v>
      </c>
      <c r="D180" s="14">
        <v>1065.5999999999999</v>
      </c>
      <c r="E180" s="287">
        <v>68048.149999999994</v>
      </c>
      <c r="F180" s="15">
        <v>3.09</v>
      </c>
      <c r="G180" s="14">
        <v>1346.15</v>
      </c>
      <c r="H180" s="14"/>
      <c r="I180" s="14"/>
      <c r="J180" s="14"/>
      <c r="K180" s="14"/>
      <c r="L180" s="14"/>
      <c r="M180" s="14"/>
    </row>
    <row r="181" spans="1:14" s="226" customFormat="1" x14ac:dyDescent="0.3">
      <c r="A181" s="4" t="s">
        <v>176</v>
      </c>
      <c r="B181" s="244">
        <v>45458.91</v>
      </c>
      <c r="C181" s="15">
        <v>-1.81</v>
      </c>
      <c r="D181" s="14">
        <v>500.85</v>
      </c>
      <c r="E181" s="287">
        <v>46296.25</v>
      </c>
      <c r="F181" s="15">
        <v>1.21</v>
      </c>
      <c r="G181" s="14">
        <v>641.27</v>
      </c>
      <c r="H181" s="14"/>
      <c r="I181" s="14"/>
      <c r="J181" s="14"/>
      <c r="K181" s="14"/>
      <c r="L181" s="14"/>
      <c r="M181" s="14"/>
      <c r="N181" s="4"/>
    </row>
    <row r="182" spans="1:14" x14ac:dyDescent="0.3">
      <c r="A182" s="4" t="s">
        <v>177</v>
      </c>
      <c r="B182" s="244">
        <v>1541514.52</v>
      </c>
      <c r="C182" s="15">
        <v>0.16</v>
      </c>
      <c r="D182" s="14">
        <v>19752.04</v>
      </c>
      <c r="E182" s="287">
        <v>1539034.92</v>
      </c>
      <c r="F182" s="15">
        <v>0.09</v>
      </c>
      <c r="G182" s="14">
        <v>24095.26</v>
      </c>
      <c r="H182" s="14"/>
      <c r="I182" s="14"/>
      <c r="J182" s="14"/>
      <c r="K182" s="14"/>
      <c r="L182" s="14"/>
      <c r="M182" s="14"/>
    </row>
    <row r="183" spans="1:14" x14ac:dyDescent="0.3">
      <c r="A183" s="4" t="s">
        <v>178</v>
      </c>
      <c r="B183" s="244">
        <v>110447.54</v>
      </c>
      <c r="C183" s="15">
        <v>2.29</v>
      </c>
      <c r="D183" s="14">
        <v>849.97</v>
      </c>
      <c r="E183" s="287">
        <v>107970.89</v>
      </c>
      <c r="F183" s="15">
        <v>-0.81</v>
      </c>
      <c r="G183" s="14">
        <v>1049.48</v>
      </c>
      <c r="H183" s="14"/>
      <c r="I183" s="14"/>
      <c r="J183" s="14"/>
      <c r="K183" s="14"/>
      <c r="L183" s="14"/>
      <c r="M183" s="14"/>
    </row>
    <row r="184" spans="1:14" x14ac:dyDescent="0.3">
      <c r="A184" s="4" t="s">
        <v>179</v>
      </c>
      <c r="B184" s="244">
        <v>1030896.47</v>
      </c>
      <c r="C184" s="15">
        <v>2.69</v>
      </c>
      <c r="D184" s="14">
        <v>15445.45</v>
      </c>
      <c r="E184" s="287">
        <v>1003937.57</v>
      </c>
      <c r="F184" s="15">
        <v>0.19</v>
      </c>
      <c r="G184" s="14">
        <v>18036.63</v>
      </c>
      <c r="H184" s="14"/>
      <c r="I184" s="14"/>
      <c r="J184" s="14"/>
      <c r="K184" s="14"/>
      <c r="L184" s="14"/>
      <c r="M184" s="14"/>
    </row>
    <row r="185" spans="1:14" x14ac:dyDescent="0.3">
      <c r="A185" s="4" t="s">
        <v>180</v>
      </c>
      <c r="B185" s="244">
        <v>59497.91</v>
      </c>
      <c r="C185" s="15">
        <v>3.13</v>
      </c>
      <c r="D185" s="14">
        <v>848.94</v>
      </c>
      <c r="E185" s="287">
        <v>57694.9</v>
      </c>
      <c r="F185" s="15">
        <v>-1.07</v>
      </c>
      <c r="G185" s="14">
        <v>1069.42</v>
      </c>
      <c r="H185" s="14"/>
      <c r="I185" s="14"/>
      <c r="J185" s="14"/>
      <c r="K185" s="14"/>
      <c r="L185" s="14"/>
      <c r="M185" s="14"/>
    </row>
    <row r="186" spans="1:14" x14ac:dyDescent="0.3">
      <c r="A186" s="4" t="s">
        <v>181</v>
      </c>
      <c r="B186" s="244">
        <v>125372.83</v>
      </c>
      <c r="C186" s="15">
        <v>-1.0900000000000001</v>
      </c>
      <c r="D186" s="14">
        <v>2334.58</v>
      </c>
      <c r="E186" s="287">
        <v>126758.56</v>
      </c>
      <c r="F186" s="15">
        <v>1.93</v>
      </c>
      <c r="G186" s="14">
        <v>2935.43</v>
      </c>
      <c r="H186" s="14"/>
      <c r="I186" s="14"/>
      <c r="J186" s="14"/>
      <c r="K186" s="14"/>
      <c r="L186" s="14"/>
      <c r="M186" s="14"/>
    </row>
    <row r="187" spans="1:14" x14ac:dyDescent="0.3">
      <c r="A187" s="4" t="s">
        <v>182</v>
      </c>
      <c r="B187" s="244">
        <v>42478.23</v>
      </c>
      <c r="C187" s="15">
        <v>1.1000000000000001</v>
      </c>
      <c r="D187" s="14">
        <v>433.93</v>
      </c>
      <c r="E187" s="287">
        <v>42017.07</v>
      </c>
      <c r="F187" s="15">
        <v>-1.32</v>
      </c>
      <c r="G187" s="14">
        <v>564.72</v>
      </c>
      <c r="H187" s="14"/>
      <c r="I187" s="14"/>
      <c r="J187" s="14"/>
      <c r="K187" s="14"/>
      <c r="L187" s="14"/>
      <c r="M187" s="14"/>
    </row>
    <row r="188" spans="1:14" x14ac:dyDescent="0.3">
      <c r="A188" s="4" t="s">
        <v>183</v>
      </c>
      <c r="B188" s="244">
        <v>53763.99</v>
      </c>
      <c r="C188" s="15">
        <v>-1.72</v>
      </c>
      <c r="D188" s="14">
        <v>670.93</v>
      </c>
      <c r="E188" s="287">
        <v>54704.71</v>
      </c>
      <c r="F188" s="15">
        <v>-0.96</v>
      </c>
      <c r="G188" s="14">
        <v>838.5</v>
      </c>
      <c r="H188" s="14"/>
      <c r="I188" s="14"/>
      <c r="J188" s="14"/>
      <c r="K188" s="14"/>
      <c r="L188" s="14"/>
      <c r="M188" s="14"/>
    </row>
    <row r="189" spans="1:14" x14ac:dyDescent="0.3">
      <c r="A189" s="4" t="s">
        <v>184</v>
      </c>
      <c r="B189" s="244">
        <v>52638.42</v>
      </c>
      <c r="C189" s="15">
        <v>-0.78</v>
      </c>
      <c r="D189" s="14">
        <v>932.6</v>
      </c>
      <c r="E189" s="287">
        <v>53049.63</v>
      </c>
      <c r="F189" s="15">
        <v>3.3</v>
      </c>
      <c r="G189" s="14">
        <v>1197.44</v>
      </c>
      <c r="H189" s="14"/>
      <c r="I189" s="14"/>
      <c r="J189" s="14"/>
      <c r="K189" s="14"/>
      <c r="L189" s="14"/>
      <c r="M189" s="14"/>
    </row>
    <row r="190" spans="1:14" x14ac:dyDescent="0.3">
      <c r="A190" s="4" t="s">
        <v>185</v>
      </c>
      <c r="B190" s="244">
        <v>46088.7</v>
      </c>
      <c r="C190" s="15">
        <v>0.17</v>
      </c>
      <c r="D190" s="14">
        <v>897.53</v>
      </c>
      <c r="E190" s="287">
        <v>46011.25</v>
      </c>
      <c r="F190" s="15">
        <v>5.23</v>
      </c>
      <c r="G190" s="14">
        <v>1144.31</v>
      </c>
      <c r="H190" s="14"/>
      <c r="I190" s="14"/>
      <c r="J190" s="14"/>
      <c r="K190" s="14"/>
      <c r="L190" s="14"/>
      <c r="M190" s="14"/>
    </row>
    <row r="191" spans="1:14" x14ac:dyDescent="0.3">
      <c r="A191" s="4" t="s">
        <v>186</v>
      </c>
      <c r="B191" s="244">
        <v>111575.2</v>
      </c>
      <c r="C191" s="15">
        <v>1.73</v>
      </c>
      <c r="D191" s="14">
        <v>977.2</v>
      </c>
      <c r="E191" s="287">
        <v>109679.4</v>
      </c>
      <c r="F191" s="15">
        <v>5.03</v>
      </c>
      <c r="G191" s="14">
        <v>1212.06</v>
      </c>
      <c r="H191" s="14"/>
      <c r="I191" s="14"/>
      <c r="J191" s="14"/>
      <c r="K191" s="14"/>
      <c r="L191" s="14"/>
      <c r="M191" s="14"/>
    </row>
    <row r="192" spans="1:14" x14ac:dyDescent="0.3">
      <c r="A192" s="4" t="s">
        <v>187</v>
      </c>
      <c r="B192" s="244">
        <v>67553.3</v>
      </c>
      <c r="C192" s="15">
        <v>-0.55000000000000004</v>
      </c>
      <c r="D192" s="14">
        <v>657.76</v>
      </c>
      <c r="E192" s="287">
        <v>67925.69</v>
      </c>
      <c r="F192" s="15">
        <v>1.93</v>
      </c>
      <c r="G192" s="14">
        <v>828.91</v>
      </c>
      <c r="H192" s="14"/>
      <c r="I192" s="14"/>
      <c r="J192" s="14"/>
      <c r="K192" s="14"/>
      <c r="L192" s="14"/>
      <c r="M192" s="14"/>
    </row>
    <row r="193" spans="1:13" x14ac:dyDescent="0.3">
      <c r="A193" s="4" t="s">
        <v>188</v>
      </c>
      <c r="B193" s="244">
        <v>110039.48</v>
      </c>
      <c r="C193" s="15">
        <v>0.17</v>
      </c>
      <c r="D193" s="14">
        <v>3315.78</v>
      </c>
      <c r="E193" s="287">
        <v>109849.34</v>
      </c>
      <c r="F193" s="15">
        <v>1.57</v>
      </c>
      <c r="G193" s="14">
        <v>3807.18</v>
      </c>
      <c r="H193" s="14"/>
      <c r="I193" s="14"/>
      <c r="J193" s="14"/>
      <c r="K193" s="14"/>
      <c r="L193" s="14"/>
      <c r="M193" s="14"/>
    </row>
    <row r="194" spans="1:13" x14ac:dyDescent="0.3">
      <c r="A194" s="4" t="s">
        <v>189</v>
      </c>
      <c r="B194" s="244">
        <v>48938.81</v>
      </c>
      <c r="C194" s="15">
        <v>-5.2</v>
      </c>
      <c r="D194" s="14">
        <v>410.84</v>
      </c>
      <c r="E194" s="287">
        <v>51624.27</v>
      </c>
      <c r="F194" s="15">
        <v>0.88</v>
      </c>
      <c r="G194" s="14">
        <v>532.98</v>
      </c>
      <c r="H194" s="14"/>
      <c r="I194" s="14"/>
      <c r="J194" s="14"/>
      <c r="K194" s="14"/>
      <c r="L194" s="14"/>
      <c r="M194" s="14"/>
    </row>
    <row r="195" spans="1:13" x14ac:dyDescent="0.3">
      <c r="A195" s="4" t="s">
        <v>190</v>
      </c>
      <c r="B195" s="244">
        <v>135701.51</v>
      </c>
      <c r="C195" s="15">
        <v>1.39</v>
      </c>
      <c r="D195" s="14">
        <v>1469.63</v>
      </c>
      <c r="E195" s="287">
        <v>133837.70000000001</v>
      </c>
      <c r="F195" s="15">
        <v>-0.02</v>
      </c>
      <c r="G195" s="14">
        <v>1813.71</v>
      </c>
      <c r="H195" s="14"/>
      <c r="I195" s="14"/>
      <c r="J195" s="14"/>
      <c r="K195" s="14"/>
      <c r="L195" s="14"/>
      <c r="M195" s="14"/>
    </row>
    <row r="196" spans="1:13" x14ac:dyDescent="0.3">
      <c r="A196" s="238" t="s">
        <v>191</v>
      </c>
      <c r="B196" s="316">
        <v>193296.33</v>
      </c>
      <c r="C196" s="317">
        <v>-0.38</v>
      </c>
      <c r="D196" s="318">
        <v>2144.98</v>
      </c>
      <c r="E196" s="319">
        <v>194027.96</v>
      </c>
      <c r="F196" s="320" t="s">
        <v>333</v>
      </c>
      <c r="G196" s="318">
        <v>2680.73</v>
      </c>
      <c r="H196" s="295" t="s">
        <v>351</v>
      </c>
      <c r="I196" s="14"/>
      <c r="J196" s="14"/>
      <c r="K196" s="14"/>
      <c r="L196" s="14"/>
      <c r="M196" s="14"/>
    </row>
    <row r="197" spans="1:13" x14ac:dyDescent="0.3">
      <c r="A197" s="4" t="s">
        <v>192</v>
      </c>
      <c r="B197" s="244">
        <v>687602.88</v>
      </c>
      <c r="C197" s="15">
        <v>-0.9</v>
      </c>
      <c r="D197" s="14">
        <v>6271.46</v>
      </c>
      <c r="E197" s="287">
        <v>693857.31</v>
      </c>
      <c r="F197" s="15">
        <v>0.99</v>
      </c>
      <c r="G197" s="14">
        <v>9466.9599999999991</v>
      </c>
      <c r="H197" s="14"/>
      <c r="I197" s="14"/>
      <c r="J197" s="14"/>
      <c r="K197" s="14"/>
      <c r="L197" s="14"/>
      <c r="M197" s="14"/>
    </row>
    <row r="198" spans="1:13" x14ac:dyDescent="0.3">
      <c r="A198" s="4" t="s">
        <v>193</v>
      </c>
      <c r="B198" s="244">
        <v>561331.09</v>
      </c>
      <c r="C198" s="15">
        <v>1.07</v>
      </c>
      <c r="D198" s="14">
        <v>5710.73</v>
      </c>
      <c r="E198" s="287">
        <v>555389.93000000005</v>
      </c>
      <c r="F198" s="15">
        <v>-0.12</v>
      </c>
      <c r="G198" s="14">
        <v>7118.14</v>
      </c>
      <c r="H198" s="14"/>
      <c r="I198" s="14"/>
      <c r="J198" s="14"/>
      <c r="K198" s="14"/>
      <c r="L198" s="14"/>
      <c r="M198" s="14"/>
    </row>
    <row r="199" spans="1:13" x14ac:dyDescent="0.3">
      <c r="A199" s="4" t="s">
        <v>194</v>
      </c>
      <c r="B199" s="244">
        <v>366346.81</v>
      </c>
      <c r="C199" s="15">
        <v>-0.49</v>
      </c>
      <c r="D199" s="14">
        <v>5984.91</v>
      </c>
      <c r="E199" s="287">
        <v>368156.5</v>
      </c>
      <c r="F199" s="15">
        <v>0.25</v>
      </c>
      <c r="G199" s="14">
        <v>7548.73</v>
      </c>
      <c r="H199" s="14"/>
      <c r="I199" s="14"/>
      <c r="J199" s="14"/>
      <c r="K199" s="14"/>
      <c r="L199" s="14"/>
      <c r="M199" s="14"/>
    </row>
    <row r="200" spans="1:13" x14ac:dyDescent="0.3">
      <c r="A200" s="4" t="s">
        <v>195</v>
      </c>
      <c r="B200" s="244">
        <v>61277.120000000003</v>
      </c>
      <c r="C200" s="15">
        <v>-0.94</v>
      </c>
      <c r="D200" s="14">
        <v>858.69</v>
      </c>
      <c r="E200" s="287">
        <v>61856.17</v>
      </c>
      <c r="F200" s="15">
        <v>0.28999999999999998</v>
      </c>
      <c r="G200" s="14">
        <v>1079.25</v>
      </c>
      <c r="H200" s="14"/>
      <c r="I200" s="14"/>
      <c r="J200" s="14"/>
      <c r="K200" s="14"/>
      <c r="L200" s="14"/>
      <c r="M200" s="14"/>
    </row>
    <row r="201" spans="1:13" x14ac:dyDescent="0.3">
      <c r="A201" s="4" t="s">
        <v>196</v>
      </c>
      <c r="B201" s="244">
        <v>699703.53</v>
      </c>
      <c r="C201" s="15">
        <v>-0.63</v>
      </c>
      <c r="D201" s="14">
        <v>15859.97</v>
      </c>
      <c r="E201" s="287">
        <v>704113.35</v>
      </c>
      <c r="F201" s="15">
        <v>0.06</v>
      </c>
      <c r="G201" s="14">
        <v>17944.05</v>
      </c>
      <c r="H201" s="14"/>
    </row>
    <row r="202" spans="1:13" x14ac:dyDescent="0.3">
      <c r="A202" s="4" t="s">
        <v>197</v>
      </c>
      <c r="B202" s="244">
        <v>55883</v>
      </c>
      <c r="C202" s="15">
        <v>-1.1499999999999999</v>
      </c>
      <c r="D202" s="14">
        <v>776.46</v>
      </c>
      <c r="E202" s="287">
        <v>56534.64</v>
      </c>
      <c r="F202" s="15">
        <v>2.08</v>
      </c>
      <c r="G202" s="14">
        <v>983.77</v>
      </c>
      <c r="H202" s="14"/>
      <c r="I202" s="14"/>
      <c r="J202" s="14"/>
      <c r="K202" s="14"/>
      <c r="L202" s="14"/>
      <c r="M202" s="14"/>
    </row>
    <row r="203" spans="1:13" x14ac:dyDescent="0.3">
      <c r="A203" s="4" t="s">
        <v>198</v>
      </c>
      <c r="B203" s="244">
        <v>28630.86</v>
      </c>
      <c r="C203" s="15">
        <v>0.33</v>
      </c>
      <c r="D203" s="14">
        <v>752.58</v>
      </c>
      <c r="E203" s="287">
        <v>28537.99</v>
      </c>
      <c r="F203" s="15">
        <v>-1.91</v>
      </c>
      <c r="G203" s="14">
        <v>982.92</v>
      </c>
      <c r="H203" s="14"/>
      <c r="I203" s="14"/>
      <c r="J203" s="14"/>
      <c r="K203" s="14"/>
      <c r="L203" s="14"/>
      <c r="M203" s="14"/>
    </row>
    <row r="204" spans="1:13" x14ac:dyDescent="0.3">
      <c r="A204" s="4" t="s">
        <v>199</v>
      </c>
      <c r="B204" s="244">
        <v>80149.429999999993</v>
      </c>
      <c r="C204" s="15">
        <v>4.8899999999999997</v>
      </c>
      <c r="D204" s="14">
        <v>839.25</v>
      </c>
      <c r="E204" s="287">
        <v>76412.47</v>
      </c>
      <c r="F204" s="15">
        <v>-2.87</v>
      </c>
      <c r="G204" s="14">
        <v>1057.74</v>
      </c>
      <c r="H204" s="14"/>
      <c r="I204" s="14"/>
      <c r="J204" s="14"/>
      <c r="K204" s="14"/>
      <c r="L204" s="14"/>
      <c r="M204" s="14"/>
    </row>
    <row r="205" spans="1:13" x14ac:dyDescent="0.3">
      <c r="A205" s="4" t="s">
        <v>200</v>
      </c>
      <c r="B205" s="244">
        <v>54690.66</v>
      </c>
      <c r="C205" s="15">
        <v>-6.03</v>
      </c>
      <c r="D205" s="14">
        <v>556.72</v>
      </c>
      <c r="E205" s="287">
        <v>58199.24</v>
      </c>
      <c r="F205" s="15">
        <v>1.44</v>
      </c>
      <c r="G205" s="14">
        <v>702.31</v>
      </c>
      <c r="H205" s="14"/>
      <c r="I205" s="14"/>
      <c r="J205" s="14"/>
      <c r="K205" s="14"/>
      <c r="L205" s="14"/>
      <c r="M205" s="14"/>
    </row>
    <row r="206" spans="1:13" x14ac:dyDescent="0.3">
      <c r="A206" s="4" t="s">
        <v>201</v>
      </c>
      <c r="B206" s="244">
        <v>497522.6</v>
      </c>
      <c r="C206" s="15">
        <v>-0.14000000000000001</v>
      </c>
      <c r="D206" s="14">
        <v>7248.88</v>
      </c>
      <c r="E206" s="287">
        <v>498224.87</v>
      </c>
      <c r="F206" s="15">
        <v>1.08</v>
      </c>
      <c r="G206" s="14">
        <v>8829.64</v>
      </c>
      <c r="H206" s="14"/>
      <c r="I206" s="14"/>
      <c r="J206" s="14"/>
      <c r="K206" s="14"/>
      <c r="L206" s="14"/>
      <c r="M206" s="14"/>
    </row>
    <row r="207" spans="1:13" x14ac:dyDescent="0.3">
      <c r="A207" s="4" t="s">
        <v>202</v>
      </c>
      <c r="B207" s="244">
        <v>25593.05</v>
      </c>
      <c r="C207" s="15">
        <v>-1.35</v>
      </c>
      <c r="D207" s="14">
        <v>395.7</v>
      </c>
      <c r="E207" s="287">
        <v>25944.34</v>
      </c>
      <c r="F207" s="15">
        <v>-2.54</v>
      </c>
      <c r="G207" s="14">
        <v>504.86</v>
      </c>
      <c r="H207" s="14"/>
      <c r="I207" s="14"/>
      <c r="J207" s="14"/>
      <c r="K207" s="14"/>
      <c r="L207" s="14"/>
      <c r="M207" s="14"/>
    </row>
    <row r="208" spans="1:13" x14ac:dyDescent="0.3">
      <c r="A208" s="4" t="s">
        <v>203</v>
      </c>
      <c r="B208" s="244">
        <v>969246.77</v>
      </c>
      <c r="C208" s="15">
        <v>1.47</v>
      </c>
      <c r="D208" s="14">
        <v>12540.88</v>
      </c>
      <c r="E208" s="287">
        <v>955244.06</v>
      </c>
      <c r="F208" s="15">
        <v>1.0900000000000001</v>
      </c>
      <c r="G208" s="14">
        <v>15647.29</v>
      </c>
      <c r="H208" s="14"/>
      <c r="I208" s="14"/>
      <c r="J208" s="14"/>
      <c r="K208" s="14"/>
      <c r="L208" s="14"/>
      <c r="M208" s="14"/>
    </row>
    <row r="209" spans="1:13" x14ac:dyDescent="0.3">
      <c r="A209" s="4" t="s">
        <v>204</v>
      </c>
      <c r="B209" s="244">
        <v>119544.95</v>
      </c>
      <c r="C209" s="15">
        <v>-0.78</v>
      </c>
      <c r="D209" s="14">
        <v>1473.15</v>
      </c>
      <c r="E209" s="287">
        <v>120486.23</v>
      </c>
      <c r="F209" s="15">
        <v>0.06</v>
      </c>
      <c r="G209" s="14">
        <v>1852.89</v>
      </c>
      <c r="H209" s="14"/>
      <c r="I209" s="14"/>
      <c r="J209" s="14"/>
      <c r="K209" s="14"/>
      <c r="L209" s="14"/>
      <c r="M209" s="14"/>
    </row>
    <row r="210" spans="1:13" x14ac:dyDescent="0.3">
      <c r="A210" s="4" t="s">
        <v>205</v>
      </c>
      <c r="B210" s="244">
        <v>89485.2</v>
      </c>
      <c r="C210" s="15">
        <v>-3.43</v>
      </c>
      <c r="D210" s="14">
        <v>1276.6099999999999</v>
      </c>
      <c r="E210" s="287">
        <v>92664.8</v>
      </c>
      <c r="F210" s="15">
        <v>-7.0000000000000007E-2</v>
      </c>
      <c r="G210" s="14">
        <v>1593.71</v>
      </c>
      <c r="H210" s="14"/>
      <c r="I210" s="14"/>
      <c r="J210" s="14"/>
      <c r="K210" s="14"/>
      <c r="L210" s="14"/>
      <c r="M210" s="14"/>
    </row>
    <row r="211" spans="1:13" x14ac:dyDescent="0.3">
      <c r="A211" s="4" t="s">
        <v>206</v>
      </c>
      <c r="B211" s="244">
        <v>128727.63</v>
      </c>
      <c r="C211" s="15">
        <v>2.2599999999999998</v>
      </c>
      <c r="D211" s="14">
        <v>1245.1300000000001</v>
      </c>
      <c r="E211" s="287">
        <v>125879.46</v>
      </c>
      <c r="F211" s="15">
        <v>3.47</v>
      </c>
      <c r="G211" s="14">
        <v>1536.96</v>
      </c>
      <c r="H211" s="14"/>
      <c r="I211" s="14"/>
      <c r="J211" s="14"/>
      <c r="K211" s="14"/>
      <c r="L211" s="14"/>
      <c r="M211" s="14"/>
    </row>
    <row r="212" spans="1:13" x14ac:dyDescent="0.3">
      <c r="A212" s="4" t="s">
        <v>207</v>
      </c>
      <c r="B212" s="244">
        <v>220781.92</v>
      </c>
      <c r="C212" s="15">
        <v>-1.25</v>
      </c>
      <c r="D212" s="14">
        <v>3291.05</v>
      </c>
      <c r="E212" s="287">
        <v>223567.11</v>
      </c>
      <c r="F212" s="15">
        <v>-0.46</v>
      </c>
      <c r="G212" s="14">
        <v>4134.42</v>
      </c>
      <c r="H212" s="14"/>
      <c r="I212" s="14"/>
      <c r="J212" s="14"/>
      <c r="K212" s="14"/>
      <c r="L212" s="14"/>
      <c r="M212" s="14"/>
    </row>
    <row r="213" spans="1:13" x14ac:dyDescent="0.3">
      <c r="A213" s="4" t="s">
        <v>208</v>
      </c>
      <c r="B213" s="244">
        <v>66270.09</v>
      </c>
      <c r="C213" s="15">
        <v>1.84</v>
      </c>
      <c r="D213" s="14">
        <v>1046.3900000000001</v>
      </c>
      <c r="E213" s="287">
        <v>65073.04</v>
      </c>
      <c r="F213" s="15">
        <v>1.2</v>
      </c>
      <c r="G213" s="14">
        <v>1330.11</v>
      </c>
      <c r="H213" s="14"/>
      <c r="I213" s="14"/>
      <c r="J213" s="14"/>
      <c r="K213" s="14"/>
      <c r="L213" s="14"/>
      <c r="M213" s="14"/>
    </row>
    <row r="214" spans="1:13" x14ac:dyDescent="0.3">
      <c r="A214" s="4" t="s">
        <v>209</v>
      </c>
      <c r="B214" s="244">
        <v>919500.94</v>
      </c>
      <c r="C214" s="15">
        <v>1.33</v>
      </c>
      <c r="D214" s="14">
        <v>13310.12</v>
      </c>
      <c r="E214" s="287">
        <v>907471.39</v>
      </c>
      <c r="F214" s="15">
        <v>0.59</v>
      </c>
      <c r="G214" s="14">
        <v>20193.87</v>
      </c>
      <c r="H214" s="14"/>
      <c r="I214" s="14"/>
      <c r="J214" s="14"/>
      <c r="K214" s="14"/>
      <c r="L214" s="14"/>
      <c r="M214" s="14"/>
    </row>
    <row r="215" spans="1:13" x14ac:dyDescent="0.3">
      <c r="A215" s="4" t="s">
        <v>210</v>
      </c>
      <c r="B215" s="244">
        <v>47928.7</v>
      </c>
      <c r="C215" s="15">
        <v>3.8</v>
      </c>
      <c r="D215" s="14">
        <v>577.91</v>
      </c>
      <c r="E215" s="287">
        <v>46176.17</v>
      </c>
      <c r="F215" s="15">
        <v>0.61</v>
      </c>
      <c r="G215" s="14">
        <v>633.01</v>
      </c>
      <c r="H215" s="14"/>
      <c r="I215" s="14"/>
      <c r="J215" s="14"/>
      <c r="K215" s="14"/>
      <c r="L215" s="14"/>
      <c r="M215" s="14"/>
    </row>
    <row r="216" spans="1:13" x14ac:dyDescent="0.3">
      <c r="A216" s="4" t="s">
        <v>211</v>
      </c>
      <c r="B216" s="244">
        <v>483639.03999999998</v>
      </c>
      <c r="C216" s="15">
        <v>-1.39</v>
      </c>
      <c r="D216" s="14">
        <v>5478.66</v>
      </c>
      <c r="E216" s="287">
        <v>490472.56</v>
      </c>
      <c r="F216" s="15">
        <v>0.19</v>
      </c>
      <c r="G216" s="14">
        <v>6816.84</v>
      </c>
      <c r="H216" s="14"/>
      <c r="I216" s="14"/>
      <c r="J216" s="14"/>
      <c r="K216" s="14"/>
      <c r="L216" s="14"/>
      <c r="M216" s="14"/>
    </row>
    <row r="217" spans="1:13" x14ac:dyDescent="0.3">
      <c r="A217" s="4" t="s">
        <v>212</v>
      </c>
      <c r="B217" s="244">
        <v>59281.52</v>
      </c>
      <c r="C217" s="15">
        <v>0.15</v>
      </c>
      <c r="D217" s="14">
        <v>548.25</v>
      </c>
      <c r="E217" s="287">
        <v>59195.35</v>
      </c>
      <c r="F217" s="15">
        <v>0.96</v>
      </c>
      <c r="G217" s="14">
        <v>694.07</v>
      </c>
      <c r="H217" s="14"/>
    </row>
    <row r="218" spans="1:13" x14ac:dyDescent="0.3">
      <c r="A218" s="4" t="s">
        <v>213</v>
      </c>
      <c r="B218" s="244">
        <v>74284.7</v>
      </c>
      <c r="C218" s="15">
        <v>-1.77</v>
      </c>
      <c r="D218" s="14">
        <v>960.18</v>
      </c>
      <c r="E218" s="287">
        <v>75626.84</v>
      </c>
      <c r="F218" s="15">
        <v>-7.0000000000000007E-2</v>
      </c>
      <c r="G218" s="14">
        <v>1221.18</v>
      </c>
      <c r="H218" s="14"/>
      <c r="I218" s="14"/>
      <c r="J218" s="14"/>
      <c r="K218" s="14"/>
      <c r="L218" s="14"/>
      <c r="M218" s="14"/>
    </row>
    <row r="219" spans="1:13" x14ac:dyDescent="0.3">
      <c r="A219" s="237" t="s">
        <v>326</v>
      </c>
      <c r="B219" s="244">
        <v>690374.77</v>
      </c>
      <c r="C219" s="15">
        <v>-0.78</v>
      </c>
      <c r="D219" s="14">
        <v>10366.959999999999</v>
      </c>
      <c r="E219" s="287">
        <v>695777.34</v>
      </c>
      <c r="F219" s="15">
        <v>-2.98</v>
      </c>
      <c r="G219" s="14">
        <v>12879.26</v>
      </c>
      <c r="I219" s="14"/>
      <c r="J219" s="14"/>
      <c r="K219" s="14"/>
      <c r="L219" s="14"/>
      <c r="M219" s="14"/>
    </row>
    <row r="220" spans="1:13" x14ac:dyDescent="0.3">
      <c r="A220" s="4" t="s">
        <v>214</v>
      </c>
      <c r="B220" s="244">
        <v>1428673.22</v>
      </c>
      <c r="C220" s="15">
        <v>1.05</v>
      </c>
      <c r="D220" s="14">
        <v>14802.33</v>
      </c>
      <c r="E220" s="287">
        <v>1413801.92</v>
      </c>
      <c r="F220" s="15">
        <v>0.85</v>
      </c>
      <c r="G220" s="14">
        <v>18542.84</v>
      </c>
      <c r="H220" s="14"/>
      <c r="I220" s="14"/>
      <c r="J220" s="14"/>
      <c r="K220" s="14"/>
      <c r="L220" s="14"/>
      <c r="M220" s="14"/>
    </row>
    <row r="221" spans="1:13" x14ac:dyDescent="0.3">
      <c r="A221" s="4" t="s">
        <v>215</v>
      </c>
      <c r="B221" s="244">
        <v>92934.22</v>
      </c>
      <c r="C221" s="15">
        <v>-1.1599999999999999</v>
      </c>
      <c r="D221" s="14">
        <v>1597.36</v>
      </c>
      <c r="E221" s="287">
        <v>94020.95</v>
      </c>
      <c r="F221" s="15">
        <v>2.1</v>
      </c>
      <c r="G221" s="14">
        <v>1936.7</v>
      </c>
      <c r="H221" s="14"/>
      <c r="I221" s="14"/>
      <c r="J221" s="14"/>
      <c r="K221" s="14"/>
      <c r="L221" s="14"/>
      <c r="M221" s="14"/>
    </row>
    <row r="222" spans="1:13" x14ac:dyDescent="0.3">
      <c r="A222" s="4" t="s">
        <v>216</v>
      </c>
      <c r="B222" s="244">
        <v>24022.14</v>
      </c>
      <c r="C222" s="15">
        <v>-2.27</v>
      </c>
      <c r="D222" s="14">
        <v>473.88</v>
      </c>
      <c r="E222" s="287">
        <v>24581.21</v>
      </c>
      <c r="F222" s="15">
        <v>0.93</v>
      </c>
      <c r="G222" s="14">
        <v>609.04</v>
      </c>
      <c r="H222" s="14"/>
      <c r="I222" s="14"/>
      <c r="J222" s="14"/>
      <c r="K222" s="14"/>
      <c r="L222" s="14"/>
      <c r="M222" s="14"/>
    </row>
    <row r="223" spans="1:13" x14ac:dyDescent="0.3">
      <c r="A223" s="4" t="s">
        <v>217</v>
      </c>
      <c r="B223" s="244">
        <v>128450.58</v>
      </c>
      <c r="C223" s="15">
        <v>-2.1800000000000002</v>
      </c>
      <c r="D223" s="14">
        <v>1736.96</v>
      </c>
      <c r="E223" s="287">
        <v>131312.60999999999</v>
      </c>
      <c r="F223" s="15">
        <v>0.92</v>
      </c>
      <c r="G223" s="14">
        <v>2242.66</v>
      </c>
      <c r="H223" s="14"/>
      <c r="I223" s="14"/>
      <c r="J223" s="14"/>
      <c r="K223" s="14"/>
      <c r="L223" s="14"/>
      <c r="M223" s="14"/>
    </row>
    <row r="224" spans="1:13" x14ac:dyDescent="0.3">
      <c r="A224" s="4" t="s">
        <v>218</v>
      </c>
      <c r="B224" s="244">
        <v>348331.57</v>
      </c>
      <c r="C224" s="15">
        <v>0.12</v>
      </c>
      <c r="D224" s="14">
        <v>4361.93</v>
      </c>
      <c r="E224" s="287">
        <v>347896.88</v>
      </c>
      <c r="F224" s="15">
        <v>-0.03</v>
      </c>
      <c r="G224" s="14">
        <v>6104.17</v>
      </c>
      <c r="H224" s="14"/>
      <c r="I224" s="14"/>
      <c r="J224" s="14"/>
      <c r="K224" s="14"/>
      <c r="L224" s="14"/>
      <c r="M224" s="14"/>
    </row>
    <row r="225" spans="1:13" x14ac:dyDescent="0.3">
      <c r="A225" s="4" t="s">
        <v>219</v>
      </c>
      <c r="B225" s="244">
        <v>65007.64</v>
      </c>
      <c r="C225" s="15">
        <v>-0.27</v>
      </c>
      <c r="D225" s="14">
        <v>618.13</v>
      </c>
      <c r="E225" s="287">
        <v>65185.11</v>
      </c>
      <c r="F225" s="15">
        <v>8.73</v>
      </c>
      <c r="G225" s="14">
        <v>766.66</v>
      </c>
      <c r="H225" s="14"/>
    </row>
    <row r="226" spans="1:13" x14ac:dyDescent="0.3">
      <c r="A226" s="4" t="s">
        <v>220</v>
      </c>
      <c r="B226" s="244">
        <v>410863.07</v>
      </c>
      <c r="C226" s="15">
        <v>4.32</v>
      </c>
      <c r="D226" s="14">
        <v>4433.45</v>
      </c>
      <c r="E226" s="287">
        <v>393848.11</v>
      </c>
      <c r="F226" s="15">
        <v>0.11</v>
      </c>
      <c r="G226" s="14">
        <v>5764.37</v>
      </c>
      <c r="H226" s="14"/>
      <c r="I226" s="14"/>
      <c r="J226" s="14"/>
      <c r="K226" s="14"/>
      <c r="L226" s="14"/>
      <c r="M226" s="14"/>
    </row>
    <row r="227" spans="1:13" x14ac:dyDescent="0.3">
      <c r="A227" s="4" t="s">
        <v>221</v>
      </c>
      <c r="B227" s="244">
        <v>135720.91</v>
      </c>
      <c r="C227" s="15">
        <v>12.48</v>
      </c>
      <c r="D227" s="14">
        <v>1077.3</v>
      </c>
      <c r="E227" s="287">
        <v>120663.28</v>
      </c>
      <c r="F227" s="15">
        <v>-2.1</v>
      </c>
      <c r="G227" s="14">
        <v>1324.88</v>
      </c>
      <c r="H227" s="14"/>
      <c r="I227" s="14"/>
      <c r="J227" s="14"/>
      <c r="K227" s="14"/>
      <c r="L227" s="14"/>
      <c r="M227" s="14"/>
    </row>
    <row r="228" spans="1:13" x14ac:dyDescent="0.3">
      <c r="A228" s="4" t="s">
        <v>222</v>
      </c>
      <c r="B228" s="244">
        <v>159486.26999999999</v>
      </c>
      <c r="C228" s="15">
        <v>0.21</v>
      </c>
      <c r="D228" s="14">
        <v>2127.5</v>
      </c>
      <c r="E228" s="287">
        <v>159145.70000000001</v>
      </c>
      <c r="F228" s="15">
        <v>1.1499999999999999</v>
      </c>
      <c r="G228" s="14">
        <v>2707.29</v>
      </c>
      <c r="H228" s="14"/>
      <c r="I228" s="14"/>
      <c r="J228" s="14"/>
      <c r="K228" s="14"/>
      <c r="L228" s="14"/>
      <c r="M228" s="14"/>
    </row>
    <row r="229" spans="1:13" x14ac:dyDescent="0.3">
      <c r="A229" s="4" t="s">
        <v>223</v>
      </c>
      <c r="B229" s="244">
        <v>39006.18</v>
      </c>
      <c r="C229" s="15">
        <v>-0.34</v>
      </c>
      <c r="D229" s="14">
        <v>565.51</v>
      </c>
      <c r="E229" s="287">
        <v>39140.94</v>
      </c>
      <c r="F229" s="15">
        <v>0.28999999999999998</v>
      </c>
      <c r="G229" s="14">
        <v>720.18</v>
      </c>
      <c r="H229" s="2"/>
      <c r="I229" s="14"/>
      <c r="J229" s="14"/>
      <c r="K229" s="14"/>
      <c r="L229" s="14"/>
      <c r="M229" s="14"/>
    </row>
    <row r="230" spans="1:13" x14ac:dyDescent="0.3">
      <c r="A230" s="4" t="s">
        <v>224</v>
      </c>
      <c r="B230" s="244">
        <v>172851.05</v>
      </c>
      <c r="C230" s="15">
        <v>0.43</v>
      </c>
      <c r="D230" s="14">
        <v>1814.55</v>
      </c>
      <c r="E230" s="287">
        <v>172116.24</v>
      </c>
      <c r="F230" s="15">
        <v>0.21</v>
      </c>
      <c r="G230" s="14">
        <v>2249.41</v>
      </c>
      <c r="H230" s="14"/>
      <c r="I230" s="14"/>
      <c r="J230" s="14"/>
      <c r="K230" s="14"/>
      <c r="L230" s="14"/>
      <c r="M230" s="14"/>
    </row>
    <row r="231" spans="1:13" x14ac:dyDescent="0.3">
      <c r="A231" s="4" t="s">
        <v>225</v>
      </c>
      <c r="B231" s="244">
        <v>208285.74</v>
      </c>
      <c r="C231" s="15">
        <v>0.83</v>
      </c>
      <c r="D231" s="14">
        <v>2640.01</v>
      </c>
      <c r="E231" s="287">
        <v>206562.17</v>
      </c>
      <c r="F231" s="15">
        <v>0.17</v>
      </c>
      <c r="G231" s="14">
        <v>3339.96</v>
      </c>
      <c r="H231" s="14"/>
      <c r="I231" s="14"/>
      <c r="J231" s="14"/>
      <c r="K231" s="14"/>
      <c r="L231" s="14"/>
      <c r="M231" s="14"/>
    </row>
    <row r="232" spans="1:13" x14ac:dyDescent="0.3">
      <c r="A232" s="4" t="s">
        <v>226</v>
      </c>
      <c r="B232" s="244">
        <v>49599.360000000001</v>
      </c>
      <c r="C232" s="15">
        <v>-1.45</v>
      </c>
      <c r="D232" s="14">
        <v>886.69</v>
      </c>
      <c r="E232" s="287">
        <v>50330.35</v>
      </c>
      <c r="F232" s="15">
        <v>-1.82</v>
      </c>
      <c r="G232" s="14">
        <v>1112.5</v>
      </c>
      <c r="H232" s="14"/>
      <c r="I232" s="14"/>
      <c r="J232" s="14"/>
      <c r="K232" s="14"/>
      <c r="L232" s="14"/>
      <c r="M232" s="14"/>
    </row>
    <row r="233" spans="1:13" x14ac:dyDescent="0.3">
      <c r="A233" s="4" t="s">
        <v>227</v>
      </c>
      <c r="B233" s="244">
        <v>38132.99</v>
      </c>
      <c r="C233" s="15">
        <v>3.39</v>
      </c>
      <c r="D233" s="14">
        <v>238.39</v>
      </c>
      <c r="E233" s="287">
        <v>36881.57</v>
      </c>
      <c r="F233" s="15">
        <v>-4.37</v>
      </c>
      <c r="G233" s="14">
        <v>295.07</v>
      </c>
      <c r="H233" s="14"/>
      <c r="I233" s="14"/>
      <c r="J233" s="14"/>
      <c r="K233" s="14"/>
      <c r="L233" s="14"/>
      <c r="M233" s="14"/>
    </row>
    <row r="234" spans="1:13" x14ac:dyDescent="0.3">
      <c r="A234" s="4" t="s">
        <v>228</v>
      </c>
      <c r="B234" s="244">
        <v>142133.92000000001</v>
      </c>
      <c r="C234" s="15">
        <v>-0.9</v>
      </c>
      <c r="D234" s="14">
        <v>2466.6</v>
      </c>
      <c r="E234" s="287">
        <v>143428.10999999999</v>
      </c>
      <c r="F234" s="15">
        <v>-1.1599999999999999</v>
      </c>
      <c r="G234" s="14">
        <v>3145.03</v>
      </c>
      <c r="H234" s="14"/>
      <c r="I234" s="14"/>
      <c r="J234" s="14"/>
      <c r="K234" s="14"/>
      <c r="L234" s="14"/>
      <c r="M234" s="14"/>
    </row>
    <row r="235" spans="1:13" x14ac:dyDescent="0.3">
      <c r="A235" s="4" t="s">
        <v>229</v>
      </c>
      <c r="B235" s="244">
        <v>123466.57</v>
      </c>
      <c r="C235" s="15">
        <v>6.78</v>
      </c>
      <c r="D235" s="14">
        <v>1816.86</v>
      </c>
      <c r="E235" s="287">
        <v>115626.18</v>
      </c>
      <c r="F235" s="15">
        <v>0.44</v>
      </c>
      <c r="G235" s="14">
        <v>2222.56</v>
      </c>
      <c r="H235" s="14"/>
      <c r="I235" s="14"/>
      <c r="J235" s="14"/>
      <c r="K235" s="14"/>
      <c r="L235" s="14"/>
      <c r="M235" s="14"/>
    </row>
    <row r="236" spans="1:13" x14ac:dyDescent="0.3">
      <c r="A236" s="4" t="s">
        <v>230</v>
      </c>
      <c r="B236" s="244">
        <v>66576.44</v>
      </c>
      <c r="C236" s="15">
        <v>-2.0099999999999998</v>
      </c>
      <c r="D236" s="14">
        <v>1098.74</v>
      </c>
      <c r="E236" s="287">
        <v>67942</v>
      </c>
      <c r="F236" s="15">
        <v>1.08</v>
      </c>
      <c r="G236" s="14">
        <v>1402.73</v>
      </c>
      <c r="H236" s="14"/>
      <c r="I236" s="14"/>
      <c r="J236" s="14"/>
      <c r="K236" s="14"/>
      <c r="L236" s="14"/>
      <c r="M236" s="14"/>
    </row>
    <row r="237" spans="1:13" x14ac:dyDescent="0.3">
      <c r="A237" s="237" t="s">
        <v>341</v>
      </c>
      <c r="B237" s="244">
        <v>163632.71</v>
      </c>
      <c r="C237" s="15">
        <v>0.54</v>
      </c>
      <c r="D237" s="14">
        <v>1912.4</v>
      </c>
      <c r="E237" s="287">
        <v>162755.56</v>
      </c>
      <c r="F237" s="15">
        <v>1.65</v>
      </c>
      <c r="G237" s="14">
        <v>2373.38</v>
      </c>
      <c r="I237" s="14"/>
      <c r="J237" s="14"/>
      <c r="K237" s="14"/>
      <c r="L237" s="14"/>
      <c r="M237" s="14"/>
    </row>
    <row r="238" spans="1:13" x14ac:dyDescent="0.3">
      <c r="A238" s="4" t="s">
        <v>231</v>
      </c>
      <c r="B238" s="244">
        <v>440145.94</v>
      </c>
      <c r="C238" s="15">
        <v>-0.86</v>
      </c>
      <c r="D238" s="14">
        <v>4344.71</v>
      </c>
      <c r="E238" s="287">
        <v>443945.42</v>
      </c>
      <c r="F238" s="15">
        <v>1.05</v>
      </c>
      <c r="G238" s="14">
        <v>5507.08</v>
      </c>
      <c r="H238" s="14"/>
      <c r="I238" s="14"/>
      <c r="J238" s="14"/>
      <c r="K238" s="14"/>
      <c r="L238" s="14"/>
      <c r="M238" s="14"/>
    </row>
    <row r="239" spans="1:13" x14ac:dyDescent="0.3">
      <c r="A239" s="4" t="s">
        <v>232</v>
      </c>
      <c r="B239" s="244">
        <v>102749.75999999999</v>
      </c>
      <c r="C239" s="15">
        <v>-1.52</v>
      </c>
      <c r="D239" s="14">
        <v>951.81</v>
      </c>
      <c r="E239" s="287">
        <v>104332.61</v>
      </c>
      <c r="F239" s="15">
        <v>1.51</v>
      </c>
      <c r="G239" s="14">
        <v>1188.23</v>
      </c>
      <c r="H239" s="14"/>
      <c r="I239" s="14"/>
      <c r="J239" s="14"/>
      <c r="K239" s="14"/>
      <c r="L239" s="14"/>
      <c r="M239" s="14"/>
    </row>
    <row r="240" spans="1:13" x14ac:dyDescent="0.3">
      <c r="A240" s="4" t="s">
        <v>233</v>
      </c>
      <c r="B240" s="244">
        <v>74524.94</v>
      </c>
      <c r="C240" s="15">
        <v>1.29</v>
      </c>
      <c r="D240" s="14">
        <v>1084.26</v>
      </c>
      <c r="E240" s="287">
        <v>73576.679999999993</v>
      </c>
      <c r="F240" s="15">
        <v>1.03</v>
      </c>
      <c r="G240" s="14">
        <v>1369.42</v>
      </c>
      <c r="H240" s="14"/>
      <c r="I240" s="14"/>
      <c r="J240" s="14"/>
      <c r="K240" s="14"/>
      <c r="L240" s="14"/>
      <c r="M240" s="14"/>
    </row>
    <row r="241" spans="1:13" x14ac:dyDescent="0.3">
      <c r="A241" s="4" t="s">
        <v>234</v>
      </c>
      <c r="B241" s="244">
        <v>34169.480000000003</v>
      </c>
      <c r="C241" s="15">
        <v>0.35</v>
      </c>
      <c r="D241" s="14">
        <v>332.08</v>
      </c>
      <c r="E241" s="287">
        <v>34050.54</v>
      </c>
      <c r="F241" s="15">
        <v>1.2</v>
      </c>
      <c r="G241" s="14">
        <v>420.8</v>
      </c>
      <c r="H241" s="14"/>
      <c r="I241" s="14"/>
      <c r="J241" s="14"/>
      <c r="K241" s="14"/>
      <c r="L241" s="14"/>
      <c r="M241" s="14"/>
    </row>
    <row r="242" spans="1:13" x14ac:dyDescent="0.3">
      <c r="A242" s="4" t="s">
        <v>235</v>
      </c>
      <c r="B242" s="244">
        <v>137844.87</v>
      </c>
      <c r="C242" s="15">
        <v>1.42</v>
      </c>
      <c r="D242" s="14">
        <v>1492.12</v>
      </c>
      <c r="E242" s="287">
        <v>135913.22</v>
      </c>
      <c r="F242" s="15">
        <v>0.3</v>
      </c>
      <c r="G242" s="14">
        <v>1842.42</v>
      </c>
      <c r="H242" s="14"/>
      <c r="I242" s="14"/>
      <c r="J242" s="14"/>
      <c r="K242" s="14"/>
      <c r="L242" s="14"/>
      <c r="M242" s="14"/>
    </row>
    <row r="243" spans="1:13" x14ac:dyDescent="0.3">
      <c r="A243" s="4" t="s">
        <v>236</v>
      </c>
      <c r="B243" s="244">
        <v>3341130.48</v>
      </c>
      <c r="C243" s="15">
        <v>1.66</v>
      </c>
      <c r="D243" s="14">
        <v>57105.26</v>
      </c>
      <c r="E243" s="287">
        <v>3286668.53</v>
      </c>
      <c r="F243" s="15">
        <v>0.2</v>
      </c>
      <c r="G243" s="14">
        <v>72373.83</v>
      </c>
      <c r="H243" s="14"/>
    </row>
    <row r="244" spans="1:13" x14ac:dyDescent="0.3">
      <c r="A244" s="4" t="s">
        <v>237</v>
      </c>
      <c r="B244" s="244">
        <v>62307.32</v>
      </c>
      <c r="C244" s="15">
        <v>-1.43</v>
      </c>
      <c r="D244" s="14">
        <v>737.11</v>
      </c>
      <c r="E244" s="287">
        <v>63210.19</v>
      </c>
      <c r="F244" s="15">
        <v>0.72</v>
      </c>
      <c r="G244" s="14">
        <v>896.89</v>
      </c>
      <c r="H244" s="14"/>
      <c r="I244" s="14"/>
      <c r="J244" s="14"/>
      <c r="K244" s="14"/>
      <c r="L244" s="14"/>
      <c r="M244" s="14"/>
    </row>
    <row r="245" spans="1:13" x14ac:dyDescent="0.3">
      <c r="A245" s="4" t="s">
        <v>238</v>
      </c>
      <c r="B245" s="244">
        <v>27702.36</v>
      </c>
      <c r="C245" s="15">
        <v>-0.56000000000000005</v>
      </c>
      <c r="D245" s="14">
        <v>394.93</v>
      </c>
      <c r="E245" s="287">
        <v>27858.86</v>
      </c>
      <c r="F245" s="15">
        <v>1.07</v>
      </c>
      <c r="G245" s="14">
        <v>503.42</v>
      </c>
      <c r="H245" s="14"/>
      <c r="I245" s="14"/>
      <c r="J245" s="14"/>
      <c r="K245" s="14"/>
      <c r="L245" s="14"/>
      <c r="M245" s="14"/>
    </row>
    <row r="246" spans="1:13" x14ac:dyDescent="0.3">
      <c r="A246" s="4" t="s">
        <v>239</v>
      </c>
      <c r="B246" s="244">
        <v>105030.57</v>
      </c>
      <c r="C246" s="15">
        <v>-0.21</v>
      </c>
      <c r="D246" s="14">
        <v>1186.83</v>
      </c>
      <c r="E246" s="287">
        <v>105255.11</v>
      </c>
      <c r="F246" s="15">
        <v>11.95</v>
      </c>
      <c r="G246" s="14">
        <v>1507.19</v>
      </c>
      <c r="H246" s="14"/>
      <c r="I246" s="14"/>
      <c r="J246" s="14"/>
      <c r="K246" s="14"/>
      <c r="L246" s="14"/>
      <c r="M246" s="14"/>
    </row>
    <row r="247" spans="1:13" x14ac:dyDescent="0.3">
      <c r="A247" s="4" t="s">
        <v>240</v>
      </c>
      <c r="B247" s="244">
        <v>79397.09</v>
      </c>
      <c r="C247" s="15">
        <v>-3.15</v>
      </c>
      <c r="D247" s="14">
        <v>1054.1400000000001</v>
      </c>
      <c r="E247" s="287">
        <v>81983.08</v>
      </c>
      <c r="F247" s="15">
        <v>1.28</v>
      </c>
      <c r="G247" s="14">
        <v>1329.46</v>
      </c>
      <c r="H247" s="14"/>
      <c r="I247" s="14"/>
      <c r="J247" s="14"/>
      <c r="K247" s="14"/>
      <c r="L247" s="14"/>
      <c r="M247" s="14"/>
    </row>
    <row r="248" spans="1:13" x14ac:dyDescent="0.3">
      <c r="A248" s="4" t="s">
        <v>241</v>
      </c>
      <c r="B248" s="244">
        <v>87633.33</v>
      </c>
      <c r="C248" s="15">
        <v>-3.66</v>
      </c>
      <c r="D248" s="14">
        <v>987.33</v>
      </c>
      <c r="E248" s="287">
        <v>90962.16</v>
      </c>
      <c r="F248" s="15">
        <v>2.46</v>
      </c>
      <c r="G248" s="14">
        <v>1257.78</v>
      </c>
      <c r="H248" s="14"/>
      <c r="I248" s="14"/>
      <c r="J248" s="14"/>
      <c r="K248" s="14"/>
      <c r="L248" s="14"/>
      <c r="M248" s="14"/>
    </row>
    <row r="249" spans="1:13" x14ac:dyDescent="0.3">
      <c r="A249" s="4" t="s">
        <v>242</v>
      </c>
      <c r="B249" s="244">
        <v>46243.6</v>
      </c>
      <c r="C249" s="15">
        <v>0.28000000000000003</v>
      </c>
      <c r="D249" s="14">
        <v>511.11</v>
      </c>
      <c r="E249" s="287">
        <v>46116.61</v>
      </c>
      <c r="F249" s="15">
        <v>-0.71</v>
      </c>
      <c r="G249" s="14">
        <v>643.39</v>
      </c>
      <c r="H249" s="14"/>
      <c r="I249" s="14"/>
      <c r="J249" s="14"/>
      <c r="K249" s="14"/>
      <c r="L249" s="14"/>
      <c r="M249" s="14"/>
    </row>
    <row r="250" spans="1:13" x14ac:dyDescent="0.3">
      <c r="A250" s="4" t="s">
        <v>243</v>
      </c>
      <c r="B250" s="244">
        <v>423129.37</v>
      </c>
      <c r="C250" s="15">
        <v>1.26</v>
      </c>
      <c r="D250" s="14">
        <v>4374.34</v>
      </c>
      <c r="E250" s="287">
        <v>417872.97</v>
      </c>
      <c r="F250" s="15">
        <v>0.23</v>
      </c>
      <c r="G250" s="14">
        <v>5434.04</v>
      </c>
      <c r="H250" s="14"/>
      <c r="I250" s="14"/>
      <c r="J250" s="14"/>
      <c r="K250" s="14"/>
      <c r="L250" s="14"/>
      <c r="M250" s="14"/>
    </row>
    <row r="251" spans="1:13" x14ac:dyDescent="0.3">
      <c r="A251" s="4" t="s">
        <v>244</v>
      </c>
      <c r="B251" s="244">
        <v>2714980.95</v>
      </c>
      <c r="C251" s="15">
        <v>1.85</v>
      </c>
      <c r="D251" s="14">
        <v>71391.19</v>
      </c>
      <c r="E251" s="287">
        <v>2665564.14</v>
      </c>
      <c r="F251" s="15">
        <v>0.56999999999999995</v>
      </c>
      <c r="G251" s="14">
        <v>85380.25</v>
      </c>
      <c r="H251" s="14"/>
      <c r="I251" s="14"/>
      <c r="J251" s="14"/>
      <c r="K251" s="14"/>
      <c r="L251" s="14"/>
      <c r="M251" s="14"/>
    </row>
    <row r="252" spans="1:13" x14ac:dyDescent="0.3">
      <c r="A252" s="4" t="s">
        <v>245</v>
      </c>
      <c r="B252" s="244">
        <v>793105.52</v>
      </c>
      <c r="C252" s="15">
        <v>1.02</v>
      </c>
      <c r="D252" s="14">
        <v>8546.83</v>
      </c>
      <c r="E252" s="287">
        <v>785122.55</v>
      </c>
      <c r="F252" s="15">
        <v>-0.28999999999999998</v>
      </c>
      <c r="G252" s="14">
        <v>10509.75</v>
      </c>
      <c r="H252" s="14"/>
      <c r="I252" s="14"/>
      <c r="J252" s="14"/>
      <c r="K252" s="14"/>
      <c r="L252" s="14"/>
      <c r="M252" s="14"/>
    </row>
    <row r="253" spans="1:13" x14ac:dyDescent="0.3">
      <c r="A253" s="4" t="s">
        <v>246</v>
      </c>
      <c r="B253" s="244">
        <v>131694.16</v>
      </c>
      <c r="C253" s="15">
        <v>0.43</v>
      </c>
      <c r="D253" s="14">
        <v>1094.67</v>
      </c>
      <c r="E253" s="287">
        <v>131135.89000000001</v>
      </c>
      <c r="F253" s="15">
        <v>1.48</v>
      </c>
      <c r="G253" s="14">
        <v>1351.6</v>
      </c>
      <c r="H253" s="14"/>
      <c r="I253" s="14"/>
      <c r="J253" s="14"/>
      <c r="K253" s="14"/>
      <c r="L253" s="14"/>
      <c r="M253" s="14"/>
    </row>
    <row r="254" spans="1:13" x14ac:dyDescent="0.3">
      <c r="A254" s="4" t="s">
        <v>247</v>
      </c>
      <c r="B254" s="244">
        <v>67524.88</v>
      </c>
      <c r="C254" s="15">
        <v>6.15</v>
      </c>
      <c r="D254" s="14">
        <v>0</v>
      </c>
      <c r="E254" s="287">
        <v>63614.28</v>
      </c>
      <c r="F254" s="15">
        <v>0.4</v>
      </c>
      <c r="G254" s="14">
        <v>0</v>
      </c>
      <c r="H254" s="14"/>
      <c r="I254" s="14"/>
      <c r="J254" s="14"/>
      <c r="K254" s="14"/>
      <c r="L254" s="14"/>
      <c r="M254" s="14"/>
    </row>
    <row r="255" spans="1:13" x14ac:dyDescent="0.3">
      <c r="A255" s="4" t="s">
        <v>248</v>
      </c>
      <c r="B255" s="244">
        <v>295601.03000000003</v>
      </c>
      <c r="C255" s="15">
        <v>-0.06</v>
      </c>
      <c r="D255" s="14">
        <v>2564.8000000000002</v>
      </c>
      <c r="E255" s="287">
        <v>295786.28000000003</v>
      </c>
      <c r="F255" s="15">
        <v>4.17</v>
      </c>
      <c r="G255" s="14">
        <v>3162.01</v>
      </c>
      <c r="H255" s="14"/>
      <c r="I255" s="14"/>
      <c r="J255" s="14"/>
      <c r="K255" s="14"/>
      <c r="L255" s="14"/>
      <c r="M255" s="14"/>
    </row>
    <row r="256" spans="1:13" x14ac:dyDescent="0.3">
      <c r="A256" s="4" t="s">
        <v>249</v>
      </c>
      <c r="B256" s="244">
        <v>92614.92</v>
      </c>
      <c r="C256" s="15">
        <v>-6.05</v>
      </c>
      <c r="D256" s="14">
        <v>1209.6199999999999</v>
      </c>
      <c r="E256" s="287">
        <v>98576.85</v>
      </c>
      <c r="F256" s="15">
        <v>1.41</v>
      </c>
      <c r="G256" s="14">
        <v>1586.87</v>
      </c>
      <c r="H256" s="14"/>
      <c r="I256" s="14"/>
      <c r="J256" s="14"/>
      <c r="K256" s="14"/>
      <c r="L256" s="14"/>
      <c r="M256" s="14"/>
    </row>
    <row r="257" spans="1:13" x14ac:dyDescent="0.3">
      <c r="A257" s="4" t="s">
        <v>250</v>
      </c>
      <c r="B257" s="244">
        <v>56848.68</v>
      </c>
      <c r="C257" s="15">
        <v>-1.25</v>
      </c>
      <c r="D257" s="14">
        <v>797.87</v>
      </c>
      <c r="E257" s="287">
        <v>57569.760000000002</v>
      </c>
      <c r="F257" s="15">
        <v>1.54</v>
      </c>
      <c r="G257" s="14">
        <v>1028.57</v>
      </c>
      <c r="H257" s="14"/>
      <c r="I257" s="14"/>
      <c r="J257" s="14"/>
      <c r="K257" s="14"/>
      <c r="L257" s="14"/>
      <c r="M257" s="14"/>
    </row>
    <row r="258" spans="1:13" x14ac:dyDescent="0.3">
      <c r="A258" s="4" t="s">
        <v>251</v>
      </c>
      <c r="B258" s="244">
        <v>25385.5</v>
      </c>
      <c r="C258" s="15">
        <v>9.24</v>
      </c>
      <c r="D258" s="14">
        <v>230.01</v>
      </c>
      <c r="E258" s="287">
        <v>23237.47</v>
      </c>
      <c r="F258" s="15">
        <v>-0.94</v>
      </c>
      <c r="G258" s="14">
        <v>287.44</v>
      </c>
      <c r="H258" s="14"/>
      <c r="I258" s="14"/>
      <c r="J258" s="14"/>
      <c r="K258" s="14"/>
      <c r="L258" s="14"/>
      <c r="M258" s="14"/>
    </row>
    <row r="259" spans="1:13" x14ac:dyDescent="0.3">
      <c r="A259" s="4" t="s">
        <v>252</v>
      </c>
      <c r="B259" s="244">
        <v>175762.95</v>
      </c>
      <c r="C259" s="15">
        <v>0.79</v>
      </c>
      <c r="D259" s="14">
        <v>2457.12</v>
      </c>
      <c r="E259" s="287">
        <v>174381.11</v>
      </c>
      <c r="F259" s="15">
        <v>-2.85</v>
      </c>
      <c r="G259" s="14">
        <v>3005.92</v>
      </c>
      <c r="H259" s="14"/>
      <c r="I259" s="14"/>
      <c r="J259" s="14"/>
      <c r="K259" s="14"/>
      <c r="L259" s="14"/>
      <c r="M259" s="14"/>
    </row>
    <row r="260" spans="1:13" x14ac:dyDescent="0.3">
      <c r="A260" s="4" t="s">
        <v>253</v>
      </c>
      <c r="B260" s="244">
        <v>312412.39</v>
      </c>
      <c r="C260" s="15">
        <v>0.83</v>
      </c>
      <c r="D260" s="14">
        <v>3517.48</v>
      </c>
      <c r="E260" s="287">
        <v>309842.87</v>
      </c>
      <c r="F260" s="15">
        <v>1.58</v>
      </c>
      <c r="G260" s="14">
        <v>4750.53</v>
      </c>
      <c r="H260" s="14"/>
      <c r="I260" s="14"/>
      <c r="J260" s="14"/>
      <c r="K260" s="14"/>
      <c r="L260" s="14"/>
      <c r="M260" s="14"/>
    </row>
    <row r="261" spans="1:13" x14ac:dyDescent="0.3">
      <c r="A261" s="4" t="s">
        <v>254</v>
      </c>
      <c r="B261" s="244">
        <v>60703.65</v>
      </c>
      <c r="C261" s="15">
        <v>0.06</v>
      </c>
      <c r="D261" s="14">
        <v>674.81</v>
      </c>
      <c r="E261" s="287">
        <v>60664.68</v>
      </c>
      <c r="F261" s="15">
        <v>2.99</v>
      </c>
      <c r="G261" s="14">
        <v>860.2</v>
      </c>
      <c r="H261" s="14"/>
      <c r="I261" s="14"/>
      <c r="J261" s="14"/>
      <c r="K261" s="14"/>
      <c r="L261" s="14"/>
      <c r="M261" s="14"/>
    </row>
    <row r="262" spans="1:13" x14ac:dyDescent="0.3">
      <c r="A262" s="4" t="s">
        <v>255</v>
      </c>
      <c r="B262" s="244">
        <v>58828.61</v>
      </c>
      <c r="C262" s="15">
        <v>1.43</v>
      </c>
      <c r="D262" s="14">
        <v>760.47</v>
      </c>
      <c r="E262" s="287">
        <v>57998.57</v>
      </c>
      <c r="F262" s="15">
        <v>5.8</v>
      </c>
      <c r="G262" s="14">
        <v>959.27</v>
      </c>
      <c r="H262" s="14"/>
      <c r="I262" s="14"/>
      <c r="J262" s="14"/>
      <c r="K262" s="14"/>
      <c r="L262" s="14"/>
      <c r="M262" s="14"/>
    </row>
    <row r="263" spans="1:13" x14ac:dyDescent="0.3">
      <c r="A263" s="4" t="s">
        <v>256</v>
      </c>
      <c r="B263" s="244">
        <v>1229526.72</v>
      </c>
      <c r="C263" s="15">
        <v>8.3699999999999992</v>
      </c>
      <c r="D263" s="14">
        <v>29995.86</v>
      </c>
      <c r="E263" s="287">
        <v>1134523.75</v>
      </c>
      <c r="F263" s="15">
        <v>0.69</v>
      </c>
      <c r="G263" s="14">
        <v>34455.32</v>
      </c>
      <c r="H263" s="14"/>
      <c r="I263" s="14"/>
      <c r="J263" s="14"/>
      <c r="K263" s="14"/>
      <c r="L263" s="14"/>
      <c r="M263" s="14"/>
    </row>
    <row r="264" spans="1:13" x14ac:dyDescent="0.3">
      <c r="A264" s="4" t="s">
        <v>257</v>
      </c>
      <c r="B264" s="244">
        <v>36168.089999999997</v>
      </c>
      <c r="C264" s="15">
        <v>-6.37</v>
      </c>
      <c r="D264" s="14">
        <v>798.71</v>
      </c>
      <c r="E264" s="287">
        <v>38630.519999999997</v>
      </c>
      <c r="F264" s="15">
        <v>-1.34</v>
      </c>
      <c r="G264" s="14">
        <v>988.73</v>
      </c>
      <c r="H264" s="14"/>
      <c r="I264" s="14"/>
      <c r="J264" s="14"/>
      <c r="K264" s="14"/>
      <c r="L264" s="14"/>
      <c r="M264" s="14"/>
    </row>
    <row r="265" spans="1:13" x14ac:dyDescent="0.3">
      <c r="A265" s="4" t="s">
        <v>258</v>
      </c>
      <c r="B265" s="244">
        <v>2740379.55</v>
      </c>
      <c r="C265" s="15">
        <v>1.2</v>
      </c>
      <c r="D265" s="14">
        <v>60975.92</v>
      </c>
      <c r="E265" s="287">
        <v>2707954.05</v>
      </c>
      <c r="F265" s="15">
        <v>-0.02</v>
      </c>
      <c r="G265" s="14">
        <v>73411.039999999994</v>
      </c>
      <c r="H265" s="14"/>
      <c r="I265" s="14"/>
      <c r="J265" s="14"/>
      <c r="K265" s="14"/>
      <c r="L265" s="14"/>
      <c r="M265" s="14"/>
    </row>
    <row r="266" spans="1:13" x14ac:dyDescent="0.3">
      <c r="A266" s="4" t="s">
        <v>259</v>
      </c>
      <c r="B266" s="244">
        <v>369832.98</v>
      </c>
      <c r="C266" s="15">
        <v>0.93</v>
      </c>
      <c r="D266" s="14">
        <v>5072.3599999999997</v>
      </c>
      <c r="E266" s="287">
        <v>366440.94</v>
      </c>
      <c r="F266" s="15">
        <v>-0.38</v>
      </c>
      <c r="G266" s="14">
        <v>6374.49</v>
      </c>
      <c r="H266" s="14"/>
      <c r="I266" s="14"/>
      <c r="J266" s="14"/>
      <c r="K266" s="14"/>
      <c r="L266" s="14"/>
      <c r="M266" s="14"/>
    </row>
    <row r="267" spans="1:13" x14ac:dyDescent="0.3">
      <c r="A267" s="4" t="s">
        <v>260</v>
      </c>
      <c r="B267" s="244">
        <v>43650.7</v>
      </c>
      <c r="C267" s="15">
        <v>2.02</v>
      </c>
      <c r="D267" s="14">
        <v>474.63</v>
      </c>
      <c r="E267" s="287">
        <v>42788.41</v>
      </c>
      <c r="F267" s="15">
        <v>-3.25</v>
      </c>
      <c r="G267" s="14">
        <v>589.59</v>
      </c>
      <c r="H267" s="14"/>
      <c r="I267" s="14"/>
      <c r="J267" s="14"/>
      <c r="K267" s="14"/>
      <c r="L267" s="14"/>
      <c r="M267" s="14"/>
    </row>
    <row r="268" spans="1:13" x14ac:dyDescent="0.3">
      <c r="A268" s="4" t="s">
        <v>261</v>
      </c>
      <c r="B268" s="244">
        <v>37520.83</v>
      </c>
      <c r="C268" s="15">
        <v>-1.33</v>
      </c>
      <c r="D268" s="14">
        <v>534.29</v>
      </c>
      <c r="E268" s="287">
        <v>38026.57</v>
      </c>
      <c r="F268" s="15">
        <v>0.26</v>
      </c>
      <c r="G268" s="14">
        <v>683.07</v>
      </c>
      <c r="H268" s="14"/>
      <c r="I268" s="14"/>
      <c r="J268" s="14"/>
      <c r="K268" s="14"/>
      <c r="L268" s="14"/>
      <c r="M268" s="14"/>
    </row>
    <row r="269" spans="1:13" x14ac:dyDescent="0.3">
      <c r="A269" s="4" t="s">
        <v>262</v>
      </c>
      <c r="B269" s="244">
        <v>90508.13</v>
      </c>
      <c r="C269" s="15">
        <v>1.01</v>
      </c>
      <c r="D269" s="14">
        <v>752.54</v>
      </c>
      <c r="E269" s="287">
        <v>89604.02</v>
      </c>
      <c r="F269" s="15">
        <v>0.99</v>
      </c>
      <c r="G269" s="14">
        <v>942.85</v>
      </c>
      <c r="H269" s="14"/>
      <c r="I269" s="14"/>
      <c r="J269" s="14"/>
      <c r="K269" s="14"/>
      <c r="L269" s="14"/>
      <c r="M269" s="14"/>
    </row>
    <row r="270" spans="1:13" x14ac:dyDescent="0.3">
      <c r="A270" s="4" t="s">
        <v>263</v>
      </c>
      <c r="B270" s="244">
        <v>75118.77</v>
      </c>
      <c r="C270" s="15">
        <v>0.04</v>
      </c>
      <c r="D270" s="14">
        <v>742.29</v>
      </c>
      <c r="E270" s="287">
        <v>75090.47</v>
      </c>
      <c r="F270" s="15">
        <v>1.05</v>
      </c>
      <c r="G270" s="14">
        <v>935.02</v>
      </c>
      <c r="H270" s="14"/>
      <c r="I270" s="14"/>
      <c r="J270" s="14"/>
      <c r="K270" s="14"/>
      <c r="L270" s="14"/>
      <c r="M270" s="14"/>
    </row>
    <row r="271" spans="1:13" x14ac:dyDescent="0.3">
      <c r="A271" s="4" t="s">
        <v>264</v>
      </c>
      <c r="B271" s="244">
        <v>68894.81</v>
      </c>
      <c r="C271" s="15">
        <v>-1.33</v>
      </c>
      <c r="D271" s="14">
        <v>1240.68</v>
      </c>
      <c r="E271" s="287">
        <v>69825.5</v>
      </c>
      <c r="F271" s="15">
        <v>7.34</v>
      </c>
      <c r="G271" s="14">
        <v>1593.2</v>
      </c>
      <c r="H271" s="14"/>
      <c r="I271" s="14"/>
      <c r="J271" s="14"/>
      <c r="K271" s="14"/>
      <c r="L271" s="14"/>
      <c r="M271" s="14"/>
    </row>
    <row r="272" spans="1:13" x14ac:dyDescent="0.3">
      <c r="A272" s="4" t="s">
        <v>265</v>
      </c>
      <c r="B272" s="244">
        <v>575829.59</v>
      </c>
      <c r="C272" s="15">
        <v>1.54</v>
      </c>
      <c r="D272" s="14">
        <v>5514.12</v>
      </c>
      <c r="E272" s="287">
        <v>567122.74</v>
      </c>
      <c r="F272" s="15">
        <v>0.22</v>
      </c>
      <c r="G272" s="14">
        <v>6947.35</v>
      </c>
      <c r="H272" s="14"/>
      <c r="I272" s="14"/>
      <c r="J272" s="14"/>
      <c r="K272" s="14"/>
      <c r="L272" s="14"/>
      <c r="M272" s="14"/>
    </row>
    <row r="273" spans="1:13" x14ac:dyDescent="0.3">
      <c r="A273" s="4" t="s">
        <v>266</v>
      </c>
      <c r="B273" s="244">
        <v>109218.83</v>
      </c>
      <c r="C273" s="15">
        <v>-2.62</v>
      </c>
      <c r="D273" s="14">
        <v>1933.33</v>
      </c>
      <c r="E273" s="287">
        <v>112153.04</v>
      </c>
      <c r="F273" s="15">
        <v>0.46</v>
      </c>
      <c r="G273" s="14">
        <v>2387.0300000000002</v>
      </c>
      <c r="H273" s="14"/>
      <c r="I273" s="14"/>
      <c r="J273" s="14"/>
      <c r="K273" s="14"/>
      <c r="L273" s="14"/>
      <c r="M273" s="14"/>
    </row>
    <row r="274" spans="1:13" x14ac:dyDescent="0.3">
      <c r="A274" s="4" t="s">
        <v>267</v>
      </c>
      <c r="B274" s="244">
        <v>65249.88</v>
      </c>
      <c r="C274" s="15">
        <v>-1.1599999999999999</v>
      </c>
      <c r="D274" s="14">
        <v>718.03</v>
      </c>
      <c r="E274" s="287">
        <v>66016.25</v>
      </c>
      <c r="F274" s="15">
        <v>1.54</v>
      </c>
      <c r="G274" s="14">
        <v>1019.54</v>
      </c>
      <c r="H274" s="14"/>
      <c r="I274" s="14"/>
      <c r="J274" s="14"/>
      <c r="K274" s="14"/>
      <c r="L274" s="14"/>
      <c r="M274" s="14"/>
    </row>
    <row r="275" spans="1:13" x14ac:dyDescent="0.3">
      <c r="A275" s="4" t="s">
        <v>268</v>
      </c>
      <c r="B275" s="244">
        <v>127601.35</v>
      </c>
      <c r="C275" s="15">
        <v>7.0000000000000007E-2</v>
      </c>
      <c r="D275" s="14">
        <v>1937.05</v>
      </c>
      <c r="E275" s="287">
        <v>127515.41</v>
      </c>
      <c r="F275" s="15">
        <v>-0.06</v>
      </c>
      <c r="G275" s="14">
        <v>2437</v>
      </c>
      <c r="H275" s="14"/>
      <c r="I275" s="14"/>
      <c r="J275" s="14"/>
      <c r="K275" s="14"/>
      <c r="L275" s="14"/>
      <c r="M275" s="14"/>
    </row>
    <row r="276" spans="1:13" x14ac:dyDescent="0.3">
      <c r="A276" s="4" t="s">
        <v>269</v>
      </c>
      <c r="B276" s="244">
        <v>164592.66</v>
      </c>
      <c r="C276" s="15">
        <v>-0.16</v>
      </c>
      <c r="D276" s="14">
        <v>1954.56</v>
      </c>
      <c r="E276" s="287">
        <v>164850.51999999999</v>
      </c>
      <c r="F276" s="15">
        <v>0.15</v>
      </c>
      <c r="G276" s="14">
        <v>2466.96</v>
      </c>
      <c r="H276" s="14"/>
      <c r="I276" s="14"/>
      <c r="J276" s="14"/>
      <c r="K276" s="14"/>
      <c r="L276" s="14"/>
      <c r="M276" s="14"/>
    </row>
    <row r="277" spans="1:13" x14ac:dyDescent="0.3">
      <c r="A277" s="4" t="s">
        <v>270</v>
      </c>
      <c r="B277" s="244">
        <v>73561.09</v>
      </c>
      <c r="C277" s="15">
        <v>-7.0000000000000007E-2</v>
      </c>
      <c r="D277" s="14">
        <v>1039.17</v>
      </c>
      <c r="E277" s="287">
        <v>73614.539999999994</v>
      </c>
      <c r="F277" s="15">
        <v>0.75</v>
      </c>
      <c r="G277" s="14">
        <v>1298.81</v>
      </c>
      <c r="H277" s="14"/>
      <c r="I277" s="14"/>
      <c r="J277" s="14"/>
      <c r="K277" s="14"/>
      <c r="L277" s="14"/>
      <c r="M277" s="14"/>
    </row>
    <row r="278" spans="1:13" x14ac:dyDescent="0.3">
      <c r="A278" s="4" t="s">
        <v>271</v>
      </c>
      <c r="B278" s="244">
        <v>361100.98</v>
      </c>
      <c r="C278" s="15">
        <v>2.02</v>
      </c>
      <c r="D278" s="14">
        <v>3536.14</v>
      </c>
      <c r="E278" s="287">
        <v>353968.15</v>
      </c>
      <c r="F278" s="15">
        <v>1.29</v>
      </c>
      <c r="G278" s="14">
        <v>4357.58</v>
      </c>
      <c r="H278" s="14"/>
      <c r="I278" s="14"/>
      <c r="J278" s="14"/>
      <c r="K278" s="14"/>
      <c r="L278" s="14"/>
      <c r="M278" s="14"/>
    </row>
    <row r="279" spans="1:13" x14ac:dyDescent="0.3">
      <c r="A279" s="4" t="s">
        <v>272</v>
      </c>
      <c r="B279" s="244">
        <v>730140.74</v>
      </c>
      <c r="C279" s="15">
        <v>0.04</v>
      </c>
      <c r="D279" s="14">
        <v>10338.370000000001</v>
      </c>
      <c r="E279" s="287">
        <v>729863.97</v>
      </c>
      <c r="F279" s="15">
        <v>7.04</v>
      </c>
      <c r="G279" s="14">
        <v>13029.79</v>
      </c>
      <c r="H279" s="14"/>
      <c r="I279" s="14"/>
      <c r="J279" s="14"/>
      <c r="K279" s="14"/>
      <c r="L279" s="14"/>
      <c r="M279" s="14"/>
    </row>
    <row r="280" spans="1:13" x14ac:dyDescent="0.3">
      <c r="A280" s="4" t="s">
        <v>273</v>
      </c>
      <c r="B280" s="244">
        <v>664672.15</v>
      </c>
      <c r="C280" s="15">
        <v>1.84</v>
      </c>
      <c r="D280" s="14">
        <v>6485.07</v>
      </c>
      <c r="E280" s="287">
        <v>652695.05000000005</v>
      </c>
      <c r="F280" s="15">
        <v>-0.38</v>
      </c>
      <c r="G280" s="14">
        <v>8064.53</v>
      </c>
      <c r="H280" s="14"/>
      <c r="I280" s="14"/>
      <c r="J280" s="14"/>
      <c r="K280" s="14"/>
      <c r="L280" s="14"/>
      <c r="M280" s="14"/>
    </row>
    <row r="281" spans="1:13" x14ac:dyDescent="0.3">
      <c r="A281" s="4" t="s">
        <v>274</v>
      </c>
      <c r="B281" s="244">
        <v>50360.52</v>
      </c>
      <c r="C281" s="15">
        <v>0.43</v>
      </c>
      <c r="D281" s="14">
        <v>475.9</v>
      </c>
      <c r="E281" s="287">
        <v>50145.77</v>
      </c>
      <c r="F281" s="15">
        <v>4.7699999999999996</v>
      </c>
      <c r="G281" s="14">
        <v>590.74</v>
      </c>
      <c r="H281" s="14"/>
      <c r="I281" s="14"/>
      <c r="J281" s="14"/>
      <c r="K281" s="14"/>
      <c r="L281" s="14"/>
      <c r="M281" s="14"/>
    </row>
    <row r="282" spans="1:13" x14ac:dyDescent="0.3">
      <c r="A282" s="4" t="s">
        <v>275</v>
      </c>
      <c r="B282" s="244">
        <v>125530.89</v>
      </c>
      <c r="C282" s="15">
        <v>-1.7</v>
      </c>
      <c r="D282" s="14">
        <v>1500.39</v>
      </c>
      <c r="E282" s="287">
        <v>127702.87</v>
      </c>
      <c r="F282" s="15">
        <v>0.51</v>
      </c>
      <c r="G282" s="14">
        <v>1850.76</v>
      </c>
      <c r="H282" s="14"/>
      <c r="I282" s="14"/>
      <c r="J282" s="14"/>
      <c r="K282" s="14"/>
      <c r="L282" s="14"/>
      <c r="M282" s="14"/>
    </row>
    <row r="283" spans="1:13" x14ac:dyDescent="0.3">
      <c r="A283" s="4" t="s">
        <v>276</v>
      </c>
      <c r="B283" s="244">
        <v>346854.91</v>
      </c>
      <c r="C283" s="15">
        <v>-7.0000000000000007E-2</v>
      </c>
      <c r="D283" s="14">
        <v>5824.56</v>
      </c>
      <c r="E283" s="287">
        <v>347110.81</v>
      </c>
      <c r="F283" s="15">
        <v>-0.81</v>
      </c>
      <c r="G283" s="14">
        <v>6554.77</v>
      </c>
      <c r="H283" s="14"/>
      <c r="I283" s="14"/>
      <c r="J283" s="14"/>
      <c r="K283" s="14"/>
      <c r="L283" s="14"/>
      <c r="M283" s="14"/>
    </row>
    <row r="284" spans="1:13" x14ac:dyDescent="0.3">
      <c r="I284" s="14"/>
      <c r="J284" s="14"/>
      <c r="K284" s="14"/>
      <c r="L284" s="14"/>
      <c r="M284" s="14"/>
    </row>
    <row r="285" spans="1:13" s="238" customFormat="1" x14ac:dyDescent="0.3">
      <c r="B285" s="316"/>
      <c r="C285" s="317"/>
      <c r="D285" s="318"/>
      <c r="E285" s="319"/>
      <c r="F285" s="317"/>
      <c r="G285" s="318"/>
    </row>
    <row r="286" spans="1:13" s="226" customFormat="1" x14ac:dyDescent="0.3">
      <c r="A286" s="333"/>
      <c r="B286" s="324"/>
      <c r="C286" s="225"/>
      <c r="D286" s="243"/>
      <c r="E286" s="325"/>
      <c r="F286" s="225"/>
      <c r="G286" s="243"/>
    </row>
    <row r="287" spans="1:13" s="226" customFormat="1" x14ac:dyDescent="0.3">
      <c r="B287" s="324"/>
      <c r="C287" s="225"/>
      <c r="D287" s="243"/>
      <c r="E287" s="325"/>
      <c r="F287" s="225"/>
      <c r="G287" s="243"/>
      <c r="H287" s="243"/>
      <c r="I287" s="243"/>
      <c r="J287" s="243"/>
      <c r="K287" s="243"/>
      <c r="L287" s="243"/>
      <c r="M287" s="243"/>
    </row>
    <row r="288" spans="1:13" s="226" customFormat="1" x14ac:dyDescent="0.3">
      <c r="B288" s="324"/>
      <c r="C288" s="225"/>
      <c r="D288" s="243"/>
      <c r="E288" s="325"/>
      <c r="F288" s="225"/>
      <c r="G288" s="243"/>
      <c r="H288" s="243"/>
      <c r="I288" s="243"/>
      <c r="J288" s="243"/>
      <c r="K288" s="243"/>
      <c r="L288" s="243"/>
      <c r="M288" s="243"/>
    </row>
    <row r="289" spans="1:13" s="226" customFormat="1" x14ac:dyDescent="0.3">
      <c r="A289" s="334"/>
      <c r="B289" s="321"/>
      <c r="C289" s="223"/>
      <c r="D289" s="251"/>
      <c r="E289" s="322"/>
      <c r="F289" s="323"/>
      <c r="G289" s="322"/>
      <c r="H289" s="323"/>
    </row>
    <row r="290" spans="1:13" s="226" customFormat="1" x14ac:dyDescent="0.3">
      <c r="B290" s="324"/>
      <c r="C290" s="225"/>
      <c r="D290" s="243"/>
      <c r="E290" s="325"/>
      <c r="F290" s="225"/>
      <c r="G290" s="243"/>
      <c r="H290" s="243"/>
      <c r="I290" s="243"/>
      <c r="J290" s="243"/>
      <c r="K290" s="243"/>
      <c r="L290" s="243"/>
      <c r="M290" s="243"/>
    </row>
    <row r="291" spans="1:13" s="226" customFormat="1" x14ac:dyDescent="0.3">
      <c r="B291" s="324"/>
      <c r="C291" s="225"/>
      <c r="D291" s="243"/>
      <c r="E291" s="325"/>
      <c r="F291" s="225"/>
      <c r="G291" s="243"/>
      <c r="H291" s="243"/>
      <c r="I291" s="243"/>
      <c r="J291" s="243"/>
      <c r="K291" s="243"/>
      <c r="L291" s="243"/>
      <c r="M291" s="243"/>
    </row>
    <row r="292" spans="1:13" s="226" customFormat="1" x14ac:dyDescent="0.3">
      <c r="B292" s="324"/>
      <c r="C292" s="225"/>
      <c r="D292" s="243"/>
      <c r="E292" s="325"/>
      <c r="F292" s="225"/>
      <c r="G292" s="243"/>
      <c r="H292" s="243"/>
      <c r="I292" s="243"/>
      <c r="J292" s="243"/>
      <c r="K292" s="243"/>
      <c r="L292" s="243"/>
      <c r="M292" s="243"/>
    </row>
    <row r="293" spans="1:13" s="226" customFormat="1" x14ac:dyDescent="0.3">
      <c r="A293" s="334"/>
      <c r="B293" s="326"/>
      <c r="E293" s="325"/>
      <c r="F293" s="323"/>
      <c r="G293" s="325"/>
      <c r="H293" s="323"/>
    </row>
    <row r="294" spans="1:13" s="226" customFormat="1" x14ac:dyDescent="0.3">
      <c r="B294" s="324"/>
      <c r="C294" s="225"/>
      <c r="D294" s="243"/>
      <c r="E294" s="325"/>
      <c r="F294" s="225"/>
      <c r="G294" s="243"/>
      <c r="H294" s="243"/>
      <c r="I294" s="243"/>
      <c r="J294" s="243"/>
      <c r="K294" s="243"/>
      <c r="L294" s="243"/>
      <c r="M294" s="243"/>
    </row>
    <row r="295" spans="1:13" s="226" customFormat="1" x14ac:dyDescent="0.3">
      <c r="B295" s="324"/>
      <c r="C295" s="225"/>
      <c r="D295" s="243"/>
      <c r="E295" s="325"/>
      <c r="F295" s="225"/>
      <c r="G295" s="243"/>
      <c r="H295" s="243"/>
      <c r="I295" s="243"/>
      <c r="J295" s="243"/>
      <c r="K295" s="243"/>
      <c r="L295" s="243"/>
      <c r="M295" s="243"/>
    </row>
    <row r="296" spans="1:13" s="226" customFormat="1" x14ac:dyDescent="0.3">
      <c r="B296" s="324"/>
      <c r="C296" s="225"/>
      <c r="D296" s="243"/>
      <c r="E296" s="325"/>
      <c r="F296" s="225"/>
      <c r="G296" s="243"/>
      <c r="H296" s="243"/>
      <c r="I296" s="243"/>
      <c r="J296" s="243"/>
      <c r="K296" s="243"/>
      <c r="L296" s="243"/>
      <c r="M296" s="243"/>
    </row>
    <row r="297" spans="1:13" s="226" customFormat="1" x14ac:dyDescent="0.3">
      <c r="B297" s="324"/>
      <c r="C297" s="225"/>
      <c r="D297" s="243"/>
      <c r="E297" s="325"/>
      <c r="F297" s="225"/>
      <c r="G297" s="243"/>
      <c r="H297" s="243"/>
      <c r="I297" s="243"/>
      <c r="J297" s="243"/>
      <c r="K297" s="243"/>
      <c r="L297" s="243"/>
      <c r="M297" s="243"/>
    </row>
    <row r="298" spans="1:13" s="226" customFormat="1" x14ac:dyDescent="0.3">
      <c r="B298" s="324"/>
      <c r="C298" s="225"/>
      <c r="D298" s="243"/>
      <c r="E298" s="325"/>
      <c r="F298" s="225"/>
      <c r="G298" s="243"/>
      <c r="H298" s="243"/>
      <c r="I298" s="243"/>
      <c r="J298" s="243"/>
      <c r="K298" s="243"/>
      <c r="L298" s="243"/>
      <c r="M298" s="243"/>
    </row>
    <row r="299" spans="1:13" s="226" customFormat="1" x14ac:dyDescent="0.3">
      <c r="A299" s="334"/>
      <c r="B299" s="324"/>
      <c r="C299" s="225"/>
      <c r="D299" s="243"/>
      <c r="E299" s="325"/>
      <c r="F299" s="323"/>
      <c r="G299" s="325"/>
      <c r="H299" s="323"/>
      <c r="I299" s="243"/>
      <c r="J299" s="243"/>
      <c r="K299" s="243"/>
      <c r="L299" s="243"/>
      <c r="M299" s="243"/>
    </row>
    <row r="300" spans="1:13" s="226" customFormat="1" x14ac:dyDescent="0.3">
      <c r="A300" s="335"/>
      <c r="B300" s="327"/>
      <c r="C300" s="328"/>
      <c r="D300" s="329"/>
      <c r="E300" s="330"/>
      <c r="F300" s="328"/>
      <c r="G300" s="329"/>
    </row>
    <row r="301" spans="1:13" s="226" customFormat="1" x14ac:dyDescent="0.3">
      <c r="A301" s="334"/>
      <c r="B301" s="324"/>
      <c r="C301" s="331"/>
      <c r="D301" s="243"/>
      <c r="E301" s="325"/>
      <c r="F301" s="331"/>
      <c r="G301" s="243"/>
    </row>
    <row r="302" spans="1:13" s="226" customFormat="1" x14ac:dyDescent="0.3">
      <c r="A302" s="240"/>
      <c r="B302" s="324"/>
      <c r="C302" s="225"/>
      <c r="D302" s="243"/>
      <c r="E302" s="325"/>
      <c r="F302" s="225"/>
      <c r="G302" s="243"/>
      <c r="H302" s="243"/>
      <c r="I302" s="243"/>
      <c r="J302" s="243"/>
      <c r="K302" s="243"/>
      <c r="L302" s="243"/>
      <c r="M302" s="243"/>
    </row>
    <row r="303" spans="1:13" s="226" customFormat="1" x14ac:dyDescent="0.3">
      <c r="B303" s="324"/>
      <c r="C303" s="225"/>
      <c r="D303" s="243"/>
      <c r="E303" s="325"/>
      <c r="F303" s="225"/>
      <c r="G303" s="243"/>
      <c r="H303" s="243"/>
      <c r="I303" s="243"/>
      <c r="J303" s="243"/>
      <c r="K303" s="243"/>
      <c r="L303" s="243"/>
      <c r="M303" s="243"/>
    </row>
    <row r="304" spans="1:13" s="226" customFormat="1" x14ac:dyDescent="0.3">
      <c r="B304" s="324"/>
      <c r="C304" s="225"/>
      <c r="D304" s="243"/>
      <c r="E304" s="325"/>
      <c r="F304" s="225"/>
      <c r="G304" s="243"/>
      <c r="H304" s="243"/>
      <c r="I304" s="243"/>
      <c r="J304" s="243"/>
      <c r="K304" s="243"/>
      <c r="L304" s="243"/>
      <c r="M304" s="243"/>
    </row>
    <row r="305" spans="1:13" s="226" customFormat="1" x14ac:dyDescent="0.3">
      <c r="A305" s="334"/>
      <c r="B305" s="326"/>
      <c r="E305" s="325"/>
      <c r="F305" s="323"/>
      <c r="G305" s="325"/>
      <c r="H305" s="323"/>
    </row>
    <row r="306" spans="1:13" s="226" customFormat="1" x14ac:dyDescent="0.3">
      <c r="B306" s="324"/>
      <c r="C306" s="225"/>
      <c r="D306" s="243"/>
      <c r="E306" s="325"/>
      <c r="F306" s="225"/>
      <c r="G306" s="243"/>
      <c r="H306" s="243"/>
      <c r="I306" s="243"/>
      <c r="J306" s="243"/>
      <c r="K306" s="243"/>
      <c r="L306" s="243"/>
      <c r="M306" s="243"/>
    </row>
    <row r="307" spans="1:13" s="226" customFormat="1" x14ac:dyDescent="0.3">
      <c r="B307" s="324"/>
      <c r="C307" s="225"/>
      <c r="D307" s="243"/>
      <c r="E307" s="325"/>
      <c r="F307" s="225"/>
      <c r="G307" s="243"/>
      <c r="H307" s="243"/>
      <c r="I307" s="243"/>
      <c r="J307" s="243"/>
      <c r="K307" s="243"/>
      <c r="L307" s="243"/>
      <c r="M307" s="243"/>
    </row>
    <row r="308" spans="1:13" s="226" customFormat="1" x14ac:dyDescent="0.3">
      <c r="B308" s="326"/>
      <c r="E308" s="332"/>
    </row>
    <row r="309" spans="1:13" s="226" customFormat="1" x14ac:dyDescent="0.3">
      <c r="A309" s="240"/>
      <c r="B309" s="324"/>
      <c r="C309" s="225"/>
      <c r="D309" s="243"/>
      <c r="E309" s="325"/>
      <c r="F309" s="225"/>
      <c r="G309" s="243"/>
    </row>
    <row r="310" spans="1:13" s="226" customFormat="1" x14ac:dyDescent="0.3">
      <c r="A310" s="240"/>
      <c r="B310" s="324"/>
      <c r="C310" s="225"/>
      <c r="D310" s="243"/>
      <c r="E310" s="325"/>
      <c r="F310" s="225"/>
      <c r="G310" s="243"/>
    </row>
    <row r="311" spans="1:13" s="226" customFormat="1" x14ac:dyDescent="0.3">
      <c r="A311" s="240"/>
      <c r="B311" s="324"/>
      <c r="C311" s="225"/>
      <c r="D311" s="243"/>
      <c r="E311" s="325"/>
      <c r="F311" s="225"/>
      <c r="G311" s="243"/>
    </row>
  </sheetData>
  <conditionalFormatting sqref="D231:D247 D158:D159 D306:D307 D161:D165 G161:G165 D184:D200 D202:D208 D287:D288 G184:G200 G202:G208 G287:G288 D120:D138 D140:D156 G120:G138 G140:G156 D4:D16 D290:D292 G4:G16 G291:G292 D167:D170 D172:D182 G167:G170 G172:G182 D113:D114 D116:D117 G113:G114 G116:G117 D108:D111 G108:G111 D18:D37 D39:D55 D294:D299 G18:G37 G39:G55 G295:G298 D210:D216 D218:D229 G210:G216 G218:G229 D57:D92 D94:D106 D302:D304 G57:G92 G94:G106 G303:G304 D249:D285 G249:G285">
    <cfRule type="containsText" dxfId="184" priority="29" stopIfTrue="1" operator="containsText" text="ort">
      <formula>NOT(ISERROR(SEARCH("ort",D4)))</formula>
    </cfRule>
  </conditionalFormatting>
  <conditionalFormatting sqref="B4">
    <cfRule type="containsText" dxfId="183" priority="28" stopIfTrue="1" operator="containsText" text="ort">
      <formula>NOT(ISERROR(SEARCH("ort",B4)))</formula>
    </cfRule>
  </conditionalFormatting>
  <conditionalFormatting sqref="B286:D286 B309:D1048493">
    <cfRule type="containsText" dxfId="182" priority="30" stopIfTrue="1" operator="containsText" text="ort">
      <formula>NOT(ISERROR(SEARCH("ort",#REF!)))</formula>
    </cfRule>
  </conditionalFormatting>
  <conditionalFormatting sqref="B1048494:D1048576 B302:C302 B5:C16 B292:C292 E5:F16 E292:F292 B18:C37 B39:C55 B298:C298 E18:F37 E39:F55 E298:F298 B57:C92 B94:C101 B304:C304 E57:F92 E94:F101 E304:F304">
    <cfRule type="containsText" dxfId="181" priority="31" stopIfTrue="1" operator="containsText" text="ort">
      <formula>NOT(ISERROR(SEARCH("ort",#REF!)))</formula>
    </cfRule>
  </conditionalFormatting>
  <conditionalFormatting sqref="B1:C1 B3:D3 C2 B231:C247 B158:C159 B306:C307 B161:C165 E161:F165 B184:C200 B202:C208 B287:C288 E184:F200 E202:F208 E287:F288 B120:C138 B140:C156 B290:C291 E120:F138 E140:F156 E291:F291 B167:C170 B172:C182 E167:F170 E172:F182 B113:C114 B116:C117 E113:F114 E116:F117 B102:C106 B108:C111 B294:C297 E102:F102 E108:F111 E295:F297 B299:C299 B210:C216 B218:C229 B303:C303 E210:F216 E218:F229 E303:F303 B249:C285 E249:F285 E104:F106 E103">
    <cfRule type="containsText" dxfId="180" priority="32" stopIfTrue="1" operator="containsText" text="ort">
      <formula>NOT(ISERROR(SEARCH("ort",#REF!)))</formula>
    </cfRule>
  </conditionalFormatting>
  <conditionalFormatting sqref="B2">
    <cfRule type="containsText" dxfId="179" priority="27" stopIfTrue="1" operator="containsText" text="ort">
      <formula>NOT(ISERROR(SEARCH("ort",#REF!)))</formula>
    </cfRule>
  </conditionalFormatting>
  <conditionalFormatting sqref="D2">
    <cfRule type="containsText" dxfId="178" priority="26" stopIfTrue="1" operator="containsText" text="ort">
      <formula>NOT(ISERROR(SEARCH("ort",#REF!)))</formula>
    </cfRule>
  </conditionalFormatting>
  <conditionalFormatting sqref="D289">
    <cfRule type="containsText" dxfId="177" priority="23" stopIfTrue="1" operator="containsText" text="ort">
      <formula>NOT(ISERROR(SEARCH("ort",D289)))</formula>
    </cfRule>
  </conditionalFormatting>
  <conditionalFormatting sqref="B293:D293 B305:D305 D300:D301 B300:B301 B308:D308">
    <cfRule type="containsText" dxfId="176" priority="24" stopIfTrue="1" operator="containsText" text="ort">
      <formula>NOT(ISERROR(SEARCH("ort",#REF!)))</formula>
    </cfRule>
  </conditionalFormatting>
  <conditionalFormatting sqref="B289:C289">
    <cfRule type="containsText" dxfId="175" priority="25" stopIfTrue="1" operator="containsText" text="ort">
      <formula>NOT(ISERROR(SEARCH("ort",#REF!)))</formula>
    </cfRule>
  </conditionalFormatting>
  <conditionalFormatting sqref="C300:C301">
    <cfRule type="containsText" dxfId="174" priority="22" stopIfTrue="1" operator="containsText" text="ort">
      <formula>NOT(ISERROR(SEARCH("ort",#REF!)))</formula>
    </cfRule>
  </conditionalFormatting>
  <conditionalFormatting sqref="D1">
    <cfRule type="containsText" dxfId="173" priority="21" stopIfTrue="1" operator="containsText" text="ort">
      <formula>NOT(ISERROR(SEARCH("ort",#REF!)))</formula>
    </cfRule>
  </conditionalFormatting>
  <conditionalFormatting sqref="G1">
    <cfRule type="containsText" dxfId="172" priority="10" stopIfTrue="1" operator="containsText" text="ort">
      <formula>NOT(ISERROR(SEARCH("ort",#REF!)))</formula>
    </cfRule>
  </conditionalFormatting>
  <conditionalFormatting sqref="G290 G231:G247 G294 G302 G158:G159 G306:G307">
    <cfRule type="containsText" dxfId="171" priority="17" stopIfTrue="1" operator="containsText" text="ort">
      <formula>NOT(ISERROR(SEARCH("ort",G158)))</formula>
    </cfRule>
  </conditionalFormatting>
  <conditionalFormatting sqref="E4">
    <cfRule type="containsText" dxfId="170" priority="16" stopIfTrue="1" operator="containsText" text="ort">
      <formula>NOT(ISERROR(SEARCH("ort",E4)))</formula>
    </cfRule>
  </conditionalFormatting>
  <conditionalFormatting sqref="E286:G286 E309:G1048493">
    <cfRule type="containsText" dxfId="169" priority="18" stopIfTrue="1" operator="containsText" text="ort">
      <formula>NOT(ISERROR(SEARCH("ort",#REF!)))</formula>
    </cfRule>
  </conditionalFormatting>
  <conditionalFormatting sqref="E1048494:G1048576 E302:F302">
    <cfRule type="containsText" dxfId="168" priority="19" stopIfTrue="1" operator="containsText" text="ort">
      <formula>NOT(ISERROR(SEARCH("ort",#REF!)))</formula>
    </cfRule>
  </conditionalFormatting>
  <conditionalFormatting sqref="F4 E1:F1 E3:G3 F2 E290:F290 E231:F247 E294:F294 E158:F159 E306:F307 E299 G299">
    <cfRule type="containsText" dxfId="167" priority="20" stopIfTrue="1" operator="containsText" text="ort">
      <formula>NOT(ISERROR(SEARCH("ort",#REF!)))</formula>
    </cfRule>
  </conditionalFormatting>
  <conditionalFormatting sqref="E2">
    <cfRule type="containsText" dxfId="166" priority="15" stopIfTrue="1" operator="containsText" text="ort">
      <formula>NOT(ISERROR(SEARCH("ort",#REF!)))</formula>
    </cfRule>
  </conditionalFormatting>
  <conditionalFormatting sqref="G2">
    <cfRule type="containsText" dxfId="165" priority="14" stopIfTrue="1" operator="containsText" text="ort">
      <formula>NOT(ISERROR(SEARCH("ort",#REF!)))</formula>
    </cfRule>
  </conditionalFormatting>
  <conditionalFormatting sqref="G300:G301 E300:E301 E308:G308 E293 G293 E305 G305">
    <cfRule type="containsText" dxfId="164" priority="12" stopIfTrue="1" operator="containsText" text="ort">
      <formula>NOT(ISERROR(SEARCH("ort",#REF!)))</formula>
    </cfRule>
  </conditionalFormatting>
  <conditionalFormatting sqref="E289:G289">
    <cfRule type="containsText" dxfId="163" priority="13" stopIfTrue="1" operator="containsText" text="ort">
      <formula>NOT(ISERROR(SEARCH("ort",#REF!)))</formula>
    </cfRule>
  </conditionalFormatting>
  <conditionalFormatting sqref="F300:F301">
    <cfRule type="containsText" dxfId="162" priority="11" stopIfTrue="1" operator="containsText" text="ort">
      <formula>NOT(ISERROR(SEARCH("ort",#REF!)))</formula>
    </cfRule>
  </conditionalFormatting>
  <conditionalFormatting sqref="H289">
    <cfRule type="containsText" dxfId="161" priority="9" stopIfTrue="1" operator="containsText" text="ort">
      <formula>NOT(ISERROR(SEARCH("ort",#REF!)))</formula>
    </cfRule>
  </conditionalFormatting>
  <conditionalFormatting sqref="F293">
    <cfRule type="containsText" dxfId="160" priority="8" stopIfTrue="1" operator="containsText" text="ort">
      <formula>NOT(ISERROR(SEARCH("ort",#REF!)))</formula>
    </cfRule>
  </conditionalFormatting>
  <conditionalFormatting sqref="H293">
    <cfRule type="containsText" dxfId="159" priority="7" stopIfTrue="1" operator="containsText" text="ort">
      <formula>NOT(ISERROR(SEARCH("ort",#REF!)))</formula>
    </cfRule>
  </conditionalFormatting>
  <conditionalFormatting sqref="H299">
    <cfRule type="containsText" dxfId="158" priority="5" stopIfTrue="1" operator="containsText" text="ort">
      <formula>NOT(ISERROR(SEARCH("ort",#REF!)))</formula>
    </cfRule>
  </conditionalFormatting>
  <conditionalFormatting sqref="F299">
    <cfRule type="containsText" dxfId="157" priority="6" stopIfTrue="1" operator="containsText" text="ort">
      <formula>NOT(ISERROR(SEARCH("ort",#REF!)))</formula>
    </cfRule>
  </conditionalFormatting>
  <conditionalFormatting sqref="F305">
    <cfRule type="containsText" dxfId="156" priority="4" stopIfTrue="1" operator="containsText" text="ort">
      <formula>NOT(ISERROR(SEARCH("ort",#REF!)))</formula>
    </cfRule>
  </conditionalFormatting>
  <conditionalFormatting sqref="H305">
    <cfRule type="containsText" dxfId="155" priority="3" stopIfTrue="1" operator="containsText" text="ort">
      <formula>NOT(ISERROR(SEARCH("ort",#REF!)))</formula>
    </cfRule>
  </conditionalFormatting>
  <conditionalFormatting sqref="C4">
    <cfRule type="containsText" dxfId="154" priority="2" stopIfTrue="1" operator="containsText" text="ort">
      <formula>NOT(ISERROR(SEARCH("ort",#REF!)))</formula>
    </cfRule>
  </conditionalFormatting>
  <conditionalFormatting sqref="F103">
    <cfRule type="containsText" dxfId="153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workbookViewId="0"/>
  </sheetViews>
  <sheetFormatPr defaultColWidth="9.140625" defaultRowHeight="16.5" x14ac:dyDescent="0.3"/>
  <cols>
    <col min="1" max="1" width="27.7109375" style="349" customWidth="1"/>
    <col min="2" max="2" width="14.85546875" style="351" bestFit="1" customWidth="1"/>
    <col min="3" max="3" width="11.140625" style="347" bestFit="1" customWidth="1"/>
    <col min="4" max="4" width="14.85546875" style="6" bestFit="1" customWidth="1"/>
    <col min="5" max="5" width="14.5703125" style="7" bestFit="1" customWidth="1"/>
    <col min="6" max="6" width="9.5703125" style="8" bestFit="1" customWidth="1"/>
    <col min="7" max="7" width="14.5703125" style="7" bestFit="1" customWidth="1"/>
    <col min="8" max="8" width="12.7109375" style="6" customWidth="1"/>
    <col min="9" max="9" width="22" style="6" bestFit="1" customWidth="1"/>
    <col min="10" max="10" width="9.140625" style="6"/>
    <col min="11" max="11" width="13.5703125" style="6" bestFit="1" customWidth="1"/>
    <col min="12" max="16384" width="9.140625" style="6"/>
  </cols>
  <sheetData>
    <row r="1" spans="1:11" s="5" customFormat="1" x14ac:dyDescent="0.3">
      <c r="A1" s="1" t="s">
        <v>282</v>
      </c>
      <c r="B1" s="350"/>
      <c r="C1" s="266"/>
      <c r="D1" s="248" t="s">
        <v>343</v>
      </c>
      <c r="E1" s="14"/>
      <c r="F1" s="15"/>
      <c r="G1" s="14"/>
    </row>
    <row r="2" spans="1:11" s="3" customFormat="1" x14ac:dyDescent="0.3">
      <c r="A2" s="1"/>
      <c r="B2" s="350" t="s">
        <v>354</v>
      </c>
      <c r="C2" s="266"/>
      <c r="D2" s="3" t="s">
        <v>354</v>
      </c>
      <c r="E2" s="313">
        <v>42430</v>
      </c>
      <c r="F2" s="220"/>
      <c r="G2" s="2">
        <v>42430</v>
      </c>
    </row>
    <row r="3" spans="1:11" s="340" customFormat="1" ht="31.5" customHeight="1" x14ac:dyDescent="0.3">
      <c r="A3" s="336" t="s">
        <v>277</v>
      </c>
      <c r="B3" s="341" t="s">
        <v>278</v>
      </c>
      <c r="C3" s="262" t="s">
        <v>279</v>
      </c>
      <c r="D3" s="337" t="s">
        <v>280</v>
      </c>
      <c r="E3" s="338" t="s">
        <v>278</v>
      </c>
      <c r="F3" s="339" t="s">
        <v>279</v>
      </c>
      <c r="G3" s="338" t="s">
        <v>280</v>
      </c>
    </row>
    <row r="4" spans="1:11" x14ac:dyDescent="0.3">
      <c r="A4" s="336" t="s">
        <v>325</v>
      </c>
      <c r="B4" s="356">
        <f>SUM(B5:B283)</f>
        <v>74012299.940000013</v>
      </c>
      <c r="C4" s="355">
        <f>(B4-E4)/E4*100</f>
        <v>-4.9854796430873707</v>
      </c>
      <c r="D4" s="357">
        <f>SUM(D5:D283)</f>
        <v>104166.72999999998</v>
      </c>
      <c r="E4" s="342">
        <v>77895778.100000024</v>
      </c>
      <c r="F4" s="343">
        <v>-0.91599548586759738</v>
      </c>
      <c r="G4" s="342">
        <v>-11345.469999999996</v>
      </c>
      <c r="H4" s="7"/>
      <c r="J4" s="7"/>
    </row>
    <row r="5" spans="1:11" x14ac:dyDescent="0.3">
      <c r="A5" s="6" t="s">
        <v>0</v>
      </c>
      <c r="B5" s="351">
        <v>16899.14</v>
      </c>
      <c r="C5" s="347">
        <v>-5.36</v>
      </c>
      <c r="D5" s="7">
        <v>16.75</v>
      </c>
      <c r="E5" s="7">
        <v>17855.38</v>
      </c>
      <c r="F5" s="8">
        <v>-6.23</v>
      </c>
      <c r="G5" s="7">
        <v>-1.82</v>
      </c>
      <c r="H5" s="7"/>
      <c r="I5" s="7"/>
      <c r="J5" s="7"/>
      <c r="K5" s="7"/>
    </row>
    <row r="6" spans="1:11" x14ac:dyDescent="0.3">
      <c r="A6" s="6" t="s">
        <v>1</v>
      </c>
      <c r="B6" s="351">
        <v>249009.81</v>
      </c>
      <c r="C6" s="347">
        <v>-9.18</v>
      </c>
      <c r="D6" s="7">
        <v>218.84</v>
      </c>
      <c r="E6" s="7">
        <v>274183.21999999997</v>
      </c>
      <c r="F6" s="8">
        <v>1.52</v>
      </c>
      <c r="G6" s="7">
        <v>23.96</v>
      </c>
      <c r="H6" s="7"/>
      <c r="I6" s="7"/>
      <c r="J6" s="7"/>
      <c r="K6" s="7"/>
    </row>
    <row r="7" spans="1:11" x14ac:dyDescent="0.3">
      <c r="A7" s="6" t="s">
        <v>2</v>
      </c>
      <c r="B7" s="351">
        <v>145022.32999999999</v>
      </c>
      <c r="C7" s="347">
        <v>-1.4</v>
      </c>
      <c r="D7" s="7">
        <v>165.24</v>
      </c>
      <c r="E7" s="7">
        <v>147088.34</v>
      </c>
      <c r="F7" s="8">
        <v>-4.59</v>
      </c>
      <c r="G7" s="7">
        <v>4.18</v>
      </c>
      <c r="H7" s="7"/>
      <c r="I7" s="7"/>
      <c r="J7" s="7"/>
      <c r="K7" s="7"/>
    </row>
    <row r="8" spans="1:11" x14ac:dyDescent="0.3">
      <c r="A8" s="6" t="s">
        <v>3</v>
      </c>
      <c r="B8" s="351">
        <v>42500.94</v>
      </c>
      <c r="C8" s="347">
        <v>-5.54</v>
      </c>
      <c r="D8" s="7">
        <v>35.92</v>
      </c>
      <c r="E8" s="7">
        <v>44995.31</v>
      </c>
      <c r="F8" s="8">
        <v>3.03</v>
      </c>
      <c r="G8" s="7">
        <v>-5.01</v>
      </c>
      <c r="H8" s="7"/>
      <c r="I8" s="7"/>
      <c r="J8" s="7"/>
      <c r="K8" s="7"/>
    </row>
    <row r="9" spans="1:11" x14ac:dyDescent="0.3">
      <c r="A9" s="6" t="s">
        <v>4</v>
      </c>
      <c r="B9" s="351">
        <v>172110.58</v>
      </c>
      <c r="C9" s="347">
        <v>-4.8600000000000003</v>
      </c>
      <c r="D9" s="7">
        <v>190.3</v>
      </c>
      <c r="E9" s="7">
        <v>180894.54</v>
      </c>
      <c r="F9" s="8">
        <v>-2.4900000000000002</v>
      </c>
      <c r="G9" s="7">
        <v>-12.87</v>
      </c>
      <c r="H9" s="7"/>
      <c r="I9" s="7"/>
      <c r="J9" s="7"/>
      <c r="K9" s="7"/>
    </row>
    <row r="10" spans="1:11" x14ac:dyDescent="0.3">
      <c r="A10" s="6" t="s">
        <v>5</v>
      </c>
      <c r="B10" s="351">
        <v>128376.44</v>
      </c>
      <c r="C10" s="347">
        <v>-3.33</v>
      </c>
      <c r="D10" s="7">
        <v>132.08000000000001</v>
      </c>
      <c r="E10" s="7">
        <v>132801.01</v>
      </c>
      <c r="F10" s="8">
        <v>-4.63</v>
      </c>
      <c r="G10" s="7">
        <v>17.66</v>
      </c>
      <c r="H10" s="7"/>
      <c r="I10" s="7"/>
      <c r="J10" s="7"/>
      <c r="K10" s="7"/>
    </row>
    <row r="11" spans="1:11" x14ac:dyDescent="0.3">
      <c r="A11" s="6" t="s">
        <v>6</v>
      </c>
      <c r="B11" s="351">
        <v>84275.49</v>
      </c>
      <c r="C11" s="347">
        <v>-3.32</v>
      </c>
      <c r="D11" s="7">
        <v>77.66</v>
      </c>
      <c r="E11" s="7">
        <v>87170.57</v>
      </c>
      <c r="F11" s="8">
        <v>-1.85</v>
      </c>
      <c r="G11" s="7">
        <v>-11.25</v>
      </c>
      <c r="H11" s="7"/>
      <c r="I11" s="7"/>
      <c r="J11" s="7"/>
      <c r="K11" s="7"/>
    </row>
    <row r="12" spans="1:11" x14ac:dyDescent="0.3">
      <c r="A12" s="6" t="s">
        <v>7</v>
      </c>
      <c r="B12" s="351">
        <v>58458.11</v>
      </c>
      <c r="C12" s="347">
        <v>-8.5399999999999991</v>
      </c>
      <c r="D12" s="7">
        <v>53.07</v>
      </c>
      <c r="E12" s="7">
        <v>63919.66</v>
      </c>
      <c r="F12" s="8">
        <v>-0.53</v>
      </c>
      <c r="G12" s="7">
        <v>-4.53</v>
      </c>
      <c r="H12" s="7"/>
      <c r="I12" s="7"/>
      <c r="J12" s="7"/>
      <c r="K12" s="7"/>
    </row>
    <row r="13" spans="1:11" x14ac:dyDescent="0.3">
      <c r="A13" s="6" t="s">
        <v>8</v>
      </c>
      <c r="B13" s="351">
        <v>17184.64</v>
      </c>
      <c r="C13" s="347">
        <v>0.2</v>
      </c>
      <c r="D13" s="7">
        <v>11.34</v>
      </c>
      <c r="E13" s="7">
        <v>17150.2</v>
      </c>
      <c r="F13" s="8">
        <v>-3.41</v>
      </c>
      <c r="G13" s="7">
        <v>5.71</v>
      </c>
      <c r="H13" s="7"/>
      <c r="I13" s="7"/>
      <c r="J13" s="7"/>
      <c r="K13" s="7"/>
    </row>
    <row r="14" spans="1:11" x14ac:dyDescent="0.3">
      <c r="A14" s="6" t="s">
        <v>9</v>
      </c>
      <c r="B14" s="351">
        <v>17855.88</v>
      </c>
      <c r="C14" s="347">
        <v>-6.19</v>
      </c>
      <c r="D14" s="7">
        <v>11.52</v>
      </c>
      <c r="E14" s="7">
        <v>19034.02</v>
      </c>
      <c r="F14" s="8">
        <v>0.99</v>
      </c>
      <c r="G14" s="7">
        <v>-0.49</v>
      </c>
      <c r="H14" s="7"/>
      <c r="I14" s="7"/>
      <c r="J14" s="7"/>
      <c r="K14" s="7"/>
    </row>
    <row r="15" spans="1:11" x14ac:dyDescent="0.3">
      <c r="A15" s="6" t="s">
        <v>10</v>
      </c>
      <c r="B15" s="351">
        <v>26493.97</v>
      </c>
      <c r="C15" s="347">
        <v>-0.91</v>
      </c>
      <c r="D15" s="7">
        <v>28.62</v>
      </c>
      <c r="E15" s="7">
        <v>26737.48</v>
      </c>
      <c r="F15" s="8">
        <v>-0.71</v>
      </c>
      <c r="G15" s="7">
        <v>-0.1</v>
      </c>
      <c r="H15" s="7"/>
      <c r="I15" s="7"/>
      <c r="J15" s="7"/>
      <c r="K15" s="7"/>
    </row>
    <row r="16" spans="1:11" x14ac:dyDescent="0.3">
      <c r="A16" s="6" t="s">
        <v>11</v>
      </c>
      <c r="B16" s="351">
        <v>3542090.71</v>
      </c>
      <c r="C16" s="347">
        <v>-2.37</v>
      </c>
      <c r="D16" s="7">
        <v>6870.02</v>
      </c>
      <c r="E16" s="7">
        <v>3628235.06</v>
      </c>
      <c r="F16" s="8">
        <v>-1.06</v>
      </c>
      <c r="G16" s="7">
        <v>-666.97</v>
      </c>
      <c r="H16" s="7"/>
      <c r="I16" s="7"/>
      <c r="J16" s="7"/>
      <c r="K16" s="7"/>
    </row>
    <row r="17" spans="1:11" x14ac:dyDescent="0.3">
      <c r="A17" s="344" t="s">
        <v>12</v>
      </c>
      <c r="B17" s="353">
        <v>153224.22</v>
      </c>
      <c r="C17" s="354">
        <v>-11.69</v>
      </c>
      <c r="D17" s="358">
        <v>154.24</v>
      </c>
      <c r="E17" s="7">
        <v>173515.47999999998</v>
      </c>
      <c r="F17" s="346" t="s">
        <v>333</v>
      </c>
      <c r="G17" s="7">
        <v>121.63</v>
      </c>
      <c r="H17" s="295" t="s">
        <v>348</v>
      </c>
    </row>
    <row r="18" spans="1:11" x14ac:dyDescent="0.3">
      <c r="A18" s="6" t="s">
        <v>13</v>
      </c>
      <c r="B18" s="351">
        <v>187863.43</v>
      </c>
      <c r="C18" s="347">
        <v>-8.91</v>
      </c>
      <c r="D18" s="7">
        <v>203.52</v>
      </c>
      <c r="E18" s="7">
        <v>206235.5</v>
      </c>
      <c r="F18" s="8">
        <v>2.34</v>
      </c>
      <c r="G18" s="7">
        <v>5.93</v>
      </c>
      <c r="H18" s="7"/>
      <c r="I18" s="7"/>
      <c r="J18" s="7"/>
      <c r="K18" s="7"/>
    </row>
    <row r="19" spans="1:11" x14ac:dyDescent="0.3">
      <c r="A19" s="6" t="s">
        <v>14</v>
      </c>
      <c r="B19" s="351">
        <v>39289.199999999997</v>
      </c>
      <c r="C19" s="347">
        <v>-5.52</v>
      </c>
      <c r="D19" s="7">
        <v>59.52</v>
      </c>
      <c r="E19" s="7">
        <v>41583.68</v>
      </c>
      <c r="F19" s="8">
        <v>-2.72</v>
      </c>
      <c r="G19" s="7">
        <v>-44.63</v>
      </c>
      <c r="H19" s="7"/>
      <c r="I19" s="7"/>
      <c r="J19" s="7"/>
      <c r="K19" s="7"/>
    </row>
    <row r="20" spans="1:11" x14ac:dyDescent="0.3">
      <c r="A20" s="6" t="s">
        <v>15</v>
      </c>
      <c r="B20" s="351">
        <v>61748.5</v>
      </c>
      <c r="C20" s="347">
        <v>-3.25</v>
      </c>
      <c r="D20" s="7">
        <v>41.65</v>
      </c>
      <c r="E20" s="7">
        <v>63824.93</v>
      </c>
      <c r="F20" s="8">
        <v>-3.54</v>
      </c>
      <c r="G20" s="7">
        <v>-40.26</v>
      </c>
      <c r="H20" s="7"/>
      <c r="I20" s="7"/>
      <c r="J20" s="7"/>
      <c r="K20" s="7"/>
    </row>
    <row r="21" spans="1:11" x14ac:dyDescent="0.3">
      <c r="A21" s="6" t="s">
        <v>16</v>
      </c>
      <c r="B21" s="351">
        <v>224350.46</v>
      </c>
      <c r="C21" s="347">
        <v>-5.58</v>
      </c>
      <c r="D21" s="7">
        <v>280.98</v>
      </c>
      <c r="E21" s="7">
        <v>237597.73</v>
      </c>
      <c r="F21" s="8">
        <v>-1.92</v>
      </c>
      <c r="G21" s="7">
        <v>24.43</v>
      </c>
      <c r="H21" s="7"/>
      <c r="I21" s="7"/>
      <c r="J21" s="7"/>
      <c r="K21" s="7"/>
    </row>
    <row r="22" spans="1:11" x14ac:dyDescent="0.3">
      <c r="A22" s="6" t="s">
        <v>17</v>
      </c>
      <c r="B22" s="351">
        <v>112324.13</v>
      </c>
      <c r="C22" s="347">
        <v>-7.05</v>
      </c>
      <c r="D22" s="7">
        <v>116.97</v>
      </c>
      <c r="E22" s="7">
        <v>120842.07</v>
      </c>
      <c r="F22" s="8">
        <v>-0.34</v>
      </c>
      <c r="G22" s="7">
        <v>-4.28</v>
      </c>
      <c r="H22" s="7"/>
      <c r="I22" s="7"/>
      <c r="J22" s="7"/>
      <c r="K22" s="7"/>
    </row>
    <row r="23" spans="1:11" x14ac:dyDescent="0.3">
      <c r="A23" s="6" t="s">
        <v>18</v>
      </c>
      <c r="B23" s="351">
        <v>101912.88</v>
      </c>
      <c r="C23" s="347">
        <v>-7.53</v>
      </c>
      <c r="D23" s="7">
        <v>108.91</v>
      </c>
      <c r="E23" s="7">
        <v>110211.4</v>
      </c>
      <c r="F23" s="8">
        <v>-1.33</v>
      </c>
      <c r="G23" s="7">
        <v>4.99</v>
      </c>
      <c r="H23" s="7"/>
      <c r="I23" s="7"/>
      <c r="J23" s="7"/>
      <c r="K23" s="7"/>
    </row>
    <row r="24" spans="1:11" x14ac:dyDescent="0.3">
      <c r="A24" s="6" t="s">
        <v>19</v>
      </c>
      <c r="B24" s="351">
        <v>15832.53</v>
      </c>
      <c r="C24" s="347">
        <v>-4.5199999999999996</v>
      </c>
      <c r="D24" s="7">
        <v>12.57</v>
      </c>
      <c r="E24" s="7">
        <v>16582.72</v>
      </c>
      <c r="F24" s="8">
        <v>4.37</v>
      </c>
      <c r="G24" s="7">
        <v>-0.44</v>
      </c>
      <c r="H24" s="7"/>
      <c r="I24" s="7"/>
      <c r="J24" s="7"/>
      <c r="K24" s="7"/>
    </row>
    <row r="25" spans="1:11" x14ac:dyDescent="0.3">
      <c r="A25" s="6" t="s">
        <v>20</v>
      </c>
      <c r="B25" s="351">
        <v>18703.21</v>
      </c>
      <c r="C25" s="347">
        <v>-9.4499999999999993</v>
      </c>
      <c r="D25" s="7">
        <v>25.22</v>
      </c>
      <c r="E25" s="7">
        <v>20654.68</v>
      </c>
      <c r="F25" s="8">
        <v>-1.96</v>
      </c>
      <c r="G25" s="7">
        <v>-1.68</v>
      </c>
      <c r="H25" s="7"/>
      <c r="I25" s="7"/>
      <c r="J25" s="7"/>
      <c r="K25" s="7"/>
    </row>
    <row r="26" spans="1:11" x14ac:dyDescent="0.3">
      <c r="A26" s="6" t="s">
        <v>21</v>
      </c>
      <c r="B26" s="351">
        <v>396207.44</v>
      </c>
      <c r="C26" s="347">
        <v>-5.63</v>
      </c>
      <c r="D26" s="7">
        <v>472.99</v>
      </c>
      <c r="E26" s="7">
        <v>419857.24</v>
      </c>
      <c r="F26" s="8">
        <v>-2.2799999999999998</v>
      </c>
      <c r="G26" s="7">
        <v>-68.400000000000006</v>
      </c>
      <c r="H26" s="7"/>
      <c r="I26" s="7"/>
      <c r="J26" s="7"/>
      <c r="K26" s="7"/>
    </row>
    <row r="27" spans="1:11" x14ac:dyDescent="0.3">
      <c r="A27" s="6" t="s">
        <v>22</v>
      </c>
      <c r="B27" s="351">
        <v>28251.040000000001</v>
      </c>
      <c r="C27" s="347">
        <v>-6.28</v>
      </c>
      <c r="D27" s="7">
        <v>19.190000000000001</v>
      </c>
      <c r="E27" s="7">
        <v>30142.880000000001</v>
      </c>
      <c r="F27" s="8">
        <v>-0.78</v>
      </c>
      <c r="G27" s="7">
        <v>-1.2</v>
      </c>
      <c r="H27" s="7"/>
      <c r="I27" s="7"/>
      <c r="J27" s="7"/>
      <c r="K27" s="7"/>
    </row>
    <row r="28" spans="1:11" x14ac:dyDescent="0.3">
      <c r="A28" s="6" t="s">
        <v>23</v>
      </c>
      <c r="B28" s="351">
        <v>135177.9</v>
      </c>
      <c r="C28" s="347">
        <v>-8.32</v>
      </c>
      <c r="D28" s="7">
        <v>177.48</v>
      </c>
      <c r="E28" s="7">
        <v>147447.38</v>
      </c>
      <c r="F28" s="8">
        <v>-2.12</v>
      </c>
      <c r="G28" s="7">
        <v>60.86</v>
      </c>
      <c r="H28" s="7"/>
      <c r="I28" s="7"/>
      <c r="J28" s="7"/>
      <c r="K28" s="7"/>
    </row>
    <row r="29" spans="1:11" x14ac:dyDescent="0.3">
      <c r="A29" s="6" t="s">
        <v>24</v>
      </c>
      <c r="B29" s="351">
        <v>73898.63</v>
      </c>
      <c r="C29" s="347">
        <v>-4.75</v>
      </c>
      <c r="D29" s="7">
        <v>78.27</v>
      </c>
      <c r="E29" s="7">
        <v>77587.509999999995</v>
      </c>
      <c r="F29" s="8">
        <v>-2.16</v>
      </c>
      <c r="G29" s="7">
        <v>-4.1500000000000004</v>
      </c>
      <c r="H29" s="7"/>
      <c r="I29" s="7"/>
      <c r="J29" s="7"/>
      <c r="K29" s="7"/>
    </row>
    <row r="30" spans="1:11" x14ac:dyDescent="0.3">
      <c r="A30" s="6" t="s">
        <v>25</v>
      </c>
      <c r="B30" s="351">
        <v>126292.73</v>
      </c>
      <c r="C30" s="347">
        <v>-3.73</v>
      </c>
      <c r="D30" s="7">
        <v>218.71</v>
      </c>
      <c r="E30" s="7">
        <v>131181.54999999999</v>
      </c>
      <c r="F30" s="8">
        <v>1.22</v>
      </c>
      <c r="G30" s="7">
        <v>-49.65</v>
      </c>
      <c r="H30" s="7"/>
      <c r="I30" s="7"/>
      <c r="J30" s="7"/>
      <c r="K30" s="7"/>
    </row>
    <row r="31" spans="1:11" x14ac:dyDescent="0.3">
      <c r="A31" s="7" t="s">
        <v>26</v>
      </c>
      <c r="B31" s="351">
        <v>36134.620000000003</v>
      </c>
      <c r="C31" s="347">
        <v>-4.3099999999999996</v>
      </c>
      <c r="D31" s="7">
        <v>71.03</v>
      </c>
      <c r="E31" s="7">
        <v>37764.019999999997</v>
      </c>
      <c r="F31" s="8">
        <v>-7.84</v>
      </c>
      <c r="G31" s="7">
        <v>-10.19</v>
      </c>
      <c r="H31" s="7"/>
      <c r="I31" s="7"/>
      <c r="J31" s="7"/>
      <c r="K31" s="7"/>
    </row>
    <row r="32" spans="1:11" x14ac:dyDescent="0.3">
      <c r="A32" s="7" t="s">
        <v>27</v>
      </c>
      <c r="B32" s="351">
        <v>131999.66</v>
      </c>
      <c r="C32" s="347">
        <v>-6.05</v>
      </c>
      <c r="D32" s="7">
        <v>135.56</v>
      </c>
      <c r="E32" s="7">
        <v>140505.91</v>
      </c>
      <c r="F32" s="8">
        <v>-2.33</v>
      </c>
      <c r="G32" s="7">
        <v>-21.94</v>
      </c>
      <c r="H32" s="7"/>
      <c r="I32" s="7"/>
      <c r="J32" s="7"/>
      <c r="K32" s="7"/>
    </row>
    <row r="33" spans="1:11" x14ac:dyDescent="0.3">
      <c r="A33" s="7" t="s">
        <v>28</v>
      </c>
      <c r="B33" s="351">
        <v>137910.38</v>
      </c>
      <c r="C33" s="347">
        <v>-3.86</v>
      </c>
      <c r="D33" s="7">
        <v>125.92</v>
      </c>
      <c r="E33" s="7">
        <v>143449.18</v>
      </c>
      <c r="F33" s="8">
        <v>-4.42</v>
      </c>
      <c r="G33" s="7">
        <v>-5.85</v>
      </c>
      <c r="H33" s="7"/>
      <c r="I33" s="7"/>
      <c r="J33" s="7"/>
      <c r="K33" s="7"/>
    </row>
    <row r="34" spans="1:11" x14ac:dyDescent="0.3">
      <c r="A34" s="7" t="s">
        <v>29</v>
      </c>
      <c r="B34" s="351">
        <v>262249.77</v>
      </c>
      <c r="C34" s="347">
        <v>-5.67</v>
      </c>
      <c r="D34" s="7">
        <v>304.18</v>
      </c>
      <c r="E34" s="7">
        <v>277998.39</v>
      </c>
      <c r="F34" s="8">
        <v>-2.37</v>
      </c>
      <c r="G34" s="7">
        <v>7.54</v>
      </c>
      <c r="H34" s="7"/>
      <c r="I34" s="7"/>
      <c r="J34" s="7"/>
      <c r="K34" s="7"/>
    </row>
    <row r="35" spans="1:11" x14ac:dyDescent="0.3">
      <c r="A35" s="6" t="s">
        <v>30</v>
      </c>
      <c r="B35" s="351">
        <v>46438.84</v>
      </c>
      <c r="C35" s="347">
        <v>-5.68</v>
      </c>
      <c r="D35" s="7">
        <v>104.28</v>
      </c>
      <c r="E35" s="7">
        <v>49233.01</v>
      </c>
      <c r="F35" s="8">
        <v>-1.85</v>
      </c>
      <c r="G35" s="7">
        <v>-17.579999999999998</v>
      </c>
      <c r="H35" s="7"/>
      <c r="I35" s="7"/>
      <c r="J35" s="7"/>
      <c r="K35" s="7"/>
    </row>
    <row r="36" spans="1:11" x14ac:dyDescent="0.3">
      <c r="A36" s="6" t="s">
        <v>31</v>
      </c>
      <c r="B36" s="351">
        <v>6581975.5</v>
      </c>
      <c r="C36" s="347">
        <v>-4.01</v>
      </c>
      <c r="D36" s="7">
        <v>17674.45</v>
      </c>
      <c r="E36" s="7">
        <v>6856737.9000000004</v>
      </c>
      <c r="F36" s="8">
        <v>-0.41</v>
      </c>
      <c r="G36" s="7">
        <v>-5205.1499999999996</v>
      </c>
      <c r="H36" s="7"/>
      <c r="I36" s="7"/>
      <c r="J36" s="7"/>
      <c r="K36" s="7"/>
    </row>
    <row r="37" spans="1:11" x14ac:dyDescent="0.3">
      <c r="A37" s="6" t="s">
        <v>32</v>
      </c>
      <c r="B37" s="351">
        <v>31761.5</v>
      </c>
      <c r="C37" s="347">
        <v>-10.37</v>
      </c>
      <c r="D37" s="7">
        <v>50.19</v>
      </c>
      <c r="E37" s="7">
        <v>35436.75</v>
      </c>
      <c r="F37" s="8">
        <v>2.83</v>
      </c>
      <c r="G37" s="7">
        <v>-12.67</v>
      </c>
      <c r="H37" s="7"/>
      <c r="I37" s="7"/>
      <c r="J37" s="7"/>
      <c r="K37" s="7"/>
    </row>
    <row r="38" spans="1:11" x14ac:dyDescent="0.3">
      <c r="A38" s="344" t="s">
        <v>33</v>
      </c>
      <c r="B38" s="351">
        <v>544029.89</v>
      </c>
      <c r="C38" s="347">
        <v>-6.41</v>
      </c>
      <c r="D38" s="6">
        <v>528.63</v>
      </c>
      <c r="E38" s="7">
        <v>581320.13</v>
      </c>
      <c r="F38" s="346" t="s">
        <v>333</v>
      </c>
      <c r="G38" s="7">
        <v>-34.069999999999993</v>
      </c>
      <c r="H38" s="295" t="s">
        <v>349</v>
      </c>
    </row>
    <row r="39" spans="1:11" x14ac:dyDescent="0.3">
      <c r="A39" s="6" t="s">
        <v>34</v>
      </c>
      <c r="B39" s="351">
        <v>28925.24</v>
      </c>
      <c r="C39" s="347">
        <v>-10.96</v>
      </c>
      <c r="D39" s="7">
        <v>47</v>
      </c>
      <c r="E39" s="7">
        <v>32485.74</v>
      </c>
      <c r="F39" s="8">
        <v>3.44</v>
      </c>
      <c r="G39" s="7">
        <v>-19.190000000000001</v>
      </c>
      <c r="H39" s="7"/>
      <c r="I39" s="7"/>
      <c r="J39" s="7"/>
      <c r="K39" s="7"/>
    </row>
    <row r="40" spans="1:11" x14ac:dyDescent="0.3">
      <c r="A40" s="6" t="s">
        <v>35</v>
      </c>
      <c r="B40" s="351">
        <v>145886.81</v>
      </c>
      <c r="C40" s="347">
        <v>-5.24</v>
      </c>
      <c r="D40" s="7">
        <v>160.37</v>
      </c>
      <c r="E40" s="7">
        <v>153959.35</v>
      </c>
      <c r="F40" s="8">
        <v>-3.14</v>
      </c>
      <c r="G40" s="7">
        <v>6.5</v>
      </c>
      <c r="H40" s="7"/>
      <c r="I40" s="7"/>
      <c r="J40" s="7"/>
      <c r="K40" s="7"/>
    </row>
    <row r="41" spans="1:11" x14ac:dyDescent="0.3">
      <c r="A41" s="6" t="s">
        <v>36</v>
      </c>
      <c r="B41" s="351">
        <v>39532.03</v>
      </c>
      <c r="C41" s="347">
        <v>-5.22</v>
      </c>
      <c r="D41" s="7">
        <v>36.49</v>
      </c>
      <c r="E41" s="7">
        <v>41709.14</v>
      </c>
      <c r="F41" s="8">
        <v>-1.69</v>
      </c>
      <c r="G41" s="7">
        <v>-1.9</v>
      </c>
      <c r="H41" s="7"/>
      <c r="I41" s="7"/>
      <c r="J41" s="7"/>
      <c r="K41" s="7"/>
    </row>
    <row r="42" spans="1:11" x14ac:dyDescent="0.3">
      <c r="A42" s="6" t="s">
        <v>37</v>
      </c>
      <c r="B42" s="351">
        <v>36043.379999999997</v>
      </c>
      <c r="C42" s="347">
        <v>-6.21</v>
      </c>
      <c r="D42" s="7">
        <v>49.28</v>
      </c>
      <c r="E42" s="7">
        <v>38431.51</v>
      </c>
      <c r="F42" s="8">
        <v>1.49</v>
      </c>
      <c r="G42" s="7">
        <v>1.67</v>
      </c>
      <c r="H42" s="7"/>
      <c r="I42" s="7"/>
      <c r="J42" s="7"/>
      <c r="K42" s="7"/>
    </row>
    <row r="43" spans="1:11" x14ac:dyDescent="0.3">
      <c r="A43" s="6" t="s">
        <v>38</v>
      </c>
      <c r="B43" s="351">
        <v>593359.41</v>
      </c>
      <c r="C43" s="347">
        <v>-4.7699999999999996</v>
      </c>
      <c r="D43" s="7">
        <v>903.14</v>
      </c>
      <c r="E43" s="7">
        <v>623099.97</v>
      </c>
      <c r="F43" s="8">
        <v>-1.19</v>
      </c>
      <c r="G43" s="7">
        <v>-70.099999999999994</v>
      </c>
      <c r="H43" s="7"/>
      <c r="I43" s="7"/>
      <c r="J43" s="7"/>
      <c r="K43" s="7"/>
    </row>
    <row r="44" spans="1:11" x14ac:dyDescent="0.3">
      <c r="A44" s="6" t="s">
        <v>39</v>
      </c>
      <c r="B44" s="351">
        <v>138599.76999999999</v>
      </c>
      <c r="C44" s="347">
        <v>-5.54</v>
      </c>
      <c r="D44" s="7">
        <v>138.43</v>
      </c>
      <c r="E44" s="7">
        <v>146732.76</v>
      </c>
      <c r="F44" s="8">
        <v>-0.8</v>
      </c>
      <c r="G44" s="7">
        <v>-12.6</v>
      </c>
      <c r="H44" s="7"/>
      <c r="I44" s="7"/>
      <c r="J44" s="7"/>
      <c r="K44" s="7"/>
    </row>
    <row r="45" spans="1:11" x14ac:dyDescent="0.3">
      <c r="A45" s="6" t="s">
        <v>40</v>
      </c>
      <c r="B45" s="351">
        <v>907359.8</v>
      </c>
      <c r="C45" s="347">
        <v>-6.67</v>
      </c>
      <c r="D45" s="7">
        <v>1136.06</v>
      </c>
      <c r="E45" s="7">
        <v>972201.9</v>
      </c>
      <c r="F45" s="8">
        <v>-0.53</v>
      </c>
      <c r="G45" s="7">
        <v>-59.96</v>
      </c>
      <c r="H45" s="7"/>
      <c r="I45" s="7"/>
      <c r="J45" s="7"/>
      <c r="K45" s="7"/>
    </row>
    <row r="46" spans="1:11" x14ac:dyDescent="0.3">
      <c r="A46" s="6" t="s">
        <v>41</v>
      </c>
      <c r="B46" s="351">
        <v>122159.88</v>
      </c>
      <c r="C46" s="347">
        <v>-6.79</v>
      </c>
      <c r="D46" s="7">
        <v>134.66</v>
      </c>
      <c r="E46" s="7">
        <v>131065.60000000001</v>
      </c>
      <c r="F46" s="8">
        <v>0.13</v>
      </c>
      <c r="G46" s="7">
        <v>-17.239999999999998</v>
      </c>
      <c r="H46" s="7"/>
      <c r="I46" s="7"/>
      <c r="J46" s="7"/>
      <c r="K46" s="7"/>
    </row>
    <row r="47" spans="1:11" x14ac:dyDescent="0.3">
      <c r="A47" s="6" t="s">
        <v>42</v>
      </c>
      <c r="B47" s="351">
        <v>105380.65</v>
      </c>
      <c r="C47" s="347">
        <v>-5.74</v>
      </c>
      <c r="D47" s="7">
        <v>109.72</v>
      </c>
      <c r="E47" s="7">
        <v>111795.1</v>
      </c>
      <c r="F47" s="8">
        <v>-2.61</v>
      </c>
      <c r="G47" s="7">
        <v>5.45</v>
      </c>
      <c r="H47" s="7"/>
      <c r="I47" s="7"/>
      <c r="J47" s="7"/>
      <c r="K47" s="7"/>
    </row>
    <row r="48" spans="1:11" x14ac:dyDescent="0.3">
      <c r="A48" s="6" t="s">
        <v>43</v>
      </c>
      <c r="B48" s="351">
        <v>115212.66</v>
      </c>
      <c r="C48" s="347">
        <v>-6.83</v>
      </c>
      <c r="D48" s="7">
        <v>122.44</v>
      </c>
      <c r="E48" s="7">
        <v>123654.24</v>
      </c>
      <c r="F48" s="8">
        <v>-3.42</v>
      </c>
      <c r="G48" s="7">
        <v>-8.59</v>
      </c>
      <c r="H48" s="7"/>
      <c r="I48" s="7"/>
      <c r="J48" s="7"/>
      <c r="K48" s="7"/>
    </row>
    <row r="49" spans="1:11" x14ac:dyDescent="0.3">
      <c r="A49" s="6" t="s">
        <v>44</v>
      </c>
      <c r="B49" s="351">
        <v>218926.89</v>
      </c>
      <c r="C49" s="347">
        <v>-5.21</v>
      </c>
      <c r="D49" s="7">
        <v>158.28</v>
      </c>
      <c r="E49" s="7">
        <v>230967.9</v>
      </c>
      <c r="F49" s="8">
        <v>-1.28</v>
      </c>
      <c r="G49" s="7">
        <v>-3.97</v>
      </c>
      <c r="H49" s="7"/>
      <c r="I49" s="7"/>
      <c r="J49" s="7"/>
      <c r="K49" s="7"/>
    </row>
    <row r="50" spans="1:11" x14ac:dyDescent="0.3">
      <c r="A50" s="6" t="s">
        <v>45</v>
      </c>
      <c r="B50" s="351">
        <v>61681.82</v>
      </c>
      <c r="C50" s="347">
        <v>-5.39</v>
      </c>
      <c r="D50" s="7">
        <v>153.12</v>
      </c>
      <c r="E50" s="7">
        <v>65194.92</v>
      </c>
      <c r="F50" s="8">
        <v>-2.5299999999999998</v>
      </c>
      <c r="G50" s="7">
        <v>-32.51</v>
      </c>
      <c r="H50" s="7"/>
      <c r="I50" s="7"/>
      <c r="J50" s="7"/>
      <c r="K50" s="7"/>
    </row>
    <row r="51" spans="1:11" x14ac:dyDescent="0.3">
      <c r="A51" s="6" t="s">
        <v>46</v>
      </c>
      <c r="B51" s="351">
        <v>407314.87</v>
      </c>
      <c r="C51" s="347">
        <v>-6.46</v>
      </c>
      <c r="D51" s="7">
        <v>429.55</v>
      </c>
      <c r="E51" s="7">
        <v>435458.45</v>
      </c>
      <c r="F51" s="8">
        <v>-2.02</v>
      </c>
      <c r="G51" s="7">
        <v>130.78</v>
      </c>
      <c r="H51" s="7"/>
      <c r="I51" s="7"/>
      <c r="J51" s="7"/>
      <c r="K51" s="7"/>
    </row>
    <row r="52" spans="1:11" x14ac:dyDescent="0.3">
      <c r="A52" s="6" t="s">
        <v>47</v>
      </c>
      <c r="B52" s="351">
        <v>91483.53</v>
      </c>
      <c r="C52" s="347">
        <v>-2.95</v>
      </c>
      <c r="D52" s="7">
        <v>139.55000000000001</v>
      </c>
      <c r="E52" s="7">
        <v>94260.68</v>
      </c>
      <c r="F52" s="8">
        <v>0.81</v>
      </c>
      <c r="G52" s="7">
        <v>-11.3</v>
      </c>
      <c r="H52" s="7"/>
      <c r="I52" s="7"/>
      <c r="J52" s="7"/>
      <c r="K52" s="7"/>
    </row>
    <row r="53" spans="1:11" x14ac:dyDescent="0.3">
      <c r="A53" s="6" t="s">
        <v>48</v>
      </c>
      <c r="B53" s="351">
        <v>102155.88</v>
      </c>
      <c r="C53" s="347">
        <v>-4.24</v>
      </c>
      <c r="D53" s="7">
        <v>127.63</v>
      </c>
      <c r="E53" s="7">
        <v>106675.16</v>
      </c>
      <c r="F53" s="8">
        <v>14.29</v>
      </c>
      <c r="G53" s="7">
        <v>10.32</v>
      </c>
      <c r="H53" s="7"/>
      <c r="I53" s="7"/>
      <c r="J53" s="7"/>
      <c r="K53" s="7"/>
    </row>
    <row r="54" spans="1:11" x14ac:dyDescent="0.3">
      <c r="A54" s="6" t="s">
        <v>49</v>
      </c>
      <c r="B54" s="351">
        <v>31961.54</v>
      </c>
      <c r="C54" s="347">
        <v>-5.45</v>
      </c>
      <c r="D54" s="7">
        <v>40.590000000000003</v>
      </c>
      <c r="E54" s="7">
        <v>33802.42</v>
      </c>
      <c r="F54" s="8">
        <v>-0.08</v>
      </c>
      <c r="G54" s="7">
        <v>2.81</v>
      </c>
      <c r="H54" s="7"/>
      <c r="I54" s="7"/>
      <c r="J54" s="7"/>
      <c r="K54" s="7"/>
    </row>
    <row r="55" spans="1:11" x14ac:dyDescent="0.3">
      <c r="A55" s="6" t="s">
        <v>50</v>
      </c>
      <c r="B55" s="351">
        <v>84159.78</v>
      </c>
      <c r="C55" s="347">
        <v>-3.17</v>
      </c>
      <c r="D55" s="7">
        <v>65.290000000000006</v>
      </c>
      <c r="E55" s="7">
        <v>86912.61</v>
      </c>
      <c r="F55" s="8">
        <v>-2.79</v>
      </c>
      <c r="G55" s="7">
        <v>1.45</v>
      </c>
      <c r="H55" s="7"/>
      <c r="I55" s="7"/>
      <c r="J55" s="7"/>
      <c r="K55" s="7"/>
    </row>
    <row r="56" spans="1:11" x14ac:dyDescent="0.3">
      <c r="A56" s="6" t="s">
        <v>51</v>
      </c>
      <c r="B56" s="351">
        <v>242546.74</v>
      </c>
      <c r="C56" s="347">
        <v>-7.68</v>
      </c>
      <c r="D56" s="7">
        <v>234.01</v>
      </c>
      <c r="E56" s="7">
        <v>262723.03000000003</v>
      </c>
      <c r="F56" s="8">
        <v>0.6</v>
      </c>
      <c r="G56" s="7">
        <v>-0.72</v>
      </c>
      <c r="H56" s="7"/>
      <c r="I56" s="7"/>
      <c r="J56" s="7"/>
      <c r="K56" s="7"/>
    </row>
    <row r="57" spans="1:11" x14ac:dyDescent="0.3">
      <c r="A57" s="6" t="s">
        <v>52</v>
      </c>
      <c r="B57" s="351">
        <v>891894.47</v>
      </c>
      <c r="C57" s="347">
        <v>-4.7300000000000004</v>
      </c>
      <c r="D57" s="7">
        <v>1301.1400000000001</v>
      </c>
      <c r="E57" s="7">
        <v>936134.85</v>
      </c>
      <c r="F57" s="8">
        <v>1.27</v>
      </c>
      <c r="G57" s="7">
        <v>-166.43</v>
      </c>
      <c r="H57" s="7"/>
      <c r="I57" s="7"/>
      <c r="J57" s="7"/>
      <c r="K57" s="7"/>
    </row>
    <row r="58" spans="1:11" x14ac:dyDescent="0.3">
      <c r="A58" s="6" t="s">
        <v>53</v>
      </c>
      <c r="B58" s="351">
        <v>100064.84</v>
      </c>
      <c r="C58" s="347">
        <v>-10.07</v>
      </c>
      <c r="D58" s="7">
        <v>85.99</v>
      </c>
      <c r="E58" s="7">
        <v>111274.14</v>
      </c>
      <c r="F58" s="8">
        <v>22.86</v>
      </c>
      <c r="G58" s="7">
        <v>12.54</v>
      </c>
      <c r="H58" s="7"/>
      <c r="I58" s="7"/>
      <c r="J58" s="7"/>
      <c r="K58" s="7"/>
    </row>
    <row r="59" spans="1:11" x14ac:dyDescent="0.3">
      <c r="A59" s="6" t="s">
        <v>54</v>
      </c>
      <c r="B59" s="351">
        <v>87710.44</v>
      </c>
      <c r="C59" s="347">
        <v>-4.6900000000000004</v>
      </c>
      <c r="D59" s="7">
        <v>69.16</v>
      </c>
      <c r="E59" s="7">
        <v>92031.24</v>
      </c>
      <c r="F59" s="8">
        <v>4.8899999999999997</v>
      </c>
      <c r="G59" s="7">
        <v>-2.5</v>
      </c>
      <c r="H59" s="7"/>
      <c r="I59" s="7"/>
      <c r="J59" s="7"/>
      <c r="K59" s="7"/>
    </row>
    <row r="60" spans="1:11" x14ac:dyDescent="0.3">
      <c r="A60" s="6" t="s">
        <v>55</v>
      </c>
      <c r="B60" s="351">
        <v>72923.429999999993</v>
      </c>
      <c r="C60" s="347">
        <v>-8.3699999999999992</v>
      </c>
      <c r="D60" s="7">
        <v>94.69</v>
      </c>
      <c r="E60" s="7">
        <v>79580.39</v>
      </c>
      <c r="F60" s="8">
        <v>-3.19</v>
      </c>
      <c r="G60" s="7">
        <v>-24.57</v>
      </c>
      <c r="H60" s="7"/>
      <c r="I60" s="7"/>
      <c r="J60" s="7"/>
      <c r="K60" s="7"/>
    </row>
    <row r="61" spans="1:11" x14ac:dyDescent="0.3">
      <c r="A61" s="6" t="s">
        <v>56</v>
      </c>
      <c r="B61" s="351">
        <v>77866.23</v>
      </c>
      <c r="C61" s="347">
        <v>-5.99</v>
      </c>
      <c r="D61" s="7">
        <v>103.84</v>
      </c>
      <c r="E61" s="7">
        <v>82830.63</v>
      </c>
      <c r="F61" s="8">
        <v>-0.95</v>
      </c>
      <c r="G61" s="7">
        <v>-5.1100000000000003</v>
      </c>
      <c r="H61" s="7"/>
      <c r="I61" s="7"/>
      <c r="J61" s="7"/>
      <c r="K61" s="7"/>
    </row>
    <row r="62" spans="1:11" x14ac:dyDescent="0.3">
      <c r="A62" s="6" t="s">
        <v>57</v>
      </c>
      <c r="B62" s="351">
        <v>56815.4</v>
      </c>
      <c r="C62" s="347">
        <v>-8.51</v>
      </c>
      <c r="D62" s="7">
        <v>108.97</v>
      </c>
      <c r="E62" s="7">
        <v>62099.519999999997</v>
      </c>
      <c r="F62" s="8">
        <v>-0.11</v>
      </c>
      <c r="G62" s="7">
        <v>-13.65</v>
      </c>
      <c r="H62" s="7"/>
      <c r="I62" s="7"/>
      <c r="J62" s="7"/>
      <c r="K62" s="7"/>
    </row>
    <row r="63" spans="1:11" x14ac:dyDescent="0.3">
      <c r="A63" s="6" t="s">
        <v>58</v>
      </c>
      <c r="B63" s="351">
        <v>81723.23</v>
      </c>
      <c r="C63" s="347">
        <v>-7.39</v>
      </c>
      <c r="D63" s="7">
        <v>143.38999999999999</v>
      </c>
      <c r="E63" s="7">
        <v>88248.86</v>
      </c>
      <c r="F63" s="8">
        <v>0.91</v>
      </c>
      <c r="G63" s="7">
        <v>-20.29</v>
      </c>
      <c r="H63" s="7"/>
      <c r="I63" s="7"/>
      <c r="J63" s="7"/>
      <c r="K63" s="7"/>
    </row>
    <row r="64" spans="1:11" x14ac:dyDescent="0.3">
      <c r="A64" s="6" t="s">
        <v>59</v>
      </c>
      <c r="B64" s="351">
        <v>1734708.35</v>
      </c>
      <c r="C64" s="347">
        <v>-4.54</v>
      </c>
      <c r="D64" s="7">
        <v>1987.85</v>
      </c>
      <c r="E64" s="7">
        <v>1817157.66</v>
      </c>
      <c r="F64" s="8">
        <v>-1.1499999999999999</v>
      </c>
      <c r="G64" s="7">
        <v>-179.24</v>
      </c>
      <c r="H64" s="7"/>
      <c r="I64" s="7"/>
      <c r="J64" s="7"/>
      <c r="K64" s="7"/>
    </row>
    <row r="65" spans="1:11" x14ac:dyDescent="0.3">
      <c r="A65" s="6" t="s">
        <v>60</v>
      </c>
      <c r="B65" s="351">
        <v>30522.639999999999</v>
      </c>
      <c r="C65" s="347">
        <v>-2.4300000000000002</v>
      </c>
      <c r="D65" s="7">
        <v>28.73</v>
      </c>
      <c r="E65" s="7">
        <v>31282.84</v>
      </c>
      <c r="F65" s="8">
        <v>-5.62</v>
      </c>
      <c r="G65" s="7">
        <v>2.69</v>
      </c>
      <c r="H65" s="7"/>
      <c r="I65" s="7"/>
      <c r="J65" s="7"/>
      <c r="K65" s="7"/>
    </row>
    <row r="66" spans="1:11" x14ac:dyDescent="0.3">
      <c r="A66" s="6" t="s">
        <v>61</v>
      </c>
      <c r="B66" s="351">
        <v>290534.46999999997</v>
      </c>
      <c r="C66" s="347">
        <v>-6.69</v>
      </c>
      <c r="D66" s="7">
        <v>491.29</v>
      </c>
      <c r="E66" s="7">
        <v>311370.38</v>
      </c>
      <c r="F66" s="8">
        <v>-1.1299999999999999</v>
      </c>
      <c r="G66" s="7">
        <v>-304.13</v>
      </c>
      <c r="H66" s="7"/>
      <c r="I66" s="7"/>
      <c r="J66" s="7"/>
      <c r="K66" s="7"/>
    </row>
    <row r="67" spans="1:11" x14ac:dyDescent="0.3">
      <c r="A67" s="6" t="s">
        <v>62</v>
      </c>
      <c r="B67" s="351">
        <v>546194.54</v>
      </c>
      <c r="C67" s="347">
        <v>-6.18</v>
      </c>
      <c r="D67" s="7">
        <v>525.71</v>
      </c>
      <c r="E67" s="7">
        <v>582144.4</v>
      </c>
      <c r="F67" s="8">
        <v>-0.89</v>
      </c>
      <c r="G67" s="7">
        <v>-23.27</v>
      </c>
      <c r="H67" s="7"/>
      <c r="I67" s="7"/>
      <c r="J67" s="7"/>
      <c r="K67" s="7"/>
    </row>
    <row r="68" spans="1:11" x14ac:dyDescent="0.3">
      <c r="A68" s="6" t="s">
        <v>63</v>
      </c>
      <c r="B68" s="351">
        <v>572780.89</v>
      </c>
      <c r="C68" s="347">
        <v>-5.45</v>
      </c>
      <c r="D68" s="7">
        <v>557.54999999999995</v>
      </c>
      <c r="E68" s="7">
        <v>605768.68999999994</v>
      </c>
      <c r="F68" s="8">
        <v>-1.32</v>
      </c>
      <c r="G68" s="7">
        <v>-43.01</v>
      </c>
      <c r="H68" s="7"/>
      <c r="I68" s="7"/>
      <c r="J68" s="7"/>
      <c r="K68" s="7"/>
    </row>
    <row r="69" spans="1:11" x14ac:dyDescent="0.3">
      <c r="A69" s="6" t="s">
        <v>64</v>
      </c>
      <c r="B69" s="351">
        <v>190418.21</v>
      </c>
      <c r="C69" s="347">
        <v>-4.04</v>
      </c>
      <c r="D69" s="7">
        <v>213.7</v>
      </c>
      <c r="E69" s="7">
        <v>198440.86</v>
      </c>
      <c r="F69" s="8">
        <v>-0.56000000000000005</v>
      </c>
      <c r="G69" s="7">
        <v>-55.54</v>
      </c>
      <c r="H69" s="7"/>
      <c r="I69" s="7"/>
      <c r="J69" s="7"/>
      <c r="K69" s="7"/>
    </row>
    <row r="70" spans="1:11" x14ac:dyDescent="0.3">
      <c r="A70" s="6" t="s">
        <v>65</v>
      </c>
      <c r="B70" s="351">
        <v>447986.06</v>
      </c>
      <c r="C70" s="347">
        <v>-4.0999999999999996</v>
      </c>
      <c r="D70" s="7">
        <v>409.54</v>
      </c>
      <c r="E70" s="7">
        <v>467140.41</v>
      </c>
      <c r="F70" s="8">
        <v>-0.28999999999999998</v>
      </c>
      <c r="G70" s="7">
        <v>-32.72</v>
      </c>
      <c r="H70" s="7"/>
      <c r="I70" s="7"/>
      <c r="J70" s="7"/>
      <c r="K70" s="7"/>
    </row>
    <row r="71" spans="1:11" x14ac:dyDescent="0.3">
      <c r="A71" s="6" t="s">
        <v>66</v>
      </c>
      <c r="B71" s="351">
        <v>74596.649999999994</v>
      </c>
      <c r="C71" s="347">
        <v>5.86</v>
      </c>
      <c r="D71" s="7">
        <v>140.18</v>
      </c>
      <c r="E71" s="7">
        <v>70467.81</v>
      </c>
      <c r="F71" s="8">
        <v>-2.68</v>
      </c>
      <c r="G71" s="7">
        <v>-39.35</v>
      </c>
      <c r="H71" s="7"/>
      <c r="I71" s="7"/>
      <c r="J71" s="7"/>
      <c r="K71" s="7"/>
    </row>
    <row r="72" spans="1:11" x14ac:dyDescent="0.3">
      <c r="A72" s="6" t="s">
        <v>67</v>
      </c>
      <c r="B72" s="351">
        <v>184369.69</v>
      </c>
      <c r="C72" s="347">
        <v>-6.39</v>
      </c>
      <c r="D72" s="7">
        <v>198.54</v>
      </c>
      <c r="E72" s="7">
        <v>196947.86</v>
      </c>
      <c r="F72" s="8">
        <v>0.49</v>
      </c>
      <c r="G72" s="7">
        <v>3.02</v>
      </c>
      <c r="H72" s="7"/>
      <c r="I72" s="7"/>
      <c r="J72" s="7"/>
      <c r="K72" s="7"/>
    </row>
    <row r="73" spans="1:11" x14ac:dyDescent="0.3">
      <c r="A73" s="6" t="s">
        <v>68</v>
      </c>
      <c r="B73" s="351">
        <v>86778.27</v>
      </c>
      <c r="C73" s="347">
        <v>-6.68</v>
      </c>
      <c r="D73" s="7">
        <v>91.99</v>
      </c>
      <c r="E73" s="7">
        <v>92993.96</v>
      </c>
      <c r="F73" s="8">
        <v>-3.51</v>
      </c>
      <c r="G73" s="7">
        <v>1.71</v>
      </c>
      <c r="H73" s="7"/>
      <c r="I73" s="7"/>
      <c r="J73" s="7"/>
      <c r="K73" s="7"/>
    </row>
    <row r="74" spans="1:11" x14ac:dyDescent="0.3">
      <c r="A74" s="6" t="s">
        <v>69</v>
      </c>
      <c r="B74" s="351">
        <v>23500.44</v>
      </c>
      <c r="C74" s="347">
        <v>-3.01</v>
      </c>
      <c r="D74" s="7">
        <v>24.24</v>
      </c>
      <c r="E74" s="7">
        <v>24228.959999999999</v>
      </c>
      <c r="F74" s="8">
        <v>-5.71</v>
      </c>
      <c r="G74" s="7">
        <v>2.95</v>
      </c>
      <c r="H74" s="7"/>
      <c r="I74" s="7"/>
      <c r="J74" s="7"/>
      <c r="K74" s="7"/>
    </row>
    <row r="75" spans="1:11" x14ac:dyDescent="0.3">
      <c r="A75" s="6" t="s">
        <v>70</v>
      </c>
      <c r="B75" s="351">
        <v>113850.33</v>
      </c>
      <c r="C75" s="347">
        <v>-7.29</v>
      </c>
      <c r="D75" s="7">
        <v>129.37</v>
      </c>
      <c r="E75" s="7">
        <v>122807.65</v>
      </c>
      <c r="F75" s="8">
        <v>1.46</v>
      </c>
      <c r="G75" s="7">
        <v>13.89</v>
      </c>
      <c r="H75" s="7"/>
      <c r="I75" s="7"/>
      <c r="J75" s="7"/>
      <c r="K75" s="7"/>
    </row>
    <row r="76" spans="1:11" x14ac:dyDescent="0.3">
      <c r="A76" s="6" t="s">
        <v>71</v>
      </c>
      <c r="B76" s="351">
        <v>59899.26</v>
      </c>
      <c r="C76" s="347">
        <v>-8.4499999999999993</v>
      </c>
      <c r="D76" s="7">
        <v>81.62</v>
      </c>
      <c r="E76" s="7">
        <v>65428.3</v>
      </c>
      <c r="F76" s="8">
        <v>0.65</v>
      </c>
      <c r="G76" s="7">
        <v>6.36</v>
      </c>
      <c r="H76" s="7"/>
      <c r="I76" s="7"/>
      <c r="J76" s="7"/>
      <c r="K76" s="7"/>
    </row>
    <row r="77" spans="1:11" x14ac:dyDescent="0.3">
      <c r="A77" s="6" t="s">
        <v>72</v>
      </c>
      <c r="B77" s="351">
        <v>35863.11</v>
      </c>
      <c r="C77" s="347">
        <v>-4.92</v>
      </c>
      <c r="D77" s="7">
        <v>44.35</v>
      </c>
      <c r="E77" s="7">
        <v>37717.03</v>
      </c>
      <c r="F77" s="8">
        <v>1.51</v>
      </c>
      <c r="G77" s="7">
        <v>-0.67</v>
      </c>
      <c r="H77" s="7"/>
      <c r="I77" s="7"/>
      <c r="J77" s="7"/>
      <c r="K77" s="7"/>
    </row>
    <row r="78" spans="1:11" x14ac:dyDescent="0.3">
      <c r="A78" s="6" t="s">
        <v>73</v>
      </c>
      <c r="B78" s="351">
        <v>20842.73</v>
      </c>
      <c r="C78" s="347">
        <v>-3.35</v>
      </c>
      <c r="D78" s="7">
        <v>40.83</v>
      </c>
      <c r="E78" s="7">
        <v>21565.13</v>
      </c>
      <c r="F78" s="8">
        <v>-1.93</v>
      </c>
      <c r="G78" s="7">
        <v>-7.47</v>
      </c>
      <c r="H78" s="7"/>
      <c r="I78" s="7"/>
      <c r="J78" s="7"/>
      <c r="K78" s="7"/>
    </row>
    <row r="79" spans="1:11" x14ac:dyDescent="0.3">
      <c r="A79" s="6" t="s">
        <v>74</v>
      </c>
      <c r="B79" s="351">
        <v>234573.42</v>
      </c>
      <c r="C79" s="347">
        <v>-5.55</v>
      </c>
      <c r="D79" s="7">
        <v>262.45</v>
      </c>
      <c r="E79" s="7">
        <v>248353.73</v>
      </c>
      <c r="F79" s="8">
        <v>-0.56000000000000005</v>
      </c>
      <c r="G79" s="7">
        <v>-13.88</v>
      </c>
      <c r="H79" s="7"/>
      <c r="I79" s="7"/>
      <c r="J79" s="7"/>
      <c r="K79" s="7"/>
    </row>
    <row r="80" spans="1:11" x14ac:dyDescent="0.3">
      <c r="A80" s="6" t="s">
        <v>75</v>
      </c>
      <c r="B80" s="351">
        <v>272999.88</v>
      </c>
      <c r="C80" s="347">
        <v>-7.61</v>
      </c>
      <c r="D80" s="7">
        <v>291.47000000000003</v>
      </c>
      <c r="E80" s="7">
        <v>295488.95</v>
      </c>
      <c r="F80" s="8">
        <v>-1.72</v>
      </c>
      <c r="G80" s="7">
        <v>-43.61</v>
      </c>
      <c r="H80" s="7"/>
      <c r="I80" s="7"/>
      <c r="J80" s="7"/>
      <c r="K80" s="7"/>
    </row>
    <row r="81" spans="1:11" x14ac:dyDescent="0.3">
      <c r="A81" s="6" t="s">
        <v>76</v>
      </c>
      <c r="B81" s="351">
        <v>186412.21</v>
      </c>
      <c r="C81" s="347">
        <v>-7.01</v>
      </c>
      <c r="D81" s="7">
        <v>129.03</v>
      </c>
      <c r="E81" s="7">
        <v>200460.02</v>
      </c>
      <c r="F81" s="8">
        <v>-5.51</v>
      </c>
      <c r="G81" s="7">
        <v>-31.54</v>
      </c>
      <c r="H81" s="7"/>
      <c r="I81" s="7"/>
      <c r="J81" s="7"/>
      <c r="K81" s="7"/>
    </row>
    <row r="82" spans="1:11" x14ac:dyDescent="0.3">
      <c r="A82" s="6" t="s">
        <v>77</v>
      </c>
      <c r="B82" s="351">
        <v>34646.35</v>
      </c>
      <c r="C82" s="347">
        <v>-6.51</v>
      </c>
      <c r="D82" s="7">
        <v>54.44</v>
      </c>
      <c r="E82" s="7">
        <v>37059.72</v>
      </c>
      <c r="F82" s="8">
        <v>0.46</v>
      </c>
      <c r="G82" s="7">
        <v>-19.329999999999998</v>
      </c>
      <c r="H82" s="7"/>
      <c r="I82" s="7"/>
      <c r="J82" s="7"/>
      <c r="K82" s="7"/>
    </row>
    <row r="83" spans="1:11" x14ac:dyDescent="0.3">
      <c r="A83" s="6" t="s">
        <v>78</v>
      </c>
      <c r="B83" s="351">
        <v>118995.24</v>
      </c>
      <c r="C83" s="347">
        <v>-6.7</v>
      </c>
      <c r="D83" s="7">
        <v>117.45</v>
      </c>
      <c r="E83" s="7">
        <v>127540.63</v>
      </c>
      <c r="F83" s="8">
        <v>-1.25</v>
      </c>
      <c r="G83" s="7">
        <v>9.1300000000000008</v>
      </c>
      <c r="H83" s="7"/>
      <c r="I83" s="7"/>
      <c r="J83" s="7"/>
      <c r="K83" s="7"/>
    </row>
    <row r="84" spans="1:11" x14ac:dyDescent="0.3">
      <c r="A84" s="6" t="s">
        <v>79</v>
      </c>
      <c r="B84" s="351">
        <v>255705.9</v>
      </c>
      <c r="C84" s="347">
        <v>-6.6</v>
      </c>
      <c r="D84" s="7">
        <v>409.78</v>
      </c>
      <c r="E84" s="7">
        <v>273786.09000000003</v>
      </c>
      <c r="F84" s="8">
        <v>-0.92</v>
      </c>
      <c r="G84" s="7">
        <v>-89.33</v>
      </c>
      <c r="H84" s="7"/>
      <c r="I84" s="7"/>
      <c r="J84" s="7"/>
      <c r="K84" s="7"/>
    </row>
    <row r="85" spans="1:11" x14ac:dyDescent="0.3">
      <c r="A85" s="6" t="s">
        <v>80</v>
      </c>
      <c r="B85" s="351">
        <v>124232.95</v>
      </c>
      <c r="C85" s="347">
        <v>-5.37</v>
      </c>
      <c r="D85" s="7">
        <v>116.43</v>
      </c>
      <c r="E85" s="7">
        <v>131288.73000000001</v>
      </c>
      <c r="F85" s="8">
        <v>-0.52</v>
      </c>
      <c r="G85" s="7">
        <v>6.87</v>
      </c>
      <c r="H85" s="7"/>
      <c r="I85" s="7"/>
      <c r="J85" s="7"/>
      <c r="K85" s="7"/>
    </row>
    <row r="86" spans="1:11" x14ac:dyDescent="0.3">
      <c r="A86" s="6" t="s">
        <v>81</v>
      </c>
      <c r="B86" s="351">
        <v>123982.45</v>
      </c>
      <c r="C86" s="347">
        <v>-6.8</v>
      </c>
      <c r="D86" s="7">
        <v>94.4</v>
      </c>
      <c r="E86" s="7">
        <v>133022.98000000001</v>
      </c>
      <c r="F86" s="8">
        <v>0.28999999999999998</v>
      </c>
      <c r="G86" s="7">
        <v>12.71</v>
      </c>
      <c r="H86" s="7"/>
      <c r="I86" s="7"/>
      <c r="J86" s="7"/>
      <c r="K86" s="7"/>
    </row>
    <row r="87" spans="1:11" x14ac:dyDescent="0.3">
      <c r="A87" s="6" t="s">
        <v>82</v>
      </c>
      <c r="B87" s="351">
        <v>264519.78000000003</v>
      </c>
      <c r="C87" s="347">
        <v>-3.18</v>
      </c>
      <c r="D87" s="7">
        <v>228.4</v>
      </c>
      <c r="E87" s="7">
        <v>273199.15000000002</v>
      </c>
      <c r="F87" s="8">
        <v>-0.63</v>
      </c>
      <c r="G87" s="7">
        <v>-70.099999999999994</v>
      </c>
      <c r="H87" s="7"/>
      <c r="I87" s="7"/>
      <c r="J87" s="7"/>
      <c r="K87" s="7"/>
    </row>
    <row r="88" spans="1:11" x14ac:dyDescent="0.3">
      <c r="A88" s="6" t="s">
        <v>83</v>
      </c>
      <c r="B88" s="351">
        <v>451323.5</v>
      </c>
      <c r="C88" s="347">
        <v>-5.37</v>
      </c>
      <c r="D88" s="7">
        <v>649.27</v>
      </c>
      <c r="E88" s="7">
        <v>476928.05</v>
      </c>
      <c r="F88" s="8">
        <v>-1.68</v>
      </c>
      <c r="G88" s="7">
        <v>-104.64</v>
      </c>
      <c r="H88" s="7"/>
      <c r="I88" s="7"/>
      <c r="J88" s="7"/>
      <c r="K88" s="7"/>
    </row>
    <row r="89" spans="1:11" x14ac:dyDescent="0.3">
      <c r="A89" s="6" t="s">
        <v>84</v>
      </c>
      <c r="B89" s="351">
        <v>151779.88</v>
      </c>
      <c r="C89" s="347">
        <v>-8.74</v>
      </c>
      <c r="D89" s="7">
        <v>181.95</v>
      </c>
      <c r="E89" s="7">
        <v>166322.78</v>
      </c>
      <c r="F89" s="8">
        <v>-1.01</v>
      </c>
      <c r="G89" s="7">
        <v>2.5299999999999998</v>
      </c>
      <c r="H89" s="7"/>
      <c r="I89" s="7"/>
      <c r="J89" s="7"/>
      <c r="K89" s="7"/>
    </row>
    <row r="90" spans="1:11" x14ac:dyDescent="0.3">
      <c r="A90" s="6" t="s">
        <v>85</v>
      </c>
      <c r="B90" s="351">
        <v>28776.21</v>
      </c>
      <c r="C90" s="347">
        <v>-4.68</v>
      </c>
      <c r="D90" s="7">
        <v>39.159999999999997</v>
      </c>
      <c r="E90" s="7">
        <v>30187.64</v>
      </c>
      <c r="F90" s="8">
        <v>-2.15</v>
      </c>
      <c r="G90" s="7">
        <v>0.11</v>
      </c>
      <c r="H90" s="7"/>
      <c r="I90" s="7"/>
      <c r="J90" s="7"/>
      <c r="K90" s="7"/>
    </row>
    <row r="91" spans="1:11" x14ac:dyDescent="0.3">
      <c r="A91" s="6" t="s">
        <v>86</v>
      </c>
      <c r="B91" s="351">
        <v>25792.3</v>
      </c>
      <c r="C91" s="347">
        <v>-5.95</v>
      </c>
      <c r="D91" s="7">
        <v>34.25</v>
      </c>
      <c r="E91" s="7">
        <v>27423.98</v>
      </c>
      <c r="F91" s="8">
        <v>4.9000000000000004</v>
      </c>
      <c r="G91" s="7">
        <v>-4.8099999999999996</v>
      </c>
      <c r="H91" s="7"/>
      <c r="I91" s="7"/>
      <c r="J91" s="7"/>
      <c r="K91" s="7"/>
    </row>
    <row r="92" spans="1:11" x14ac:dyDescent="0.3">
      <c r="A92" s="6" t="s">
        <v>87</v>
      </c>
      <c r="B92" s="351">
        <v>570476.26</v>
      </c>
      <c r="C92" s="347">
        <v>-5.6</v>
      </c>
      <c r="D92" s="7">
        <v>618.32000000000005</v>
      </c>
      <c r="E92" s="7">
        <v>604333.03</v>
      </c>
      <c r="F92" s="8">
        <v>0.51</v>
      </c>
      <c r="G92" s="7">
        <v>18.010000000000002</v>
      </c>
      <c r="H92" s="7"/>
      <c r="I92" s="7"/>
      <c r="J92" s="7"/>
      <c r="K92" s="7"/>
    </row>
    <row r="93" spans="1:11" x14ac:dyDescent="0.3">
      <c r="A93" s="344" t="s">
        <v>88</v>
      </c>
      <c r="B93" s="351">
        <v>172006.1</v>
      </c>
      <c r="C93" s="347">
        <v>-9.15</v>
      </c>
      <c r="D93" s="6">
        <v>226.06</v>
      </c>
      <c r="E93" s="7">
        <v>189338.68000000002</v>
      </c>
      <c r="F93" s="346" t="s">
        <v>333</v>
      </c>
      <c r="G93" s="7">
        <v>8.93</v>
      </c>
      <c r="H93" s="295" t="s">
        <v>350</v>
      </c>
    </row>
    <row r="94" spans="1:11" x14ac:dyDescent="0.3">
      <c r="A94" s="6" t="s">
        <v>89</v>
      </c>
      <c r="B94" s="351">
        <v>87132.37</v>
      </c>
      <c r="C94" s="347">
        <v>-4.6900000000000004</v>
      </c>
      <c r="D94" s="7">
        <v>196.47</v>
      </c>
      <c r="E94" s="7">
        <v>91424.18</v>
      </c>
      <c r="F94" s="8">
        <v>-0.28000000000000003</v>
      </c>
      <c r="G94" s="7">
        <v>-218.64</v>
      </c>
      <c r="H94" s="7"/>
      <c r="I94" s="7"/>
      <c r="J94" s="7"/>
      <c r="K94" s="7"/>
    </row>
    <row r="95" spans="1:11" x14ac:dyDescent="0.3">
      <c r="A95" s="6" t="s">
        <v>90</v>
      </c>
      <c r="B95" s="351">
        <v>102108.81</v>
      </c>
      <c r="C95" s="347">
        <v>-7.98</v>
      </c>
      <c r="D95" s="7">
        <v>149.43</v>
      </c>
      <c r="E95" s="7">
        <v>110962.43</v>
      </c>
      <c r="F95" s="8">
        <v>-1.48</v>
      </c>
      <c r="G95" s="7">
        <v>2.4900000000000002</v>
      </c>
      <c r="H95" s="7"/>
      <c r="I95" s="7"/>
      <c r="J95" s="7"/>
      <c r="K95" s="7"/>
    </row>
    <row r="96" spans="1:11" x14ac:dyDescent="0.3">
      <c r="A96" s="6" t="s">
        <v>91</v>
      </c>
      <c r="B96" s="351">
        <v>120382.19</v>
      </c>
      <c r="C96" s="347">
        <v>-6.42</v>
      </c>
      <c r="D96" s="7">
        <v>128.66999999999999</v>
      </c>
      <c r="E96" s="7">
        <v>128646.35</v>
      </c>
      <c r="F96" s="8">
        <v>-5.44</v>
      </c>
      <c r="G96" s="7">
        <v>20.87</v>
      </c>
      <c r="H96" s="7"/>
      <c r="I96" s="7"/>
      <c r="J96" s="7"/>
      <c r="K96" s="7"/>
    </row>
    <row r="97" spans="1:11" x14ac:dyDescent="0.3">
      <c r="A97" s="6" t="s">
        <v>92</v>
      </c>
      <c r="B97" s="351">
        <v>869107.73</v>
      </c>
      <c r="C97" s="347">
        <v>-4.68</v>
      </c>
      <c r="D97" s="7">
        <v>1013.26</v>
      </c>
      <c r="E97" s="7">
        <v>911749.71</v>
      </c>
      <c r="F97" s="8">
        <v>-1.54</v>
      </c>
      <c r="G97" s="7">
        <v>-95.19</v>
      </c>
      <c r="H97" s="7"/>
      <c r="I97" s="7"/>
      <c r="J97" s="7"/>
      <c r="K97" s="7"/>
    </row>
    <row r="98" spans="1:11" x14ac:dyDescent="0.3">
      <c r="A98" s="6" t="s">
        <v>93</v>
      </c>
      <c r="B98" s="351">
        <v>48351.64</v>
      </c>
      <c r="C98" s="347">
        <v>-4.8600000000000003</v>
      </c>
      <c r="D98" s="7">
        <v>58.92</v>
      </c>
      <c r="E98" s="7">
        <v>50821.69</v>
      </c>
      <c r="F98" s="8">
        <v>2.2599999999999998</v>
      </c>
      <c r="G98" s="7">
        <v>-4.05</v>
      </c>
      <c r="H98" s="7"/>
      <c r="I98" s="7"/>
      <c r="J98" s="7"/>
      <c r="K98" s="7"/>
    </row>
    <row r="99" spans="1:11" x14ac:dyDescent="0.3">
      <c r="A99" s="6" t="s">
        <v>94</v>
      </c>
      <c r="B99" s="351">
        <v>41488.6</v>
      </c>
      <c r="C99" s="347">
        <v>0.74</v>
      </c>
      <c r="D99" s="7">
        <v>50.38</v>
      </c>
      <c r="E99" s="7">
        <v>41182.46</v>
      </c>
      <c r="F99" s="8">
        <v>-5.86</v>
      </c>
      <c r="G99" s="7">
        <v>-2.19</v>
      </c>
      <c r="H99" s="7"/>
      <c r="I99" s="7"/>
      <c r="J99" s="7"/>
      <c r="K99" s="7"/>
    </row>
    <row r="100" spans="1:11" x14ac:dyDescent="0.3">
      <c r="A100" s="6" t="s">
        <v>95</v>
      </c>
      <c r="B100" s="351">
        <v>202267.37</v>
      </c>
      <c r="C100" s="347">
        <v>-4.6500000000000004</v>
      </c>
      <c r="D100" s="7">
        <v>202.95</v>
      </c>
      <c r="E100" s="7">
        <v>212136.1</v>
      </c>
      <c r="F100" s="8">
        <v>-0.5</v>
      </c>
      <c r="G100" s="7">
        <v>-66.86</v>
      </c>
      <c r="H100" s="7"/>
      <c r="I100" s="7"/>
      <c r="J100" s="7"/>
      <c r="K100" s="7"/>
    </row>
    <row r="101" spans="1:11" x14ac:dyDescent="0.3">
      <c r="A101" s="6" t="s">
        <v>96</v>
      </c>
      <c r="B101" s="351">
        <v>34747.67</v>
      </c>
      <c r="C101" s="347">
        <v>-3.4</v>
      </c>
      <c r="D101" s="7">
        <v>52.25</v>
      </c>
      <c r="E101" s="7">
        <v>35971.629999999997</v>
      </c>
      <c r="F101" s="8">
        <v>-15.26</v>
      </c>
      <c r="G101" s="7">
        <v>-11.96</v>
      </c>
      <c r="H101" s="7"/>
      <c r="I101" s="7"/>
      <c r="J101" s="7"/>
      <c r="K101" s="7"/>
    </row>
    <row r="102" spans="1:11" x14ac:dyDescent="0.3">
      <c r="A102" s="6" t="s">
        <v>97</v>
      </c>
      <c r="B102" s="351">
        <v>39681.29</v>
      </c>
      <c r="C102" s="347">
        <v>-2.92</v>
      </c>
      <c r="D102" s="7">
        <v>35.65</v>
      </c>
      <c r="E102" s="7">
        <v>40876.46</v>
      </c>
      <c r="F102" s="8">
        <v>-2.33</v>
      </c>
      <c r="G102" s="7">
        <v>1.76</v>
      </c>
      <c r="H102" s="7"/>
      <c r="I102" s="7"/>
      <c r="J102" s="7"/>
      <c r="K102" s="7"/>
    </row>
    <row r="103" spans="1:11" x14ac:dyDescent="0.3">
      <c r="A103" s="6" t="s">
        <v>98</v>
      </c>
      <c r="B103" s="351">
        <v>718476.4</v>
      </c>
      <c r="C103" s="347">
        <v>-5.95</v>
      </c>
      <c r="D103" s="7">
        <v>842.64</v>
      </c>
      <c r="E103" s="7">
        <v>763943.4</v>
      </c>
      <c r="F103" s="347">
        <v>-2.4700000000000002</v>
      </c>
      <c r="G103" s="7">
        <v>75.31</v>
      </c>
      <c r="H103" s="346"/>
      <c r="I103" s="7"/>
      <c r="J103" s="7"/>
      <c r="K103" s="7"/>
    </row>
    <row r="104" spans="1:11" x14ac:dyDescent="0.3">
      <c r="A104" s="6" t="s">
        <v>99</v>
      </c>
      <c r="B104" s="351">
        <v>1349417</v>
      </c>
      <c r="C104" s="347">
        <v>-6</v>
      </c>
      <c r="D104" s="7">
        <v>1458.43</v>
      </c>
      <c r="E104" s="7">
        <v>1435532.73</v>
      </c>
      <c r="F104" s="8">
        <v>-2.06</v>
      </c>
      <c r="G104" s="7">
        <v>-17.899999999999999</v>
      </c>
      <c r="H104" s="7"/>
      <c r="I104" s="7"/>
      <c r="J104" s="7"/>
      <c r="K104" s="7"/>
    </row>
    <row r="105" spans="1:11" x14ac:dyDescent="0.3">
      <c r="A105" s="6" t="s">
        <v>100</v>
      </c>
      <c r="B105" s="351">
        <v>125254.72</v>
      </c>
      <c r="C105" s="347">
        <v>-8.99</v>
      </c>
      <c r="D105" s="7">
        <v>106.91</v>
      </c>
      <c r="E105" s="7">
        <v>137628.35</v>
      </c>
      <c r="F105" s="8">
        <v>-1.01</v>
      </c>
      <c r="G105" s="7">
        <v>0.64</v>
      </c>
      <c r="H105" s="7"/>
      <c r="I105" s="7"/>
      <c r="J105" s="7"/>
      <c r="K105" s="7"/>
    </row>
    <row r="106" spans="1:11" x14ac:dyDescent="0.3">
      <c r="A106" s="6" t="s">
        <v>101</v>
      </c>
      <c r="B106" s="351">
        <v>130083.67</v>
      </c>
      <c r="C106" s="347">
        <v>-7.27</v>
      </c>
      <c r="D106" s="7">
        <v>133.11000000000001</v>
      </c>
      <c r="E106" s="7">
        <v>140286.91</v>
      </c>
      <c r="F106" s="8">
        <v>0.79</v>
      </c>
      <c r="G106" s="7">
        <v>-42.9</v>
      </c>
      <c r="H106" s="7"/>
      <c r="I106" s="7"/>
      <c r="J106" s="7"/>
      <c r="K106" s="7"/>
    </row>
    <row r="107" spans="1:11" x14ac:dyDescent="0.3">
      <c r="A107" s="6" t="s">
        <v>102</v>
      </c>
      <c r="B107" s="351">
        <v>131523.42000000001</v>
      </c>
      <c r="C107" s="347">
        <v>-7.02</v>
      </c>
      <c r="D107" s="7">
        <v>182.19</v>
      </c>
      <c r="E107" s="7">
        <v>141453.79</v>
      </c>
      <c r="F107" s="8">
        <v>-0.92</v>
      </c>
      <c r="G107" s="7">
        <v>-0.49</v>
      </c>
      <c r="H107" s="7"/>
    </row>
    <row r="108" spans="1:11" x14ac:dyDescent="0.3">
      <c r="A108" s="6" t="s">
        <v>103</v>
      </c>
      <c r="B108" s="351">
        <v>1666659.81</v>
      </c>
      <c r="C108" s="347">
        <v>-5.34</v>
      </c>
      <c r="D108" s="7">
        <v>1919.69</v>
      </c>
      <c r="E108" s="7">
        <v>1760724.5</v>
      </c>
      <c r="F108" s="8">
        <v>-1.66</v>
      </c>
      <c r="G108" s="7">
        <v>-262.66000000000003</v>
      </c>
      <c r="H108" s="7"/>
      <c r="I108" s="7"/>
      <c r="J108" s="7"/>
      <c r="K108" s="7"/>
    </row>
    <row r="109" spans="1:11" x14ac:dyDescent="0.3">
      <c r="A109" s="6" t="s">
        <v>104</v>
      </c>
      <c r="B109" s="351">
        <v>62279.74</v>
      </c>
      <c r="C109" s="347">
        <v>-2.5499999999999998</v>
      </c>
      <c r="D109" s="7">
        <v>57.12</v>
      </c>
      <c r="E109" s="7">
        <v>63907.74</v>
      </c>
      <c r="F109" s="8">
        <v>0.17</v>
      </c>
      <c r="G109" s="7">
        <v>-0.37</v>
      </c>
      <c r="H109" s="7"/>
      <c r="I109" s="7"/>
      <c r="J109" s="7"/>
      <c r="K109" s="7"/>
    </row>
    <row r="110" spans="1:11" x14ac:dyDescent="0.3">
      <c r="A110" s="344" t="s">
        <v>105</v>
      </c>
      <c r="B110" s="353">
        <v>355320.56</v>
      </c>
      <c r="C110" s="347">
        <v>-6.37</v>
      </c>
      <c r="D110" s="9">
        <v>337.42</v>
      </c>
      <c r="E110" s="7">
        <v>379496.73</v>
      </c>
      <c r="F110" s="8">
        <v>-0.43</v>
      </c>
      <c r="G110" s="7">
        <v>54.76</v>
      </c>
      <c r="I110" s="7"/>
      <c r="J110" s="7"/>
      <c r="K110" s="7"/>
    </row>
    <row r="111" spans="1:11" x14ac:dyDescent="0.3">
      <c r="A111" s="6" t="s">
        <v>106</v>
      </c>
      <c r="B111" s="351">
        <v>15589.05</v>
      </c>
      <c r="C111" s="347">
        <v>-4.0999999999999996</v>
      </c>
      <c r="D111" s="7">
        <v>13.9</v>
      </c>
      <c r="E111" s="7">
        <v>16255.73</v>
      </c>
      <c r="F111" s="8">
        <v>-5.43</v>
      </c>
      <c r="G111" s="7">
        <v>-1.56</v>
      </c>
      <c r="H111" s="7"/>
    </row>
    <row r="112" spans="1:11" x14ac:dyDescent="0.3">
      <c r="A112" s="6" t="s">
        <v>107</v>
      </c>
      <c r="B112" s="351">
        <v>231205.53</v>
      </c>
      <c r="C112" s="347">
        <v>-5.83</v>
      </c>
      <c r="D112" s="7">
        <v>274.47000000000003</v>
      </c>
      <c r="E112" s="7">
        <v>245528.51</v>
      </c>
      <c r="F112" s="8">
        <v>-2.84</v>
      </c>
      <c r="G112" s="7">
        <v>-0.95</v>
      </c>
      <c r="H112" s="7"/>
      <c r="I112" s="7"/>
      <c r="J112" s="7"/>
      <c r="K112" s="7"/>
    </row>
    <row r="113" spans="1:11" x14ac:dyDescent="0.3">
      <c r="A113" s="6" t="s">
        <v>108</v>
      </c>
      <c r="B113" s="351">
        <v>22295.91</v>
      </c>
      <c r="C113" s="347">
        <v>-10.6</v>
      </c>
      <c r="D113" s="7">
        <v>35.520000000000003</v>
      </c>
      <c r="E113" s="7">
        <v>24939.86</v>
      </c>
      <c r="F113" s="8">
        <v>2.54</v>
      </c>
      <c r="G113" s="7">
        <v>-1.68</v>
      </c>
      <c r="H113" s="7"/>
      <c r="I113" s="7"/>
      <c r="J113" s="7"/>
      <c r="K113" s="7"/>
    </row>
    <row r="114" spans="1:11" x14ac:dyDescent="0.3">
      <c r="A114" s="6" t="s">
        <v>109</v>
      </c>
      <c r="B114" s="351">
        <v>35084.699999999997</v>
      </c>
      <c r="C114" s="347">
        <v>-4.3899999999999997</v>
      </c>
      <c r="D114" s="7">
        <v>42.34</v>
      </c>
      <c r="E114" s="7">
        <v>36694.22</v>
      </c>
      <c r="F114" s="8">
        <v>-0.77</v>
      </c>
      <c r="G114" s="7">
        <v>-1.65</v>
      </c>
      <c r="H114" s="7"/>
      <c r="I114" s="7"/>
      <c r="J114" s="7"/>
      <c r="K114" s="7"/>
    </row>
    <row r="115" spans="1:11" x14ac:dyDescent="0.3">
      <c r="A115" s="344" t="s">
        <v>110</v>
      </c>
      <c r="B115" s="353">
        <v>1571072.49</v>
      </c>
      <c r="C115" s="347">
        <v>-4.6900000000000004</v>
      </c>
      <c r="D115" s="9">
        <v>1950.93</v>
      </c>
      <c r="E115" s="7">
        <v>1648306.99</v>
      </c>
      <c r="F115" s="8">
        <v>-4.09</v>
      </c>
      <c r="G115" s="7">
        <v>-89.34</v>
      </c>
    </row>
    <row r="116" spans="1:11" x14ac:dyDescent="0.3">
      <c r="A116" s="6" t="s">
        <v>111</v>
      </c>
      <c r="B116" s="351">
        <v>130816.43</v>
      </c>
      <c r="C116" s="347">
        <v>-4.87</v>
      </c>
      <c r="D116" s="7">
        <v>111.47</v>
      </c>
      <c r="E116" s="7">
        <v>137507.70000000001</v>
      </c>
      <c r="F116" s="8">
        <v>-2</v>
      </c>
      <c r="G116" s="7">
        <v>3.81</v>
      </c>
      <c r="H116" s="7"/>
      <c r="I116" s="7"/>
      <c r="J116" s="7"/>
      <c r="K116" s="7"/>
    </row>
    <row r="117" spans="1:11" x14ac:dyDescent="0.3">
      <c r="A117" s="6" t="s">
        <v>112</v>
      </c>
      <c r="B117" s="351">
        <v>130756.64</v>
      </c>
      <c r="C117" s="347">
        <v>-6.76</v>
      </c>
      <c r="D117" s="7">
        <v>149.57</v>
      </c>
      <c r="E117" s="7">
        <v>140235.81</v>
      </c>
      <c r="F117" s="8">
        <v>-0.86</v>
      </c>
      <c r="G117" s="7">
        <v>11.11</v>
      </c>
      <c r="H117" s="7"/>
    </row>
    <row r="118" spans="1:11" x14ac:dyDescent="0.3">
      <c r="A118" s="6" t="s">
        <v>113</v>
      </c>
      <c r="B118" s="351">
        <v>50851.839999999997</v>
      </c>
      <c r="C118" s="347">
        <v>-3.56</v>
      </c>
      <c r="D118" s="7">
        <v>66.83</v>
      </c>
      <c r="E118" s="7">
        <v>52731.71</v>
      </c>
      <c r="F118" s="8">
        <v>-7</v>
      </c>
      <c r="G118" s="7">
        <v>-32.31</v>
      </c>
      <c r="H118" s="7"/>
      <c r="I118" s="7"/>
      <c r="J118" s="7"/>
      <c r="K118" s="7"/>
    </row>
    <row r="119" spans="1:11" x14ac:dyDescent="0.3">
      <c r="A119" s="6" t="s">
        <v>114</v>
      </c>
      <c r="B119" s="351">
        <v>963824.55</v>
      </c>
      <c r="C119" s="347">
        <v>-5.75</v>
      </c>
      <c r="D119" s="7">
        <v>1411.72</v>
      </c>
      <c r="E119" s="7">
        <v>1022618.44</v>
      </c>
      <c r="F119" s="8">
        <v>-1.62</v>
      </c>
      <c r="G119" s="7">
        <v>-505.58</v>
      </c>
      <c r="H119" s="7"/>
      <c r="I119" s="7"/>
      <c r="J119" s="7"/>
      <c r="K119" s="7"/>
    </row>
    <row r="120" spans="1:11" x14ac:dyDescent="0.3">
      <c r="A120" s="6" t="s">
        <v>115</v>
      </c>
      <c r="B120" s="351">
        <v>259856.07</v>
      </c>
      <c r="C120" s="347">
        <v>-3.51</v>
      </c>
      <c r="D120" s="7">
        <v>222.77</v>
      </c>
      <c r="E120" s="7">
        <v>269307.64</v>
      </c>
      <c r="F120" s="8">
        <v>-1.77</v>
      </c>
      <c r="G120" s="7">
        <v>-1.37</v>
      </c>
      <c r="H120" s="7"/>
      <c r="I120" s="7"/>
      <c r="J120" s="7"/>
      <c r="K120" s="7"/>
    </row>
    <row r="121" spans="1:11" x14ac:dyDescent="0.3">
      <c r="A121" s="6" t="s">
        <v>116</v>
      </c>
      <c r="B121" s="351">
        <v>268950.46999999997</v>
      </c>
      <c r="C121" s="347">
        <v>-6.44</v>
      </c>
      <c r="D121" s="7">
        <v>246.93</v>
      </c>
      <c r="E121" s="7">
        <v>287447.84000000003</v>
      </c>
      <c r="F121" s="8">
        <v>0.03</v>
      </c>
      <c r="G121" s="7">
        <v>-29.57</v>
      </c>
      <c r="H121" s="7"/>
      <c r="I121" s="7"/>
      <c r="J121" s="7"/>
      <c r="K121" s="7"/>
    </row>
    <row r="122" spans="1:11" x14ac:dyDescent="0.3">
      <c r="A122" s="6" t="s">
        <v>117</v>
      </c>
      <c r="B122" s="351">
        <v>49965.87</v>
      </c>
      <c r="C122" s="347">
        <v>-2.0699999999999998</v>
      </c>
      <c r="D122" s="7">
        <v>45.43</v>
      </c>
      <c r="E122" s="7">
        <v>51019.89</v>
      </c>
      <c r="F122" s="8">
        <v>0.82</v>
      </c>
      <c r="G122" s="7">
        <v>-12.26</v>
      </c>
      <c r="H122" s="7"/>
      <c r="I122" s="7"/>
      <c r="J122" s="7"/>
      <c r="K122" s="7"/>
    </row>
    <row r="123" spans="1:11" x14ac:dyDescent="0.3">
      <c r="A123" s="6" t="s">
        <v>118</v>
      </c>
      <c r="B123" s="351">
        <v>46549.919999999998</v>
      </c>
      <c r="C123" s="347">
        <v>-6.19</v>
      </c>
      <c r="D123" s="7">
        <v>27.37</v>
      </c>
      <c r="E123" s="7">
        <v>49621.120000000003</v>
      </c>
      <c r="F123" s="8">
        <v>2.42</v>
      </c>
      <c r="G123" s="7">
        <v>-5.7</v>
      </c>
      <c r="H123" s="7"/>
      <c r="I123" s="7"/>
      <c r="J123" s="7"/>
      <c r="K123" s="7"/>
    </row>
    <row r="124" spans="1:11" x14ac:dyDescent="0.3">
      <c r="A124" s="6" t="s">
        <v>119</v>
      </c>
      <c r="B124" s="351">
        <v>334221.09999999998</v>
      </c>
      <c r="C124" s="347">
        <v>-10.92</v>
      </c>
      <c r="D124" s="7">
        <v>322.61</v>
      </c>
      <c r="E124" s="7">
        <v>375182</v>
      </c>
      <c r="F124" s="8">
        <v>7.84</v>
      </c>
      <c r="G124" s="7">
        <v>-84.79</v>
      </c>
      <c r="H124" s="7"/>
      <c r="I124" s="7"/>
      <c r="J124" s="7"/>
      <c r="K124" s="7"/>
    </row>
    <row r="125" spans="1:11" x14ac:dyDescent="0.3">
      <c r="A125" s="6" t="s">
        <v>120</v>
      </c>
      <c r="B125" s="351">
        <v>145303.96</v>
      </c>
      <c r="C125" s="347">
        <v>-7.38</v>
      </c>
      <c r="D125" s="7">
        <v>174.5</v>
      </c>
      <c r="E125" s="7">
        <v>156880.88</v>
      </c>
      <c r="F125" s="8">
        <v>0.43</v>
      </c>
      <c r="G125" s="7">
        <v>-17.55</v>
      </c>
      <c r="H125" s="7"/>
      <c r="I125" s="7"/>
      <c r="J125" s="7"/>
      <c r="K125" s="7"/>
    </row>
    <row r="126" spans="1:11" x14ac:dyDescent="0.3">
      <c r="A126" s="6" t="s">
        <v>121</v>
      </c>
      <c r="B126" s="351">
        <v>287358.71999999997</v>
      </c>
      <c r="C126" s="347">
        <v>-1.92</v>
      </c>
      <c r="D126" s="7">
        <v>278.72000000000003</v>
      </c>
      <c r="E126" s="7">
        <v>292976.96000000002</v>
      </c>
      <c r="F126" s="8">
        <v>-0.94</v>
      </c>
      <c r="G126" s="7">
        <v>-19.11</v>
      </c>
      <c r="H126" s="7"/>
      <c r="I126" s="7"/>
      <c r="J126" s="7"/>
      <c r="K126" s="7"/>
    </row>
    <row r="127" spans="1:11" x14ac:dyDescent="0.3">
      <c r="A127" s="6" t="s">
        <v>122</v>
      </c>
      <c r="B127" s="351">
        <v>137852.44</v>
      </c>
      <c r="C127" s="347">
        <v>-6.48</v>
      </c>
      <c r="D127" s="7">
        <v>258.63</v>
      </c>
      <c r="E127" s="7">
        <v>147405.63</v>
      </c>
      <c r="F127" s="8">
        <v>-1.1499999999999999</v>
      </c>
      <c r="G127" s="7">
        <v>-38.229999999999997</v>
      </c>
      <c r="H127" s="7"/>
      <c r="I127" s="7"/>
      <c r="J127" s="7"/>
      <c r="K127" s="7"/>
    </row>
    <row r="128" spans="1:11" x14ac:dyDescent="0.3">
      <c r="A128" s="6" t="s">
        <v>123</v>
      </c>
      <c r="B128" s="351">
        <v>154990.45000000001</v>
      </c>
      <c r="C128" s="347">
        <v>-3.33</v>
      </c>
      <c r="D128" s="7">
        <v>108.72</v>
      </c>
      <c r="E128" s="7">
        <v>160334.82999999999</v>
      </c>
      <c r="F128" s="8">
        <v>-1.05</v>
      </c>
      <c r="G128" s="7">
        <v>-26.38</v>
      </c>
      <c r="H128" s="7"/>
      <c r="I128" s="7"/>
      <c r="J128" s="7"/>
      <c r="K128" s="7"/>
    </row>
    <row r="129" spans="1:11" x14ac:dyDescent="0.3">
      <c r="A129" s="6" t="s">
        <v>124</v>
      </c>
      <c r="B129" s="351">
        <v>158598.22</v>
      </c>
      <c r="C129" s="347">
        <v>-7.22</v>
      </c>
      <c r="D129" s="7">
        <v>161.16</v>
      </c>
      <c r="E129" s="7">
        <v>170946.74</v>
      </c>
      <c r="F129" s="8">
        <v>2.52</v>
      </c>
      <c r="G129" s="7">
        <v>-28.56</v>
      </c>
      <c r="H129" s="7"/>
      <c r="I129" s="7"/>
      <c r="J129" s="7"/>
      <c r="K129" s="7"/>
    </row>
    <row r="130" spans="1:11" x14ac:dyDescent="0.3">
      <c r="A130" s="6" t="s">
        <v>125</v>
      </c>
      <c r="B130" s="351">
        <v>701966.12</v>
      </c>
      <c r="C130" s="347">
        <v>-6.37</v>
      </c>
      <c r="D130" s="7">
        <v>669.31</v>
      </c>
      <c r="E130" s="7">
        <v>749683.54</v>
      </c>
      <c r="F130" s="8">
        <v>-0.73</v>
      </c>
      <c r="G130" s="7">
        <v>-23.54</v>
      </c>
      <c r="H130" s="7"/>
      <c r="I130" s="7"/>
      <c r="J130" s="7"/>
      <c r="K130" s="7"/>
    </row>
    <row r="131" spans="1:11" x14ac:dyDescent="0.3">
      <c r="A131" s="6" t="s">
        <v>126</v>
      </c>
      <c r="B131" s="351">
        <v>243985.72</v>
      </c>
      <c r="C131" s="347">
        <v>-5.55</v>
      </c>
      <c r="D131" s="7">
        <v>260.29000000000002</v>
      </c>
      <c r="E131" s="7">
        <v>258320.97</v>
      </c>
      <c r="F131" s="8">
        <v>-3.46</v>
      </c>
      <c r="G131" s="7">
        <v>-0.7</v>
      </c>
      <c r="H131" s="7"/>
      <c r="I131" s="7"/>
      <c r="J131" s="7"/>
      <c r="K131" s="7"/>
    </row>
    <row r="132" spans="1:11" x14ac:dyDescent="0.3">
      <c r="A132" s="6" t="s">
        <v>127</v>
      </c>
      <c r="B132" s="351">
        <v>126024.53</v>
      </c>
      <c r="C132" s="347">
        <v>-3.58</v>
      </c>
      <c r="D132" s="7">
        <v>127.26</v>
      </c>
      <c r="E132" s="7">
        <v>130702.68</v>
      </c>
      <c r="F132" s="8">
        <v>-1.27</v>
      </c>
      <c r="G132" s="7">
        <v>-27.41</v>
      </c>
      <c r="H132" s="7"/>
      <c r="I132" s="7"/>
      <c r="J132" s="7"/>
      <c r="K132" s="7"/>
    </row>
    <row r="133" spans="1:11" x14ac:dyDescent="0.3">
      <c r="A133" s="6" t="s">
        <v>128</v>
      </c>
      <c r="B133" s="351">
        <v>273371.26</v>
      </c>
      <c r="C133" s="347">
        <v>-6.8</v>
      </c>
      <c r="D133" s="7">
        <v>509.07</v>
      </c>
      <c r="E133" s="7">
        <v>293310.13</v>
      </c>
      <c r="F133" s="8">
        <v>-1.59</v>
      </c>
      <c r="G133" s="7">
        <v>-38.43</v>
      </c>
      <c r="H133" s="7"/>
      <c r="I133" s="7"/>
      <c r="J133" s="7"/>
      <c r="K133" s="7"/>
    </row>
    <row r="134" spans="1:11" x14ac:dyDescent="0.3">
      <c r="A134" s="6" t="s">
        <v>129</v>
      </c>
      <c r="B134" s="351">
        <v>33985.03</v>
      </c>
      <c r="C134" s="347">
        <v>-9.73</v>
      </c>
      <c r="D134" s="7">
        <v>24.14</v>
      </c>
      <c r="E134" s="7">
        <v>37649.78</v>
      </c>
      <c r="F134" s="8">
        <v>7.08</v>
      </c>
      <c r="G134" s="7">
        <v>-5.64</v>
      </c>
      <c r="H134" s="7"/>
      <c r="I134" s="7"/>
      <c r="J134" s="7"/>
      <c r="K134" s="7"/>
    </row>
    <row r="135" spans="1:11" x14ac:dyDescent="0.3">
      <c r="A135" s="6" t="s">
        <v>130</v>
      </c>
      <c r="B135" s="351">
        <v>95352.28</v>
      </c>
      <c r="C135" s="347">
        <v>-2.09</v>
      </c>
      <c r="D135" s="7">
        <v>57.18</v>
      </c>
      <c r="E135" s="7">
        <v>97386.42</v>
      </c>
      <c r="F135" s="8">
        <v>1.53</v>
      </c>
      <c r="G135" s="7">
        <v>-5.05</v>
      </c>
      <c r="H135" s="7"/>
      <c r="I135" s="7"/>
      <c r="J135" s="7"/>
      <c r="K135" s="7"/>
    </row>
    <row r="136" spans="1:11" x14ac:dyDescent="0.3">
      <c r="A136" s="6" t="s">
        <v>131</v>
      </c>
      <c r="B136" s="351">
        <v>75797.09</v>
      </c>
      <c r="C136" s="347">
        <v>-1.73</v>
      </c>
      <c r="D136" s="7">
        <v>109.53</v>
      </c>
      <c r="E136" s="7">
        <v>77129.509999999995</v>
      </c>
      <c r="F136" s="8">
        <v>0.97</v>
      </c>
      <c r="G136" s="7">
        <v>-26.73</v>
      </c>
      <c r="H136" s="7"/>
      <c r="I136" s="7"/>
      <c r="J136" s="7"/>
      <c r="K136" s="7"/>
    </row>
    <row r="137" spans="1:11" x14ac:dyDescent="0.3">
      <c r="A137" s="6" t="s">
        <v>132</v>
      </c>
      <c r="B137" s="351">
        <v>106553.22</v>
      </c>
      <c r="C137" s="347">
        <v>-4.68</v>
      </c>
      <c r="D137" s="7">
        <v>87.53</v>
      </c>
      <c r="E137" s="7">
        <v>111785.43</v>
      </c>
      <c r="F137" s="8">
        <v>-1</v>
      </c>
      <c r="G137" s="7">
        <v>-17.23</v>
      </c>
      <c r="H137" s="7"/>
      <c r="I137" s="7"/>
      <c r="J137" s="7"/>
      <c r="K137" s="7"/>
    </row>
    <row r="138" spans="1:11" x14ac:dyDescent="0.3">
      <c r="A138" s="6" t="s">
        <v>133</v>
      </c>
      <c r="B138" s="351">
        <v>208069.47</v>
      </c>
      <c r="C138" s="347">
        <v>-3.19</v>
      </c>
      <c r="D138" s="7">
        <v>236.42</v>
      </c>
      <c r="E138" s="7">
        <v>214929.52</v>
      </c>
      <c r="F138" s="8">
        <v>-3.17</v>
      </c>
      <c r="G138" s="7">
        <v>165.86</v>
      </c>
      <c r="H138" s="7"/>
      <c r="I138" s="7"/>
      <c r="J138" s="7"/>
      <c r="K138" s="7"/>
    </row>
    <row r="139" spans="1:11" x14ac:dyDescent="0.3">
      <c r="A139" s="6" t="s">
        <v>134</v>
      </c>
      <c r="B139" s="351">
        <v>34951.699999999997</v>
      </c>
      <c r="C139" s="347">
        <v>-4.4800000000000004</v>
      </c>
      <c r="D139" s="7">
        <v>27.47</v>
      </c>
      <c r="E139" s="7">
        <v>36589.64</v>
      </c>
      <c r="F139" s="8">
        <v>3.68</v>
      </c>
      <c r="G139" s="7">
        <v>2.78</v>
      </c>
      <c r="H139" s="7"/>
    </row>
    <row r="140" spans="1:11" x14ac:dyDescent="0.3">
      <c r="A140" s="6" t="s">
        <v>135</v>
      </c>
      <c r="B140" s="351">
        <v>159041.39000000001</v>
      </c>
      <c r="C140" s="347">
        <v>-10.74</v>
      </c>
      <c r="D140" s="7">
        <v>145.47999999999999</v>
      </c>
      <c r="E140" s="7">
        <v>178172.46</v>
      </c>
      <c r="F140" s="8">
        <v>1.26</v>
      </c>
      <c r="G140" s="7">
        <v>-15.93</v>
      </c>
      <c r="H140" s="7"/>
      <c r="I140" s="7"/>
      <c r="J140" s="7"/>
      <c r="K140" s="7"/>
    </row>
    <row r="141" spans="1:11" x14ac:dyDescent="0.3">
      <c r="A141" s="6" t="s">
        <v>136</v>
      </c>
      <c r="B141" s="351">
        <v>45636.63</v>
      </c>
      <c r="C141" s="347">
        <v>-6.09</v>
      </c>
      <c r="D141" s="7">
        <v>54.61</v>
      </c>
      <c r="E141" s="7">
        <v>48594.080000000002</v>
      </c>
      <c r="F141" s="8">
        <v>-0.51</v>
      </c>
      <c r="G141" s="7">
        <v>-8.8699999999999992</v>
      </c>
      <c r="H141" s="7"/>
      <c r="I141" s="7"/>
      <c r="J141" s="7"/>
      <c r="K141" s="7"/>
    </row>
    <row r="142" spans="1:11" x14ac:dyDescent="0.3">
      <c r="A142" s="6" t="s">
        <v>137</v>
      </c>
      <c r="B142" s="351">
        <v>799533.5</v>
      </c>
      <c r="C142" s="347">
        <v>-5.68</v>
      </c>
      <c r="D142" s="7">
        <v>913.53</v>
      </c>
      <c r="E142" s="7">
        <v>847693.22</v>
      </c>
      <c r="F142" s="8">
        <v>-0.54</v>
      </c>
      <c r="G142" s="7">
        <v>-139.84</v>
      </c>
      <c r="H142" s="7"/>
      <c r="I142" s="7"/>
      <c r="J142" s="7"/>
      <c r="K142" s="7"/>
    </row>
    <row r="143" spans="1:11" x14ac:dyDescent="0.3">
      <c r="A143" s="6" t="s">
        <v>138</v>
      </c>
      <c r="B143" s="351">
        <v>123435.05</v>
      </c>
      <c r="C143" s="347">
        <v>-7.55</v>
      </c>
      <c r="D143" s="7">
        <v>130.37</v>
      </c>
      <c r="E143" s="7">
        <v>133513.65</v>
      </c>
      <c r="F143" s="8">
        <v>-0.95</v>
      </c>
      <c r="G143" s="7">
        <v>4.22</v>
      </c>
      <c r="H143" s="7"/>
      <c r="I143" s="7"/>
      <c r="J143" s="7"/>
      <c r="K143" s="7"/>
    </row>
    <row r="144" spans="1:11" x14ac:dyDescent="0.3">
      <c r="A144" s="6" t="s">
        <v>139</v>
      </c>
      <c r="B144" s="351">
        <v>25634.06</v>
      </c>
      <c r="C144" s="347">
        <v>-2.12</v>
      </c>
      <c r="D144" s="7">
        <v>49.46</v>
      </c>
      <c r="E144" s="7">
        <v>26188.28</v>
      </c>
      <c r="F144" s="8">
        <v>-9.59</v>
      </c>
      <c r="G144" s="7">
        <v>-5.82</v>
      </c>
      <c r="H144" s="7"/>
      <c r="I144" s="7"/>
      <c r="J144" s="7"/>
      <c r="K144" s="7"/>
    </row>
    <row r="145" spans="1:11" x14ac:dyDescent="0.3">
      <c r="A145" s="6" t="s">
        <v>140</v>
      </c>
      <c r="B145" s="351">
        <v>36893.199999999997</v>
      </c>
      <c r="C145" s="347">
        <v>-8.59</v>
      </c>
      <c r="D145" s="7">
        <v>43.05</v>
      </c>
      <c r="E145" s="7">
        <v>40358.019999999997</v>
      </c>
      <c r="F145" s="8">
        <v>0.62</v>
      </c>
      <c r="G145" s="7">
        <v>-4.24</v>
      </c>
      <c r="H145" s="7"/>
      <c r="I145" s="7"/>
      <c r="J145" s="7"/>
      <c r="K145" s="7"/>
    </row>
    <row r="146" spans="1:11" x14ac:dyDescent="0.3">
      <c r="A146" s="6" t="s">
        <v>141</v>
      </c>
      <c r="B146" s="351">
        <v>404852.37</v>
      </c>
      <c r="C146" s="347">
        <v>-3.69</v>
      </c>
      <c r="D146" s="7">
        <v>260.18</v>
      </c>
      <c r="E146" s="7">
        <v>420364.2</v>
      </c>
      <c r="F146" s="8">
        <v>-1.67</v>
      </c>
      <c r="G146" s="7">
        <v>-14.33</v>
      </c>
      <c r="H146" s="7"/>
      <c r="I146" s="7"/>
      <c r="J146" s="7"/>
      <c r="K146" s="7"/>
    </row>
    <row r="147" spans="1:11" x14ac:dyDescent="0.3">
      <c r="A147" s="6" t="s">
        <v>142</v>
      </c>
      <c r="B147" s="351">
        <v>158451.89000000001</v>
      </c>
      <c r="C147" s="347">
        <v>-0.77</v>
      </c>
      <c r="D147" s="7">
        <v>156.58000000000001</v>
      </c>
      <c r="E147" s="7">
        <v>159677.65</v>
      </c>
      <c r="F147" s="8">
        <v>-1.65</v>
      </c>
      <c r="G147" s="7">
        <v>-30.2</v>
      </c>
      <c r="H147" s="7"/>
      <c r="I147" s="7"/>
      <c r="J147" s="7"/>
      <c r="K147" s="7"/>
    </row>
    <row r="148" spans="1:11" x14ac:dyDescent="0.3">
      <c r="A148" s="6" t="s">
        <v>143</v>
      </c>
      <c r="B148" s="351">
        <v>135421.13</v>
      </c>
      <c r="C148" s="347">
        <v>-3.73</v>
      </c>
      <c r="D148" s="7">
        <v>105.65</v>
      </c>
      <c r="E148" s="7">
        <v>140671.35999999999</v>
      </c>
      <c r="F148" s="8">
        <v>-1.75</v>
      </c>
      <c r="G148" s="7">
        <v>-5.03</v>
      </c>
      <c r="H148" s="7"/>
      <c r="I148" s="7"/>
      <c r="J148" s="7"/>
      <c r="K148" s="7"/>
    </row>
    <row r="149" spans="1:11" x14ac:dyDescent="0.3">
      <c r="A149" s="6" t="s">
        <v>144</v>
      </c>
      <c r="B149" s="351">
        <v>29345.35</v>
      </c>
      <c r="C149" s="347">
        <v>-1.23</v>
      </c>
      <c r="D149" s="7">
        <v>32.840000000000003</v>
      </c>
      <c r="E149" s="7">
        <v>29711.01</v>
      </c>
      <c r="F149" s="8">
        <v>-5.36</v>
      </c>
      <c r="G149" s="7">
        <v>-4.6399999999999997</v>
      </c>
      <c r="H149" s="7"/>
      <c r="I149" s="7"/>
      <c r="J149" s="7"/>
      <c r="K149" s="7"/>
    </row>
    <row r="150" spans="1:11" x14ac:dyDescent="0.3">
      <c r="A150" s="6" t="s">
        <v>145</v>
      </c>
      <c r="B150" s="351">
        <v>251644.39</v>
      </c>
      <c r="C150" s="347">
        <v>-5.66</v>
      </c>
      <c r="D150" s="7">
        <v>276.58</v>
      </c>
      <c r="E150" s="7">
        <v>266747.02</v>
      </c>
      <c r="F150" s="8">
        <v>-1.87</v>
      </c>
      <c r="G150" s="7">
        <v>-43.41</v>
      </c>
      <c r="H150" s="7"/>
      <c r="I150" s="7"/>
      <c r="J150" s="7"/>
      <c r="K150" s="7"/>
    </row>
    <row r="151" spans="1:11" x14ac:dyDescent="0.3">
      <c r="A151" s="6" t="s">
        <v>146</v>
      </c>
      <c r="B151" s="351">
        <v>177914.17</v>
      </c>
      <c r="C151" s="347">
        <v>-7.54</v>
      </c>
      <c r="D151" s="7">
        <v>155.86000000000001</v>
      </c>
      <c r="E151" s="7">
        <v>192414.24</v>
      </c>
      <c r="F151" s="8">
        <v>-0.84</v>
      </c>
      <c r="G151" s="7">
        <v>44.48</v>
      </c>
      <c r="H151" s="7"/>
      <c r="I151" s="7"/>
      <c r="J151" s="7"/>
      <c r="K151" s="7"/>
    </row>
    <row r="152" spans="1:11" x14ac:dyDescent="0.3">
      <c r="A152" s="344" t="s">
        <v>147</v>
      </c>
      <c r="B152" s="353">
        <v>110432.8</v>
      </c>
      <c r="C152" s="345">
        <v>-4.2300000000000004</v>
      </c>
      <c r="D152" s="9">
        <v>176.2</v>
      </c>
      <c r="E152" s="7">
        <v>115310.21</v>
      </c>
      <c r="F152" s="8">
        <v>-3.52</v>
      </c>
      <c r="G152" s="7">
        <v>-33.68</v>
      </c>
      <c r="I152" s="7"/>
      <c r="J152" s="7"/>
      <c r="K152" s="7"/>
    </row>
    <row r="153" spans="1:11" x14ac:dyDescent="0.3">
      <c r="A153" s="6" t="s">
        <v>148</v>
      </c>
      <c r="B153" s="351">
        <v>302692.09999999998</v>
      </c>
      <c r="C153" s="347">
        <v>-4.16</v>
      </c>
      <c r="D153" s="7">
        <v>429.85</v>
      </c>
      <c r="E153" s="7">
        <v>315835.15999999997</v>
      </c>
      <c r="F153" s="8">
        <v>-0.69</v>
      </c>
      <c r="G153" s="7">
        <v>-117.84</v>
      </c>
      <c r="H153" s="7"/>
      <c r="I153" s="7"/>
      <c r="J153" s="7"/>
      <c r="K153" s="7"/>
    </row>
    <row r="154" spans="1:11" x14ac:dyDescent="0.3">
      <c r="A154" s="6" t="s">
        <v>149</v>
      </c>
      <c r="B154" s="351">
        <v>96004.6</v>
      </c>
      <c r="C154" s="347">
        <v>4.3</v>
      </c>
      <c r="D154" s="7">
        <v>77.31</v>
      </c>
      <c r="E154" s="7">
        <v>92045.71</v>
      </c>
      <c r="F154" s="8">
        <v>-2.54</v>
      </c>
      <c r="G154" s="7">
        <v>0.2</v>
      </c>
      <c r="H154" s="7"/>
      <c r="I154" s="7"/>
      <c r="J154" s="7"/>
      <c r="K154" s="7"/>
    </row>
    <row r="155" spans="1:11" x14ac:dyDescent="0.3">
      <c r="A155" s="6" t="s">
        <v>150</v>
      </c>
      <c r="B155" s="351">
        <v>163757.07</v>
      </c>
      <c r="C155" s="347">
        <v>-6.71</v>
      </c>
      <c r="D155" s="7">
        <v>145.61000000000001</v>
      </c>
      <c r="E155" s="7">
        <v>175532.89</v>
      </c>
      <c r="F155" s="8">
        <v>-0.09</v>
      </c>
      <c r="G155" s="7">
        <v>-4.16</v>
      </c>
      <c r="H155" s="7"/>
    </row>
    <row r="156" spans="1:11" x14ac:dyDescent="0.3">
      <c r="A156" s="6" t="s">
        <v>151</v>
      </c>
      <c r="B156" s="351">
        <v>450918.97</v>
      </c>
      <c r="C156" s="347">
        <v>-5.3</v>
      </c>
      <c r="D156" s="7">
        <v>503.95</v>
      </c>
      <c r="E156" s="7">
        <v>476167.71</v>
      </c>
      <c r="F156" s="8">
        <v>-1.56</v>
      </c>
      <c r="G156" s="7">
        <v>-94.09</v>
      </c>
      <c r="H156" s="7"/>
      <c r="I156" s="7"/>
      <c r="J156" s="7"/>
      <c r="K156" s="7"/>
    </row>
    <row r="157" spans="1:11" x14ac:dyDescent="0.3">
      <c r="A157" s="6" t="s">
        <v>152</v>
      </c>
      <c r="B157" s="351">
        <v>76289.69</v>
      </c>
      <c r="C157" s="347">
        <v>-5.95</v>
      </c>
      <c r="D157" s="7">
        <v>57.36</v>
      </c>
      <c r="E157" s="7">
        <v>81115.360000000001</v>
      </c>
      <c r="F157" s="8">
        <v>6.21</v>
      </c>
      <c r="G157" s="7">
        <v>1.55</v>
      </c>
      <c r="H157" s="7"/>
      <c r="I157" s="7"/>
      <c r="J157" s="7"/>
      <c r="K157" s="7"/>
    </row>
    <row r="158" spans="1:11" x14ac:dyDescent="0.3">
      <c r="A158" s="6" t="s">
        <v>153</v>
      </c>
      <c r="B158" s="351">
        <v>101785.66</v>
      </c>
      <c r="C158" s="347">
        <v>-7.29</v>
      </c>
      <c r="D158" s="7">
        <v>151.62</v>
      </c>
      <c r="E158" s="7">
        <v>109785.9</v>
      </c>
      <c r="F158" s="8">
        <v>-0.38</v>
      </c>
      <c r="G158" s="7">
        <v>-9.23</v>
      </c>
      <c r="H158" s="7"/>
      <c r="I158" s="7"/>
      <c r="J158" s="7"/>
      <c r="K158" s="7"/>
    </row>
    <row r="159" spans="1:11" x14ac:dyDescent="0.3">
      <c r="A159" s="6" t="s">
        <v>154</v>
      </c>
      <c r="B159" s="351">
        <v>658722.94999999995</v>
      </c>
      <c r="C159" s="347">
        <v>-7.12</v>
      </c>
      <c r="D159" s="7">
        <v>611.07000000000005</v>
      </c>
      <c r="E159" s="7">
        <v>709184.92</v>
      </c>
      <c r="F159" s="8">
        <v>-0.08</v>
      </c>
      <c r="G159" s="7">
        <v>-98.35</v>
      </c>
      <c r="H159" s="7"/>
      <c r="I159" s="7"/>
      <c r="J159" s="7"/>
      <c r="K159" s="7"/>
    </row>
    <row r="160" spans="1:11" x14ac:dyDescent="0.3">
      <c r="A160" s="6" t="s">
        <v>155</v>
      </c>
      <c r="B160" s="351">
        <v>127214.82</v>
      </c>
      <c r="C160" s="347">
        <v>-5.35</v>
      </c>
      <c r="D160" s="7">
        <v>165.67</v>
      </c>
      <c r="E160" s="7">
        <v>134401.71</v>
      </c>
      <c r="F160" s="8">
        <v>-4.29</v>
      </c>
      <c r="G160" s="7">
        <v>-23.78</v>
      </c>
      <c r="H160" s="7"/>
      <c r="I160" s="7"/>
      <c r="J160" s="7"/>
      <c r="K160" s="7"/>
    </row>
    <row r="161" spans="1:11" x14ac:dyDescent="0.3">
      <c r="A161" s="6" t="s">
        <v>156</v>
      </c>
      <c r="B161" s="352">
        <v>18865.36</v>
      </c>
      <c r="C161" s="267">
        <v>-2.42</v>
      </c>
      <c r="D161" s="14">
        <v>0</v>
      </c>
      <c r="E161" s="7">
        <v>19332.990000000002</v>
      </c>
      <c r="F161" s="8">
        <v>-3.04</v>
      </c>
      <c r="G161" s="7">
        <v>0</v>
      </c>
      <c r="H161" s="7"/>
      <c r="I161" s="7"/>
      <c r="J161" s="7"/>
      <c r="K161" s="7"/>
    </row>
    <row r="162" spans="1:11" x14ac:dyDescent="0.3">
      <c r="A162" s="6" t="s">
        <v>157</v>
      </c>
      <c r="B162" s="351">
        <v>245709.92</v>
      </c>
      <c r="C162" s="347">
        <v>-7.27</v>
      </c>
      <c r="D162" s="7">
        <v>243.39</v>
      </c>
      <c r="E162" s="7">
        <v>264975.38</v>
      </c>
      <c r="F162" s="8">
        <v>-0.69</v>
      </c>
      <c r="G162" s="7">
        <v>-21.64</v>
      </c>
      <c r="H162" s="7"/>
      <c r="I162" s="7"/>
      <c r="J162" s="7"/>
      <c r="K162" s="7"/>
    </row>
    <row r="163" spans="1:11" x14ac:dyDescent="0.3">
      <c r="A163" s="6" t="s">
        <v>158</v>
      </c>
      <c r="B163" s="351">
        <v>166300.13</v>
      </c>
      <c r="C163" s="347">
        <v>-7.47</v>
      </c>
      <c r="D163" s="7">
        <v>189.44</v>
      </c>
      <c r="E163" s="7">
        <v>179721.86</v>
      </c>
      <c r="F163" s="8">
        <v>-0.47</v>
      </c>
      <c r="G163" s="7">
        <v>-38.130000000000003</v>
      </c>
      <c r="H163" s="7"/>
      <c r="I163" s="7"/>
      <c r="J163" s="7"/>
      <c r="K163" s="7"/>
    </row>
    <row r="164" spans="1:11" x14ac:dyDescent="0.3">
      <c r="A164" s="6" t="s">
        <v>159</v>
      </c>
      <c r="B164" s="351">
        <v>124651.25</v>
      </c>
      <c r="C164" s="347">
        <v>-6.24</v>
      </c>
      <c r="D164" s="7">
        <v>111.98</v>
      </c>
      <c r="E164" s="7">
        <v>132947.21</v>
      </c>
      <c r="F164" s="8">
        <v>-0.06</v>
      </c>
      <c r="G164" s="7">
        <v>10.89</v>
      </c>
      <c r="H164" s="7"/>
      <c r="I164" s="7"/>
      <c r="J164" s="7"/>
      <c r="K164" s="7"/>
    </row>
    <row r="165" spans="1:11" x14ac:dyDescent="0.3">
      <c r="A165" s="6" t="s">
        <v>160</v>
      </c>
      <c r="B165" s="351">
        <v>2492366.3199999998</v>
      </c>
      <c r="C165" s="347">
        <v>-5.09</v>
      </c>
      <c r="D165" s="7">
        <v>2992.47</v>
      </c>
      <c r="E165" s="7">
        <v>2625952.83</v>
      </c>
      <c r="F165" s="8">
        <v>-0.3</v>
      </c>
      <c r="G165" s="7">
        <v>-87.96</v>
      </c>
      <c r="H165" s="7"/>
      <c r="I165" s="7"/>
      <c r="J165" s="7"/>
      <c r="K165" s="7"/>
    </row>
    <row r="166" spans="1:11" x14ac:dyDescent="0.3">
      <c r="A166" s="6" t="s">
        <v>161</v>
      </c>
      <c r="B166" s="351">
        <v>84017.2</v>
      </c>
      <c r="C166" s="347">
        <v>-7.36</v>
      </c>
      <c r="D166" s="7">
        <v>118.36</v>
      </c>
      <c r="E166" s="7">
        <v>90688.34</v>
      </c>
      <c r="F166" s="8">
        <v>7.65</v>
      </c>
      <c r="G166" s="7">
        <v>2.72</v>
      </c>
      <c r="H166" s="7"/>
      <c r="I166" s="7"/>
      <c r="J166" s="7"/>
      <c r="K166" s="7"/>
    </row>
    <row r="167" spans="1:11" x14ac:dyDescent="0.3">
      <c r="A167" s="6" t="s">
        <v>162</v>
      </c>
      <c r="B167" s="351">
        <v>172834.23</v>
      </c>
      <c r="C167" s="347">
        <v>-4.3600000000000003</v>
      </c>
      <c r="D167" s="7">
        <v>147.99</v>
      </c>
      <c r="E167" s="7">
        <v>180706.45</v>
      </c>
      <c r="F167" s="8">
        <v>-1.99</v>
      </c>
      <c r="G167" s="7">
        <v>-9.23</v>
      </c>
      <c r="H167" s="7"/>
      <c r="I167" s="7"/>
      <c r="J167" s="7"/>
      <c r="K167" s="7"/>
    </row>
    <row r="168" spans="1:11" x14ac:dyDescent="0.3">
      <c r="A168" s="6" t="s">
        <v>163</v>
      </c>
      <c r="B168" s="351">
        <v>47585.19</v>
      </c>
      <c r="C168" s="347">
        <v>-6.86</v>
      </c>
      <c r="D168" s="7">
        <v>58.02</v>
      </c>
      <c r="E168" s="7">
        <v>51091.89</v>
      </c>
      <c r="F168" s="8">
        <v>0.81</v>
      </c>
      <c r="G168" s="7">
        <v>-4.33</v>
      </c>
      <c r="H168" s="7"/>
      <c r="I168" s="7"/>
      <c r="J168" s="7"/>
      <c r="K168" s="7"/>
    </row>
    <row r="169" spans="1:11" x14ac:dyDescent="0.3">
      <c r="A169" s="6" t="s">
        <v>164</v>
      </c>
      <c r="B169" s="351">
        <v>268779.36</v>
      </c>
      <c r="C169" s="347">
        <v>-1.63</v>
      </c>
      <c r="D169" s="7">
        <v>230.57</v>
      </c>
      <c r="E169" s="7">
        <v>273246.51</v>
      </c>
      <c r="F169" s="8">
        <v>-1.67</v>
      </c>
      <c r="G169" s="7">
        <v>49.44</v>
      </c>
      <c r="H169" s="7"/>
      <c r="I169" s="7"/>
      <c r="J169" s="7"/>
      <c r="K169" s="7"/>
    </row>
    <row r="170" spans="1:11" x14ac:dyDescent="0.3">
      <c r="A170" s="6" t="s">
        <v>165</v>
      </c>
      <c r="B170" s="351">
        <v>80438.62</v>
      </c>
      <c r="C170" s="347">
        <v>-7.09</v>
      </c>
      <c r="D170" s="7">
        <v>93.82</v>
      </c>
      <c r="E170" s="7">
        <v>86573.88</v>
      </c>
      <c r="F170" s="8">
        <v>-0.89</v>
      </c>
      <c r="G170" s="7">
        <v>-6.63</v>
      </c>
      <c r="H170" s="7"/>
    </row>
    <row r="171" spans="1:11" x14ac:dyDescent="0.3">
      <c r="A171" s="6" t="s">
        <v>166</v>
      </c>
      <c r="B171" s="351">
        <v>111817.58</v>
      </c>
      <c r="C171" s="347">
        <v>-2.21</v>
      </c>
      <c r="D171" s="7">
        <v>127.44</v>
      </c>
      <c r="E171" s="7">
        <v>114338.97</v>
      </c>
      <c r="F171" s="8">
        <v>1.59</v>
      </c>
      <c r="G171" s="7">
        <v>5.91</v>
      </c>
      <c r="H171" s="7"/>
      <c r="I171" s="7"/>
      <c r="J171" s="7"/>
      <c r="K171" s="7"/>
    </row>
    <row r="172" spans="1:11" x14ac:dyDescent="0.3">
      <c r="A172" s="6" t="s">
        <v>167</v>
      </c>
      <c r="B172" s="351">
        <v>32467.66</v>
      </c>
      <c r="C172" s="347">
        <v>-6.3</v>
      </c>
      <c r="D172" s="7">
        <v>61.02</v>
      </c>
      <c r="E172" s="7">
        <v>34650.699999999997</v>
      </c>
      <c r="F172" s="8">
        <v>-0.35</v>
      </c>
      <c r="G172" s="7">
        <v>-1.25</v>
      </c>
      <c r="H172" s="7"/>
      <c r="I172" s="7"/>
      <c r="J172" s="7"/>
      <c r="K172" s="7"/>
    </row>
    <row r="173" spans="1:11" x14ac:dyDescent="0.3">
      <c r="A173" s="11" t="s">
        <v>168</v>
      </c>
      <c r="B173" s="351">
        <v>52464.66</v>
      </c>
      <c r="C173" s="347">
        <v>-4.28</v>
      </c>
      <c r="D173" s="7">
        <v>62.79</v>
      </c>
      <c r="E173" s="12">
        <v>54809.08</v>
      </c>
      <c r="F173" s="348">
        <v>-0.04</v>
      </c>
      <c r="G173" s="12">
        <v>10.55</v>
      </c>
      <c r="H173" s="12"/>
      <c r="I173" s="7"/>
      <c r="J173" s="7"/>
      <c r="K173" s="7"/>
    </row>
    <row r="174" spans="1:11" x14ac:dyDescent="0.3">
      <c r="A174" s="6" t="s">
        <v>169</v>
      </c>
      <c r="B174" s="351">
        <v>41079.11</v>
      </c>
      <c r="C174" s="347">
        <v>-9.84</v>
      </c>
      <c r="D174" s="7">
        <v>45.93</v>
      </c>
      <c r="E174" s="7">
        <v>45561</v>
      </c>
      <c r="F174" s="8">
        <v>3.11</v>
      </c>
      <c r="G174" s="7">
        <v>0.03</v>
      </c>
      <c r="H174" s="7"/>
      <c r="I174" s="7"/>
      <c r="J174" s="7"/>
      <c r="K174" s="7"/>
    </row>
    <row r="175" spans="1:11" x14ac:dyDescent="0.3">
      <c r="A175" s="6" t="s">
        <v>170</v>
      </c>
      <c r="B175" s="351">
        <v>58916.43</v>
      </c>
      <c r="C175" s="347">
        <v>-4.28</v>
      </c>
      <c r="D175" s="7">
        <v>66.790000000000006</v>
      </c>
      <c r="E175" s="7">
        <v>61549.3</v>
      </c>
      <c r="F175" s="8">
        <v>0.92</v>
      </c>
      <c r="G175" s="7">
        <v>-22.67</v>
      </c>
      <c r="H175" s="7"/>
      <c r="I175" s="7"/>
      <c r="J175" s="7"/>
      <c r="K175" s="7"/>
    </row>
    <row r="176" spans="1:11" x14ac:dyDescent="0.3">
      <c r="A176" s="6" t="s">
        <v>171</v>
      </c>
      <c r="B176" s="351">
        <v>260877.96</v>
      </c>
      <c r="C176" s="347">
        <v>-6.49</v>
      </c>
      <c r="D176" s="7">
        <v>335.59</v>
      </c>
      <c r="E176" s="7">
        <v>278996.99</v>
      </c>
      <c r="F176" s="8">
        <v>-1.21</v>
      </c>
      <c r="G176" s="7">
        <v>-0.9</v>
      </c>
      <c r="H176" s="7"/>
      <c r="I176" s="7"/>
      <c r="J176" s="7"/>
      <c r="K176" s="7"/>
    </row>
    <row r="177" spans="1:11" x14ac:dyDescent="0.3">
      <c r="A177" s="6" t="s">
        <v>172</v>
      </c>
      <c r="B177" s="351">
        <v>529461.43999999994</v>
      </c>
      <c r="C177" s="347">
        <v>-5.45</v>
      </c>
      <c r="D177" s="7">
        <v>584.86</v>
      </c>
      <c r="E177" s="7">
        <v>559999.06999999995</v>
      </c>
      <c r="F177" s="8">
        <v>-0.42</v>
      </c>
      <c r="G177" s="7">
        <v>-174.38</v>
      </c>
      <c r="H177" s="7"/>
      <c r="I177" s="12"/>
      <c r="J177" s="12"/>
      <c r="K177" s="12"/>
    </row>
    <row r="178" spans="1:11" x14ac:dyDescent="0.3">
      <c r="A178" s="6" t="s">
        <v>173</v>
      </c>
      <c r="B178" s="351">
        <v>60332.26</v>
      </c>
      <c r="C178" s="347">
        <v>-8.43</v>
      </c>
      <c r="D178" s="7">
        <v>89.69</v>
      </c>
      <c r="E178" s="7">
        <v>65889.350000000006</v>
      </c>
      <c r="F178" s="8">
        <v>0.21</v>
      </c>
      <c r="G178" s="7">
        <v>-8</v>
      </c>
      <c r="H178" s="7"/>
      <c r="I178" s="7"/>
      <c r="J178" s="7"/>
      <c r="K178" s="7"/>
    </row>
    <row r="179" spans="1:11" x14ac:dyDescent="0.3">
      <c r="A179" s="6" t="s">
        <v>174</v>
      </c>
      <c r="B179" s="351">
        <v>311061.78999999998</v>
      </c>
      <c r="C179" s="347">
        <v>-3.08</v>
      </c>
      <c r="D179" s="7">
        <v>271.69</v>
      </c>
      <c r="E179" s="7">
        <v>320945.46999999997</v>
      </c>
      <c r="F179" s="8">
        <v>0.34</v>
      </c>
      <c r="G179" s="7">
        <v>-90.31</v>
      </c>
      <c r="H179" s="7"/>
      <c r="I179" s="7"/>
      <c r="J179" s="7"/>
      <c r="K179" s="7"/>
    </row>
    <row r="180" spans="1:11" s="11" customFormat="1" x14ac:dyDescent="0.3">
      <c r="A180" s="6" t="s">
        <v>175</v>
      </c>
      <c r="B180" s="351">
        <v>52989.43</v>
      </c>
      <c r="C180" s="347">
        <v>-5.83</v>
      </c>
      <c r="D180" s="7">
        <v>79.61</v>
      </c>
      <c r="E180" s="7">
        <v>56272.58</v>
      </c>
      <c r="F180" s="8">
        <v>2.7</v>
      </c>
      <c r="G180" s="7">
        <v>-16.45</v>
      </c>
      <c r="H180" s="7"/>
      <c r="I180" s="7"/>
      <c r="J180" s="7"/>
      <c r="K180" s="7"/>
    </row>
    <row r="181" spans="1:11" x14ac:dyDescent="0.3">
      <c r="A181" s="6" t="s">
        <v>176</v>
      </c>
      <c r="B181" s="351">
        <v>35506.699999999997</v>
      </c>
      <c r="C181" s="347">
        <v>-7.14</v>
      </c>
      <c r="D181" s="7">
        <v>37.29</v>
      </c>
      <c r="E181" s="7">
        <v>38237.22</v>
      </c>
      <c r="F181" s="8">
        <v>-1.69</v>
      </c>
      <c r="G181" s="7">
        <v>-4.6100000000000003</v>
      </c>
      <c r="H181" s="7"/>
      <c r="I181" s="7"/>
      <c r="J181" s="7"/>
      <c r="K181" s="7"/>
    </row>
    <row r="182" spans="1:11" x14ac:dyDescent="0.3">
      <c r="A182" s="6" t="s">
        <v>177</v>
      </c>
      <c r="B182" s="351">
        <v>1198081.01</v>
      </c>
      <c r="C182" s="347">
        <v>-5.37</v>
      </c>
      <c r="D182" s="7">
        <v>1376.81</v>
      </c>
      <c r="E182" s="7">
        <v>1266119.19</v>
      </c>
      <c r="F182" s="8">
        <v>-2.25</v>
      </c>
      <c r="G182" s="7">
        <v>-52.27</v>
      </c>
      <c r="H182" s="7"/>
      <c r="I182" s="7"/>
      <c r="J182" s="7"/>
      <c r="K182" s="7"/>
    </row>
    <row r="183" spans="1:11" x14ac:dyDescent="0.3">
      <c r="A183" s="6" t="s">
        <v>178</v>
      </c>
      <c r="B183" s="351">
        <v>86606.95</v>
      </c>
      <c r="C183" s="347">
        <v>-2.41</v>
      </c>
      <c r="D183" s="7">
        <v>61.39</v>
      </c>
      <c r="E183" s="7">
        <v>88748.82</v>
      </c>
      <c r="F183" s="8">
        <v>-2.4500000000000002</v>
      </c>
      <c r="G183" s="7">
        <v>-9.5</v>
      </c>
      <c r="H183" s="7"/>
      <c r="I183" s="7"/>
      <c r="J183" s="7"/>
      <c r="K183" s="7"/>
    </row>
    <row r="184" spans="1:11" x14ac:dyDescent="0.3">
      <c r="A184" s="6" t="s">
        <v>179</v>
      </c>
      <c r="B184" s="351">
        <v>808511.04</v>
      </c>
      <c r="C184" s="347">
        <v>-1.74</v>
      </c>
      <c r="D184" s="7">
        <v>1051.43</v>
      </c>
      <c r="E184" s="7">
        <v>822845.01</v>
      </c>
      <c r="F184" s="8">
        <v>-1.04</v>
      </c>
      <c r="G184" s="7">
        <v>-176.01</v>
      </c>
      <c r="H184" s="7"/>
      <c r="I184" s="7"/>
      <c r="J184" s="7"/>
      <c r="K184" s="7"/>
    </row>
    <row r="185" spans="1:11" x14ac:dyDescent="0.3">
      <c r="A185" s="6" t="s">
        <v>180</v>
      </c>
      <c r="B185" s="351">
        <v>46691.72</v>
      </c>
      <c r="C185" s="347">
        <v>-1.54</v>
      </c>
      <c r="D185" s="7">
        <v>58.89</v>
      </c>
      <c r="E185" s="7">
        <v>47423.11</v>
      </c>
      <c r="F185" s="8">
        <v>-2.16</v>
      </c>
      <c r="G185" s="7">
        <v>4.38</v>
      </c>
      <c r="H185" s="7"/>
      <c r="I185" s="7"/>
      <c r="J185" s="7"/>
      <c r="K185" s="7"/>
    </row>
    <row r="186" spans="1:11" x14ac:dyDescent="0.3">
      <c r="A186" s="6" t="s">
        <v>181</v>
      </c>
      <c r="B186" s="351">
        <v>96833.16</v>
      </c>
      <c r="C186" s="347">
        <v>-9.6199999999999992</v>
      </c>
      <c r="D186" s="7">
        <v>164.73</v>
      </c>
      <c r="E186" s="7">
        <v>107142.76</v>
      </c>
      <c r="F186" s="8">
        <v>4.13</v>
      </c>
      <c r="G186" s="7">
        <v>-4.9800000000000004</v>
      </c>
      <c r="H186" s="7"/>
      <c r="I186" s="7"/>
      <c r="J186" s="7"/>
      <c r="K186" s="7"/>
    </row>
    <row r="187" spans="1:11" x14ac:dyDescent="0.3">
      <c r="A187" s="6" t="s">
        <v>182</v>
      </c>
      <c r="B187" s="351">
        <v>33202.080000000002</v>
      </c>
      <c r="C187" s="347">
        <v>-1.8</v>
      </c>
      <c r="D187" s="7">
        <v>30.2</v>
      </c>
      <c r="E187" s="7">
        <v>33811.699999999997</v>
      </c>
      <c r="F187" s="8">
        <v>-5.45</v>
      </c>
      <c r="G187" s="7">
        <v>5.85</v>
      </c>
      <c r="H187" s="7"/>
      <c r="I187" s="7"/>
      <c r="J187" s="7"/>
      <c r="K187" s="7"/>
    </row>
    <row r="188" spans="1:11" x14ac:dyDescent="0.3">
      <c r="A188" s="6" t="s">
        <v>183</v>
      </c>
      <c r="B188" s="351">
        <v>41168.71</v>
      </c>
      <c r="C188" s="347">
        <v>-4.5199999999999996</v>
      </c>
      <c r="D188" s="7">
        <v>47.24</v>
      </c>
      <c r="E188" s="7">
        <v>43115.92</v>
      </c>
      <c r="F188" s="8">
        <v>-6.48</v>
      </c>
      <c r="G188" s="7">
        <v>-1.98</v>
      </c>
      <c r="H188" s="7"/>
      <c r="I188" s="7"/>
      <c r="J188" s="7"/>
      <c r="K188" s="7"/>
    </row>
    <row r="189" spans="1:11" x14ac:dyDescent="0.3">
      <c r="A189" s="6" t="s">
        <v>184</v>
      </c>
      <c r="B189" s="351">
        <v>40094.35</v>
      </c>
      <c r="C189" s="347">
        <v>-6.73</v>
      </c>
      <c r="D189" s="7">
        <v>69.34</v>
      </c>
      <c r="E189" s="7">
        <v>42988.63</v>
      </c>
      <c r="F189" s="8">
        <v>0.21</v>
      </c>
      <c r="G189" s="7">
        <v>-2.2000000000000002</v>
      </c>
      <c r="H189" s="7"/>
      <c r="I189" s="7"/>
      <c r="J189" s="7"/>
      <c r="K189" s="7"/>
    </row>
    <row r="190" spans="1:11" x14ac:dyDescent="0.3">
      <c r="A190" s="6" t="s">
        <v>185</v>
      </c>
      <c r="B190" s="351">
        <v>35854.800000000003</v>
      </c>
      <c r="C190" s="347">
        <v>-5.7</v>
      </c>
      <c r="D190" s="7">
        <v>67.239999999999995</v>
      </c>
      <c r="E190" s="7">
        <v>38022.49</v>
      </c>
      <c r="F190" s="8">
        <v>2.88</v>
      </c>
      <c r="G190" s="7">
        <v>-13.44</v>
      </c>
      <c r="H190" s="7"/>
      <c r="I190" s="7"/>
      <c r="J190" s="7"/>
      <c r="K190" s="7"/>
    </row>
    <row r="191" spans="1:11" x14ac:dyDescent="0.3">
      <c r="A191" s="6" t="s">
        <v>186</v>
      </c>
      <c r="B191" s="351">
        <v>85612.49</v>
      </c>
      <c r="C191" s="347">
        <v>-5.15</v>
      </c>
      <c r="D191" s="7">
        <v>72.27</v>
      </c>
      <c r="E191" s="7">
        <v>90257.79</v>
      </c>
      <c r="F191" s="8">
        <v>4.0999999999999996</v>
      </c>
      <c r="G191" s="7">
        <v>-14.73</v>
      </c>
      <c r="H191" s="7"/>
      <c r="I191" s="7"/>
      <c r="J191" s="7"/>
      <c r="K191" s="7"/>
    </row>
    <row r="192" spans="1:11" x14ac:dyDescent="0.3">
      <c r="A192" s="6" t="s">
        <v>187</v>
      </c>
      <c r="B192" s="351">
        <v>52168.89</v>
      </c>
      <c r="C192" s="347">
        <v>-6.15</v>
      </c>
      <c r="D192" s="7">
        <v>49.69</v>
      </c>
      <c r="E192" s="7">
        <v>55588.56</v>
      </c>
      <c r="F192" s="8">
        <v>-1.42</v>
      </c>
      <c r="G192" s="7">
        <v>-13.7</v>
      </c>
      <c r="H192" s="7"/>
      <c r="I192" s="7"/>
      <c r="J192" s="7"/>
      <c r="K192" s="7"/>
    </row>
    <row r="193" spans="1:11" x14ac:dyDescent="0.3">
      <c r="A193" s="6" t="s">
        <v>188</v>
      </c>
      <c r="B193" s="351">
        <v>84293.39</v>
      </c>
      <c r="C193" s="347">
        <v>-7.46</v>
      </c>
      <c r="D193" s="7">
        <v>246.04</v>
      </c>
      <c r="E193" s="7">
        <v>91092.1</v>
      </c>
      <c r="F193" s="8">
        <v>1.6</v>
      </c>
      <c r="G193" s="7">
        <v>-85.68</v>
      </c>
      <c r="H193" s="7"/>
      <c r="I193" s="7"/>
      <c r="J193" s="7"/>
      <c r="K193" s="7"/>
    </row>
    <row r="194" spans="1:11" x14ac:dyDescent="0.3">
      <c r="A194" s="6" t="s">
        <v>189</v>
      </c>
      <c r="B194" s="351">
        <v>37628.15</v>
      </c>
      <c r="C194" s="347">
        <v>-10.7</v>
      </c>
      <c r="D194" s="7">
        <v>28.99</v>
      </c>
      <c r="E194" s="7">
        <v>42136.86</v>
      </c>
      <c r="F194" s="8">
        <v>-1.32</v>
      </c>
      <c r="G194" s="7">
        <v>2.91</v>
      </c>
      <c r="H194" s="7"/>
      <c r="I194" s="7"/>
      <c r="J194" s="7"/>
      <c r="K194" s="7"/>
    </row>
    <row r="195" spans="1:11" x14ac:dyDescent="0.3">
      <c r="A195" s="6" t="s">
        <v>190</v>
      </c>
      <c r="B195" s="351">
        <v>106146.1</v>
      </c>
      <c r="C195" s="347">
        <v>-6.62</v>
      </c>
      <c r="D195" s="7">
        <v>104.43</v>
      </c>
      <c r="E195" s="7">
        <v>113673.46</v>
      </c>
      <c r="F195" s="8">
        <v>5.52</v>
      </c>
      <c r="G195" s="7">
        <v>-11.71</v>
      </c>
      <c r="H195" s="7"/>
      <c r="I195" s="7"/>
      <c r="J195" s="7"/>
      <c r="K195" s="7"/>
    </row>
    <row r="196" spans="1:11" x14ac:dyDescent="0.3">
      <c r="A196" s="344" t="s">
        <v>191</v>
      </c>
      <c r="B196" s="351">
        <v>150004.13</v>
      </c>
      <c r="C196" s="347">
        <v>-8.1199999999999992</v>
      </c>
      <c r="D196" s="6">
        <v>155.22999999999999</v>
      </c>
      <c r="E196" s="7">
        <v>163258.49</v>
      </c>
      <c r="F196" s="346" t="s">
        <v>333</v>
      </c>
      <c r="G196" s="7">
        <v>-24.93</v>
      </c>
      <c r="H196" s="295" t="s">
        <v>351</v>
      </c>
      <c r="I196" s="7"/>
      <c r="J196" s="7"/>
      <c r="K196" s="7"/>
    </row>
    <row r="197" spans="1:11" x14ac:dyDescent="0.3">
      <c r="A197" s="6" t="s">
        <v>192</v>
      </c>
      <c r="B197" s="351">
        <v>530864.59</v>
      </c>
      <c r="C197" s="347">
        <v>-6.73</v>
      </c>
      <c r="D197" s="7">
        <v>428.51</v>
      </c>
      <c r="E197" s="7">
        <v>569179.28</v>
      </c>
      <c r="F197" s="8">
        <v>-1.52</v>
      </c>
      <c r="G197" s="7">
        <v>390</v>
      </c>
      <c r="H197" s="7"/>
      <c r="I197" s="7"/>
      <c r="J197" s="7"/>
      <c r="K197" s="7"/>
    </row>
    <row r="198" spans="1:11" x14ac:dyDescent="0.3">
      <c r="A198" s="6" t="s">
        <v>193</v>
      </c>
      <c r="B198" s="351">
        <v>434865.9</v>
      </c>
      <c r="C198" s="347">
        <v>-5.2</v>
      </c>
      <c r="D198" s="7">
        <v>400.35</v>
      </c>
      <c r="E198" s="7">
        <v>458706.18</v>
      </c>
      <c r="F198" s="8">
        <v>-2.93</v>
      </c>
      <c r="G198" s="7">
        <v>-8.0500000000000007</v>
      </c>
      <c r="H198" s="7"/>
      <c r="I198" s="7"/>
      <c r="J198" s="7"/>
      <c r="K198" s="7"/>
    </row>
    <row r="199" spans="1:11" x14ac:dyDescent="0.3">
      <c r="A199" s="6" t="s">
        <v>194</v>
      </c>
      <c r="B199" s="351">
        <v>282084.5</v>
      </c>
      <c r="C199" s="347">
        <v>-6.98</v>
      </c>
      <c r="D199" s="7">
        <v>425.05</v>
      </c>
      <c r="E199" s="7">
        <v>303260.07</v>
      </c>
      <c r="F199" s="8">
        <v>-0.62</v>
      </c>
      <c r="G199" s="7">
        <v>-16.920000000000002</v>
      </c>
      <c r="H199" s="7"/>
      <c r="I199" s="7"/>
      <c r="J199" s="7"/>
      <c r="K199" s="7"/>
    </row>
    <row r="200" spans="1:11" x14ac:dyDescent="0.3">
      <c r="A200" s="6" t="s">
        <v>195</v>
      </c>
      <c r="B200" s="351">
        <v>47711.55</v>
      </c>
      <c r="C200" s="347">
        <v>-5.03</v>
      </c>
      <c r="D200" s="7">
        <v>60.2</v>
      </c>
      <c r="E200" s="7">
        <v>50238.94</v>
      </c>
      <c r="F200" s="8">
        <v>-1.38</v>
      </c>
      <c r="G200" s="7">
        <v>1.47</v>
      </c>
      <c r="H200" s="7"/>
    </row>
    <row r="201" spans="1:11" x14ac:dyDescent="0.3">
      <c r="A201" s="6" t="s">
        <v>196</v>
      </c>
      <c r="B201" s="351">
        <v>542086.06999999995</v>
      </c>
      <c r="C201" s="347">
        <v>-5.62</v>
      </c>
      <c r="D201" s="7">
        <v>1064.48</v>
      </c>
      <c r="E201" s="7">
        <v>574383.85</v>
      </c>
      <c r="F201" s="8">
        <v>-2.25</v>
      </c>
      <c r="G201" s="7">
        <v>-149.77000000000001</v>
      </c>
      <c r="H201" s="7"/>
      <c r="I201" s="7"/>
      <c r="J201" s="7"/>
      <c r="K201" s="7"/>
    </row>
    <row r="202" spans="1:11" x14ac:dyDescent="0.3">
      <c r="A202" s="6" t="s">
        <v>197</v>
      </c>
      <c r="B202" s="351">
        <v>45530.21</v>
      </c>
      <c r="C202" s="347">
        <v>-4.46</v>
      </c>
      <c r="D202" s="7">
        <v>55.27</v>
      </c>
      <c r="E202" s="7">
        <v>47654.81</v>
      </c>
      <c r="F202" s="8">
        <v>3.56</v>
      </c>
      <c r="G202" s="7">
        <v>-0.2</v>
      </c>
      <c r="H202" s="7"/>
      <c r="I202" s="7"/>
      <c r="J202" s="7"/>
      <c r="K202" s="7"/>
    </row>
    <row r="203" spans="1:11" x14ac:dyDescent="0.3">
      <c r="A203" s="6" t="s">
        <v>198</v>
      </c>
      <c r="B203" s="351">
        <v>22919.02</v>
      </c>
      <c r="C203" s="347">
        <v>-1.77</v>
      </c>
      <c r="D203" s="7">
        <v>57.91</v>
      </c>
      <c r="E203" s="7">
        <v>23331.360000000001</v>
      </c>
      <c r="F203" s="8">
        <v>-2.4700000000000002</v>
      </c>
      <c r="G203" s="7">
        <v>-10.25</v>
      </c>
      <c r="H203" s="7"/>
      <c r="I203" s="7"/>
      <c r="J203" s="7"/>
      <c r="K203" s="7"/>
    </row>
    <row r="204" spans="1:11" x14ac:dyDescent="0.3">
      <c r="A204" s="6" t="s">
        <v>199</v>
      </c>
      <c r="B204" s="351">
        <v>63098.53</v>
      </c>
      <c r="C204" s="347">
        <v>1.78</v>
      </c>
      <c r="D204" s="7">
        <v>60.14</v>
      </c>
      <c r="E204" s="7">
        <v>61993.599999999999</v>
      </c>
      <c r="F204" s="8">
        <v>-3.92</v>
      </c>
      <c r="G204" s="7">
        <v>-4.3899999999999997</v>
      </c>
      <c r="H204" s="7"/>
      <c r="I204" s="7"/>
      <c r="J204" s="7"/>
      <c r="K204" s="7"/>
    </row>
    <row r="205" spans="1:11" x14ac:dyDescent="0.3">
      <c r="A205" s="6" t="s">
        <v>200</v>
      </c>
      <c r="B205" s="351">
        <v>41873.83</v>
      </c>
      <c r="C205" s="347">
        <v>-12.68</v>
      </c>
      <c r="D205" s="7">
        <v>39.92</v>
      </c>
      <c r="E205" s="7">
        <v>47954.96</v>
      </c>
      <c r="F205" s="8">
        <v>0.56999999999999995</v>
      </c>
      <c r="G205" s="7">
        <v>-2.4500000000000002</v>
      </c>
      <c r="H205" s="7"/>
      <c r="I205" s="7"/>
      <c r="J205" s="7"/>
      <c r="K205" s="7"/>
    </row>
    <row r="206" spans="1:11" x14ac:dyDescent="0.3">
      <c r="A206" s="6" t="s">
        <v>201</v>
      </c>
      <c r="B206" s="351">
        <v>382787.32</v>
      </c>
      <c r="C206" s="347">
        <v>-6.98</v>
      </c>
      <c r="D206" s="7">
        <v>512.48</v>
      </c>
      <c r="E206" s="7">
        <v>411524.64</v>
      </c>
      <c r="F206" s="8">
        <v>-0.6</v>
      </c>
      <c r="G206" s="7">
        <v>-60.56</v>
      </c>
      <c r="H206" s="7"/>
      <c r="I206" s="7"/>
      <c r="J206" s="7"/>
      <c r="K206" s="7"/>
    </row>
    <row r="207" spans="1:11" x14ac:dyDescent="0.3">
      <c r="A207" s="6" t="s">
        <v>202</v>
      </c>
      <c r="B207" s="351">
        <v>20027.77</v>
      </c>
      <c r="C207" s="347">
        <v>-4.91</v>
      </c>
      <c r="D207" s="7">
        <v>28.73</v>
      </c>
      <c r="E207" s="7">
        <v>21061.119999999999</v>
      </c>
      <c r="F207" s="8">
        <v>-2.92</v>
      </c>
      <c r="G207" s="7">
        <v>-1.33</v>
      </c>
      <c r="H207" s="7"/>
      <c r="I207" s="7"/>
      <c r="J207" s="7"/>
      <c r="K207" s="7"/>
    </row>
    <row r="208" spans="1:11" x14ac:dyDescent="0.3">
      <c r="A208" s="6" t="s">
        <v>203</v>
      </c>
      <c r="B208" s="351">
        <v>751528.04</v>
      </c>
      <c r="C208" s="347">
        <v>-4.47</v>
      </c>
      <c r="D208" s="7">
        <v>918.67</v>
      </c>
      <c r="E208" s="7">
        <v>786710.88</v>
      </c>
      <c r="F208" s="8">
        <v>-0.2</v>
      </c>
      <c r="G208" s="7">
        <v>-155.35</v>
      </c>
      <c r="H208" s="7"/>
      <c r="I208" s="7"/>
      <c r="J208" s="7"/>
      <c r="K208" s="7"/>
    </row>
    <row r="209" spans="1:11" x14ac:dyDescent="0.3">
      <c r="A209" s="6" t="s">
        <v>204</v>
      </c>
      <c r="B209" s="351">
        <v>92225.7</v>
      </c>
      <c r="C209" s="347">
        <v>-5.84</v>
      </c>
      <c r="D209" s="7">
        <v>109.98</v>
      </c>
      <c r="E209" s="7">
        <v>97942.2</v>
      </c>
      <c r="F209" s="8">
        <v>-2.58</v>
      </c>
      <c r="G209" s="7">
        <v>-24.42</v>
      </c>
      <c r="H209" s="7"/>
      <c r="I209" s="7"/>
      <c r="J209" s="7"/>
      <c r="K209" s="7"/>
    </row>
    <row r="210" spans="1:11" x14ac:dyDescent="0.3">
      <c r="A210" s="6" t="s">
        <v>205</v>
      </c>
      <c r="B210" s="351">
        <v>69084.44</v>
      </c>
      <c r="C210" s="347">
        <v>-8.56</v>
      </c>
      <c r="D210" s="7">
        <v>91.24</v>
      </c>
      <c r="E210" s="7">
        <v>75549.259999999995</v>
      </c>
      <c r="F210" s="8">
        <v>-2</v>
      </c>
      <c r="G210" s="7">
        <v>-5.34</v>
      </c>
      <c r="H210" s="7"/>
      <c r="I210" s="7"/>
      <c r="J210" s="7"/>
      <c r="K210" s="7"/>
    </row>
    <row r="211" spans="1:11" x14ac:dyDescent="0.3">
      <c r="A211" s="6" t="s">
        <v>206</v>
      </c>
      <c r="B211" s="351">
        <v>99173.72</v>
      </c>
      <c r="C211" s="347">
        <v>-6.1</v>
      </c>
      <c r="D211" s="7">
        <v>85.59</v>
      </c>
      <c r="E211" s="7">
        <v>105616.08</v>
      </c>
      <c r="F211" s="8">
        <v>2.88</v>
      </c>
      <c r="G211" s="7">
        <v>-0.72</v>
      </c>
      <c r="H211" s="7"/>
      <c r="I211" s="7"/>
      <c r="J211" s="7"/>
      <c r="K211" s="7"/>
    </row>
    <row r="212" spans="1:11" x14ac:dyDescent="0.3">
      <c r="A212" s="6" t="s">
        <v>207</v>
      </c>
      <c r="B212" s="351">
        <v>170376.09</v>
      </c>
      <c r="C212" s="347">
        <v>-7.59</v>
      </c>
      <c r="D212" s="7">
        <v>232.56</v>
      </c>
      <c r="E212" s="7">
        <v>184378.62</v>
      </c>
      <c r="F212" s="8">
        <v>-0.95</v>
      </c>
      <c r="G212" s="7">
        <v>-8.14</v>
      </c>
      <c r="H212" s="7"/>
      <c r="I212" s="7"/>
      <c r="J212" s="7"/>
      <c r="K212" s="7"/>
    </row>
    <row r="213" spans="1:11" x14ac:dyDescent="0.3">
      <c r="A213" s="6" t="s">
        <v>208</v>
      </c>
      <c r="B213" s="351">
        <v>51287.89</v>
      </c>
      <c r="C213" s="347">
        <v>-2.84</v>
      </c>
      <c r="D213" s="7">
        <v>75.77</v>
      </c>
      <c r="E213" s="7">
        <v>52785.7</v>
      </c>
      <c r="F213" s="8">
        <v>-1.47</v>
      </c>
      <c r="G213" s="7">
        <v>-4.92</v>
      </c>
      <c r="H213" s="7"/>
      <c r="I213" s="7"/>
      <c r="J213" s="7"/>
      <c r="K213" s="7"/>
    </row>
    <row r="214" spans="1:11" x14ac:dyDescent="0.3">
      <c r="A214" s="6" t="s">
        <v>209</v>
      </c>
      <c r="B214" s="351">
        <v>716685.89</v>
      </c>
      <c r="C214" s="347">
        <v>-4.13</v>
      </c>
      <c r="D214" s="7">
        <v>856.91</v>
      </c>
      <c r="E214" s="7">
        <v>747531</v>
      </c>
      <c r="F214" s="8">
        <v>-2.4900000000000002</v>
      </c>
      <c r="G214" s="7">
        <v>1021.6</v>
      </c>
      <c r="H214" s="7"/>
      <c r="I214" s="7"/>
      <c r="J214" s="7"/>
      <c r="K214" s="7"/>
    </row>
    <row r="215" spans="1:11" x14ac:dyDescent="0.3">
      <c r="A215" s="6" t="s">
        <v>210</v>
      </c>
      <c r="B215" s="351">
        <v>37166.42</v>
      </c>
      <c r="C215" s="347">
        <v>2.0099999999999998</v>
      </c>
      <c r="D215" s="7">
        <v>38.83</v>
      </c>
      <c r="E215" s="7">
        <v>36433.42</v>
      </c>
      <c r="F215" s="8">
        <v>-1.63</v>
      </c>
      <c r="G215" s="7">
        <v>21.24</v>
      </c>
      <c r="H215" s="7"/>
      <c r="I215" s="7"/>
      <c r="J215" s="7"/>
      <c r="K215" s="7"/>
    </row>
    <row r="216" spans="1:11" x14ac:dyDescent="0.3">
      <c r="A216" s="6" t="s">
        <v>211</v>
      </c>
      <c r="B216" s="351">
        <v>377554.02</v>
      </c>
      <c r="C216" s="347">
        <v>-6.81</v>
      </c>
      <c r="D216" s="7">
        <v>393.22</v>
      </c>
      <c r="E216" s="7">
        <v>405161.33</v>
      </c>
      <c r="F216" s="8">
        <v>-1.41</v>
      </c>
      <c r="G216" s="7">
        <v>-47.55</v>
      </c>
      <c r="H216" s="7"/>
    </row>
    <row r="217" spans="1:11" x14ac:dyDescent="0.3">
      <c r="A217" s="6" t="s">
        <v>212</v>
      </c>
      <c r="B217" s="351">
        <v>45714.04</v>
      </c>
      <c r="C217" s="347">
        <v>-8.74</v>
      </c>
      <c r="D217" s="7">
        <v>41.13</v>
      </c>
      <c r="E217" s="7">
        <v>50094.43</v>
      </c>
      <c r="F217" s="8">
        <v>1.1599999999999999</v>
      </c>
      <c r="G217" s="7">
        <v>-9.49</v>
      </c>
      <c r="H217" s="7"/>
      <c r="I217" s="7"/>
      <c r="J217" s="7"/>
      <c r="K217" s="7"/>
    </row>
    <row r="218" spans="1:11" x14ac:dyDescent="0.3">
      <c r="A218" s="6" t="s">
        <v>213</v>
      </c>
      <c r="B218" s="351">
        <v>56742.1</v>
      </c>
      <c r="C218" s="347">
        <v>-7.27</v>
      </c>
      <c r="D218" s="7">
        <v>70.7</v>
      </c>
      <c r="E218" s="7">
        <v>61193.06</v>
      </c>
      <c r="F218" s="8">
        <v>-2.4700000000000002</v>
      </c>
      <c r="G218" s="7">
        <v>-8.68</v>
      </c>
      <c r="H218" s="7"/>
      <c r="I218" s="7"/>
      <c r="J218" s="7"/>
      <c r="K218" s="7"/>
    </row>
    <row r="219" spans="1:11" x14ac:dyDescent="0.3">
      <c r="A219" s="344" t="s">
        <v>326</v>
      </c>
      <c r="B219" s="353">
        <v>532616.94999999995</v>
      </c>
      <c r="C219" s="354">
        <v>-5.58</v>
      </c>
      <c r="D219" s="358">
        <v>747.02</v>
      </c>
      <c r="E219" s="7">
        <v>564078.30000000005</v>
      </c>
      <c r="F219" s="8">
        <v>-5.78</v>
      </c>
      <c r="G219" s="7">
        <v>-89.96</v>
      </c>
      <c r="I219" s="7"/>
      <c r="J219" s="7"/>
      <c r="K219" s="7"/>
    </row>
    <row r="220" spans="1:11" x14ac:dyDescent="0.3">
      <c r="A220" s="6" t="s">
        <v>214</v>
      </c>
      <c r="B220" s="351">
        <v>1106502.56</v>
      </c>
      <c r="C220" s="347">
        <v>-5.41</v>
      </c>
      <c r="D220" s="7">
        <v>1047.75</v>
      </c>
      <c r="E220" s="7">
        <v>1169747.33</v>
      </c>
      <c r="F220" s="8">
        <v>-0.15</v>
      </c>
      <c r="G220" s="7">
        <v>-45.72</v>
      </c>
      <c r="H220" s="7"/>
      <c r="I220" s="7"/>
      <c r="J220" s="7"/>
      <c r="K220" s="7"/>
    </row>
    <row r="221" spans="1:11" x14ac:dyDescent="0.3">
      <c r="A221" s="6" t="s">
        <v>215</v>
      </c>
      <c r="B221" s="351">
        <v>71964.14</v>
      </c>
      <c r="C221" s="347">
        <v>-7.62</v>
      </c>
      <c r="D221" s="7">
        <v>110.63</v>
      </c>
      <c r="E221" s="7">
        <v>77899.38</v>
      </c>
      <c r="F221" s="8">
        <v>-2.17</v>
      </c>
      <c r="G221" s="7">
        <v>-10.41</v>
      </c>
      <c r="H221" s="7"/>
      <c r="I221" s="7"/>
      <c r="J221" s="7"/>
      <c r="K221" s="7"/>
    </row>
    <row r="222" spans="1:11" x14ac:dyDescent="0.3">
      <c r="A222" s="6" t="s">
        <v>216</v>
      </c>
      <c r="B222" s="351">
        <v>18341.400000000001</v>
      </c>
      <c r="C222" s="347">
        <v>-8.02</v>
      </c>
      <c r="D222" s="7">
        <v>34.42</v>
      </c>
      <c r="E222" s="7">
        <v>19941.57</v>
      </c>
      <c r="F222" s="8">
        <v>-3.63</v>
      </c>
      <c r="G222" s="7">
        <v>-2.5299999999999998</v>
      </c>
      <c r="H222" s="7"/>
      <c r="I222" s="7"/>
      <c r="J222" s="7"/>
      <c r="K222" s="7"/>
    </row>
    <row r="223" spans="1:11" x14ac:dyDescent="0.3">
      <c r="A223" s="6" t="s">
        <v>217</v>
      </c>
      <c r="B223" s="351">
        <v>100633.35</v>
      </c>
      <c r="C223" s="347">
        <v>-4.82</v>
      </c>
      <c r="D223" s="7">
        <v>124.51</v>
      </c>
      <c r="E223" s="7">
        <v>105733.73</v>
      </c>
      <c r="F223" s="8">
        <v>-3.9</v>
      </c>
      <c r="G223" s="7">
        <v>1.51</v>
      </c>
      <c r="H223" s="7"/>
      <c r="I223" s="7"/>
      <c r="J223" s="7"/>
      <c r="K223" s="7"/>
    </row>
    <row r="224" spans="1:11" x14ac:dyDescent="0.3">
      <c r="A224" s="6" t="s">
        <v>218</v>
      </c>
      <c r="B224" s="351">
        <v>268729.3</v>
      </c>
      <c r="C224" s="347">
        <v>-5.92</v>
      </c>
      <c r="D224" s="7">
        <v>355.15</v>
      </c>
      <c r="E224" s="7">
        <v>285630.69</v>
      </c>
      <c r="F224" s="8">
        <v>-1.58</v>
      </c>
      <c r="G224" s="7">
        <v>-14.42</v>
      </c>
      <c r="H224" s="7"/>
    </row>
    <row r="225" spans="1:11" x14ac:dyDescent="0.3">
      <c r="A225" s="6" t="s">
        <v>219</v>
      </c>
      <c r="B225" s="351">
        <v>50347.199999999997</v>
      </c>
      <c r="C225" s="347">
        <v>-7.77</v>
      </c>
      <c r="D225" s="7">
        <v>43.11</v>
      </c>
      <c r="E225" s="7">
        <v>54587.29</v>
      </c>
      <c r="F225" s="8">
        <v>9.09</v>
      </c>
      <c r="G225" s="7">
        <v>-0.24</v>
      </c>
      <c r="H225" s="7"/>
      <c r="I225" s="7"/>
      <c r="J225" s="7"/>
      <c r="K225" s="7"/>
    </row>
    <row r="226" spans="1:11" x14ac:dyDescent="0.3">
      <c r="A226" s="6" t="s">
        <v>220</v>
      </c>
      <c r="B226" s="351">
        <v>322681.89</v>
      </c>
      <c r="C226" s="347">
        <v>-1.5</v>
      </c>
      <c r="D226" s="7">
        <v>313.94</v>
      </c>
      <c r="E226" s="7">
        <v>327582.46999999997</v>
      </c>
      <c r="F226" s="8">
        <v>-0.73</v>
      </c>
      <c r="G226" s="7">
        <v>14.29</v>
      </c>
      <c r="H226" s="7"/>
      <c r="I226" s="7"/>
      <c r="J226" s="7"/>
      <c r="K226" s="7"/>
    </row>
    <row r="227" spans="1:11" x14ac:dyDescent="0.3">
      <c r="A227" s="6" t="s">
        <v>221</v>
      </c>
      <c r="B227" s="351">
        <v>111273.51</v>
      </c>
      <c r="C227" s="347">
        <v>9.6</v>
      </c>
      <c r="D227" s="7">
        <v>76.63</v>
      </c>
      <c r="E227" s="7">
        <v>101530.19</v>
      </c>
      <c r="F227" s="8">
        <v>-2.2999999999999998</v>
      </c>
      <c r="G227" s="7">
        <v>-8.8000000000000007</v>
      </c>
      <c r="H227" s="7"/>
      <c r="I227" s="7"/>
      <c r="J227" s="7"/>
      <c r="K227" s="7"/>
    </row>
    <row r="228" spans="1:11" x14ac:dyDescent="0.3">
      <c r="A228" s="6" t="s">
        <v>222</v>
      </c>
      <c r="B228" s="351">
        <v>123167.85</v>
      </c>
      <c r="C228" s="347">
        <v>-5.3</v>
      </c>
      <c r="D228" s="7">
        <v>157.52000000000001</v>
      </c>
      <c r="E228" s="7">
        <v>130057.49</v>
      </c>
      <c r="F228" s="8">
        <v>-0.64</v>
      </c>
      <c r="G228" s="7">
        <v>-23.87</v>
      </c>
      <c r="H228" s="7"/>
      <c r="I228" s="7"/>
      <c r="J228" s="7"/>
      <c r="K228" s="7"/>
    </row>
    <row r="229" spans="1:11" x14ac:dyDescent="0.3">
      <c r="A229" s="6" t="s">
        <v>223</v>
      </c>
      <c r="B229" s="351">
        <v>30080.54</v>
      </c>
      <c r="C229" s="347">
        <v>-6.57</v>
      </c>
      <c r="D229" s="7">
        <v>39.08</v>
      </c>
      <c r="E229" s="7">
        <v>32195.32</v>
      </c>
      <c r="F229" s="8">
        <v>0.1</v>
      </c>
      <c r="G229" s="7">
        <v>4.8499999999999996</v>
      </c>
      <c r="H229" s="7"/>
      <c r="I229" s="7"/>
      <c r="J229" s="7"/>
      <c r="K229" s="7"/>
    </row>
    <row r="230" spans="1:11" x14ac:dyDescent="0.3">
      <c r="A230" s="6" t="s">
        <v>224</v>
      </c>
      <c r="B230" s="351">
        <v>136398.74</v>
      </c>
      <c r="C230" s="347">
        <v>-5.58</v>
      </c>
      <c r="D230" s="7">
        <v>129.21</v>
      </c>
      <c r="E230" s="7">
        <v>144460.45000000001</v>
      </c>
      <c r="F230" s="8">
        <v>0.74</v>
      </c>
      <c r="G230" s="7">
        <v>-15.06</v>
      </c>
      <c r="H230" s="7"/>
      <c r="I230" s="7"/>
      <c r="J230" s="7"/>
      <c r="K230" s="7"/>
    </row>
    <row r="231" spans="1:11" x14ac:dyDescent="0.3">
      <c r="A231" s="6" t="s">
        <v>225</v>
      </c>
      <c r="B231" s="351">
        <v>161927.06</v>
      </c>
      <c r="C231" s="347">
        <v>-5.47</v>
      </c>
      <c r="D231" s="7">
        <v>185.47</v>
      </c>
      <c r="E231" s="7">
        <v>171293.98</v>
      </c>
      <c r="F231" s="8">
        <v>-0.82</v>
      </c>
      <c r="G231" s="7">
        <v>16.690000000000001</v>
      </c>
      <c r="H231" s="7"/>
      <c r="I231" s="7"/>
      <c r="J231" s="7"/>
      <c r="K231" s="7"/>
    </row>
    <row r="232" spans="1:11" x14ac:dyDescent="0.3">
      <c r="A232" s="6" t="s">
        <v>226</v>
      </c>
      <c r="B232" s="351">
        <v>37903.06</v>
      </c>
      <c r="C232" s="347">
        <v>-6.21</v>
      </c>
      <c r="D232" s="7">
        <v>64.61</v>
      </c>
      <c r="E232" s="7">
        <v>40414.44</v>
      </c>
      <c r="F232" s="8">
        <v>-6.35</v>
      </c>
      <c r="G232" s="7">
        <v>-9.75</v>
      </c>
      <c r="H232" s="7"/>
      <c r="I232" s="7"/>
      <c r="J232" s="7"/>
      <c r="K232" s="7"/>
    </row>
    <row r="233" spans="1:11" x14ac:dyDescent="0.3">
      <c r="A233" s="6" t="s">
        <v>227</v>
      </c>
      <c r="B233" s="351">
        <v>29003.77</v>
      </c>
      <c r="C233" s="347">
        <v>-1.73</v>
      </c>
      <c r="D233" s="7">
        <v>17.02</v>
      </c>
      <c r="E233" s="7">
        <v>29512.95</v>
      </c>
      <c r="F233" s="8">
        <v>-7.82</v>
      </c>
      <c r="G233" s="7">
        <v>-2.0099999999999998</v>
      </c>
      <c r="H233" s="7"/>
      <c r="I233" s="7"/>
      <c r="J233" s="7"/>
      <c r="K233" s="7"/>
    </row>
    <row r="234" spans="1:11" x14ac:dyDescent="0.3">
      <c r="A234" s="6" t="s">
        <v>228</v>
      </c>
      <c r="B234" s="351">
        <v>108945.44</v>
      </c>
      <c r="C234" s="347">
        <v>-6.43</v>
      </c>
      <c r="D234" s="7">
        <v>177.19</v>
      </c>
      <c r="E234" s="7">
        <v>116435.96</v>
      </c>
      <c r="F234" s="8">
        <v>-3.51</v>
      </c>
      <c r="G234" s="7">
        <v>-1.1000000000000001</v>
      </c>
      <c r="H234" s="7"/>
      <c r="I234" s="7"/>
      <c r="J234" s="7"/>
      <c r="K234" s="7"/>
    </row>
    <row r="235" spans="1:11" x14ac:dyDescent="0.3">
      <c r="A235" s="6" t="s">
        <v>229</v>
      </c>
      <c r="B235" s="351">
        <v>97788.99</v>
      </c>
      <c r="C235" s="347">
        <v>2.86</v>
      </c>
      <c r="D235" s="7">
        <v>125.04</v>
      </c>
      <c r="E235" s="7">
        <v>95071.41</v>
      </c>
      <c r="F235" s="8">
        <v>-1.06</v>
      </c>
      <c r="G235" s="7">
        <v>3.89</v>
      </c>
      <c r="H235" s="7"/>
      <c r="I235" s="7"/>
      <c r="J235" s="7"/>
      <c r="K235" s="7"/>
    </row>
    <row r="236" spans="1:11" x14ac:dyDescent="0.3">
      <c r="A236" s="6" t="s">
        <v>230</v>
      </c>
      <c r="B236" s="351">
        <v>53549.83</v>
      </c>
      <c r="C236" s="347">
        <v>-2.69</v>
      </c>
      <c r="D236" s="7">
        <v>80.650000000000006</v>
      </c>
      <c r="E236" s="7">
        <v>55031.5</v>
      </c>
      <c r="F236" s="8">
        <v>-0.9</v>
      </c>
      <c r="G236" s="7">
        <v>-9.2799999999999994</v>
      </c>
      <c r="H236" s="7"/>
      <c r="I236" s="7"/>
      <c r="J236" s="7"/>
      <c r="K236" s="7"/>
    </row>
    <row r="237" spans="1:11" x14ac:dyDescent="0.3">
      <c r="A237" s="344" t="s">
        <v>341</v>
      </c>
      <c r="B237" s="353">
        <v>126884.48</v>
      </c>
      <c r="C237" s="354">
        <v>-4.74</v>
      </c>
      <c r="D237" s="358">
        <v>126.08</v>
      </c>
      <c r="E237" s="7">
        <v>133194.68</v>
      </c>
      <c r="F237" s="8">
        <v>-0.27</v>
      </c>
      <c r="G237" s="7">
        <v>35.75</v>
      </c>
      <c r="I237" s="7"/>
      <c r="J237" s="7"/>
      <c r="K237" s="7"/>
    </row>
    <row r="238" spans="1:11" x14ac:dyDescent="0.3">
      <c r="A238" s="6" t="s">
        <v>231</v>
      </c>
      <c r="B238" s="351">
        <v>337817.43</v>
      </c>
      <c r="C238" s="347">
        <v>-7.32</v>
      </c>
      <c r="D238" s="7">
        <v>323</v>
      </c>
      <c r="E238" s="7">
        <v>364484.86</v>
      </c>
      <c r="F238" s="8">
        <v>-1.02</v>
      </c>
      <c r="G238" s="7">
        <v>-61.3</v>
      </c>
      <c r="H238" s="7"/>
      <c r="I238" s="7"/>
      <c r="J238" s="7"/>
      <c r="K238" s="7"/>
    </row>
    <row r="239" spans="1:11" x14ac:dyDescent="0.3">
      <c r="A239" s="6" t="s">
        <v>232</v>
      </c>
      <c r="B239" s="351">
        <v>80999.710000000006</v>
      </c>
      <c r="C239" s="347">
        <v>-5.81</v>
      </c>
      <c r="D239" s="7">
        <v>68.94</v>
      </c>
      <c r="E239" s="7">
        <v>85998.43</v>
      </c>
      <c r="F239" s="8">
        <v>1.42</v>
      </c>
      <c r="G239" s="7">
        <v>-7.41</v>
      </c>
      <c r="H239" s="7"/>
      <c r="I239" s="7"/>
      <c r="J239" s="7"/>
      <c r="K239" s="7"/>
    </row>
    <row r="240" spans="1:11" x14ac:dyDescent="0.3">
      <c r="A240" s="6" t="s">
        <v>233</v>
      </c>
      <c r="B240" s="351">
        <v>57611.38</v>
      </c>
      <c r="C240" s="347">
        <v>-4</v>
      </c>
      <c r="D240" s="7">
        <v>79.03</v>
      </c>
      <c r="E240" s="7">
        <v>60014.28</v>
      </c>
      <c r="F240" s="8">
        <v>-1.86</v>
      </c>
      <c r="G240" s="7">
        <v>-11.99</v>
      </c>
      <c r="H240" s="7"/>
      <c r="I240" s="7"/>
      <c r="J240" s="7"/>
      <c r="K240" s="7"/>
    </row>
    <row r="241" spans="1:11" x14ac:dyDescent="0.3">
      <c r="A241" s="6" t="s">
        <v>234</v>
      </c>
      <c r="B241" s="351">
        <v>30062.71</v>
      </c>
      <c r="C241" s="347">
        <v>14.35</v>
      </c>
      <c r="D241" s="7">
        <v>24.6</v>
      </c>
      <c r="E241" s="7">
        <v>26290.78</v>
      </c>
      <c r="F241" s="8">
        <v>-6.21</v>
      </c>
      <c r="G241" s="7">
        <v>-4.5999999999999996</v>
      </c>
      <c r="H241" s="7"/>
      <c r="I241" s="7"/>
      <c r="J241" s="7"/>
      <c r="K241" s="7"/>
    </row>
    <row r="242" spans="1:11" x14ac:dyDescent="0.3">
      <c r="A242" s="6" t="s">
        <v>235</v>
      </c>
      <c r="B242" s="351">
        <v>106448.19</v>
      </c>
      <c r="C242" s="347">
        <v>-5.07</v>
      </c>
      <c r="D242" s="7">
        <v>104.31</v>
      </c>
      <c r="E242" s="7">
        <v>112137.09</v>
      </c>
      <c r="F242" s="8">
        <v>-2.31</v>
      </c>
      <c r="G242" s="7">
        <v>-3.84</v>
      </c>
      <c r="H242" s="7"/>
    </row>
    <row r="243" spans="1:11" x14ac:dyDescent="0.3">
      <c r="A243" s="6" t="s">
        <v>236</v>
      </c>
      <c r="B243" s="351">
        <v>2586377.29</v>
      </c>
      <c r="C243" s="347">
        <v>-4.46</v>
      </c>
      <c r="D243" s="7">
        <v>4150.3999999999996</v>
      </c>
      <c r="E243" s="7">
        <v>2707230.79</v>
      </c>
      <c r="F243" s="8">
        <v>-0.89</v>
      </c>
      <c r="G243" s="7">
        <v>-274.08</v>
      </c>
      <c r="H243" s="7"/>
      <c r="I243" s="7"/>
      <c r="J243" s="7"/>
      <c r="K243" s="7"/>
    </row>
    <row r="244" spans="1:11" x14ac:dyDescent="0.3">
      <c r="A244" s="6" t="s">
        <v>237</v>
      </c>
      <c r="B244" s="351">
        <v>48283.38</v>
      </c>
      <c r="C244" s="347">
        <v>-7.43</v>
      </c>
      <c r="D244" s="7">
        <v>50.05</v>
      </c>
      <c r="E244" s="7">
        <v>52156.84</v>
      </c>
      <c r="F244" s="8">
        <v>1.1100000000000001</v>
      </c>
      <c r="G244" s="7">
        <v>1.1499999999999999</v>
      </c>
      <c r="H244" s="7"/>
      <c r="I244" s="7"/>
      <c r="J244" s="7"/>
      <c r="K244" s="7"/>
    </row>
    <row r="245" spans="1:11" x14ac:dyDescent="0.3">
      <c r="A245" s="6" t="s">
        <v>238</v>
      </c>
      <c r="B245" s="351">
        <v>21542.73</v>
      </c>
      <c r="C245" s="347">
        <v>-5.56</v>
      </c>
      <c r="D245" s="7">
        <v>29.22</v>
      </c>
      <c r="E245" s="7">
        <v>22809.91</v>
      </c>
      <c r="F245" s="8">
        <v>0.03</v>
      </c>
      <c r="G245" s="7">
        <v>-3.9</v>
      </c>
      <c r="H245" s="7"/>
      <c r="I245" s="7"/>
      <c r="J245" s="7"/>
      <c r="K245" s="7"/>
    </row>
    <row r="246" spans="1:11" x14ac:dyDescent="0.3">
      <c r="A246" s="6" t="s">
        <v>239</v>
      </c>
      <c r="B246" s="351">
        <v>81746.350000000006</v>
      </c>
      <c r="C246" s="347">
        <v>-8.56</v>
      </c>
      <c r="D246" s="7">
        <v>82.86</v>
      </c>
      <c r="E246" s="7">
        <v>89398.27</v>
      </c>
      <c r="F246" s="8">
        <v>14.91</v>
      </c>
      <c r="G246" s="7">
        <v>6.09</v>
      </c>
      <c r="H246" s="7"/>
      <c r="I246" s="7"/>
      <c r="J246" s="7"/>
      <c r="K246" s="7"/>
    </row>
    <row r="247" spans="1:11" x14ac:dyDescent="0.3">
      <c r="A247" s="6" t="s">
        <v>240</v>
      </c>
      <c r="B247" s="351">
        <v>61210.04</v>
      </c>
      <c r="C247" s="347">
        <v>-8.99</v>
      </c>
      <c r="D247" s="7">
        <v>78.180000000000007</v>
      </c>
      <c r="E247" s="7">
        <v>67257.460000000006</v>
      </c>
      <c r="F247" s="8">
        <v>-1.47</v>
      </c>
      <c r="G247" s="7">
        <v>-7.87</v>
      </c>
      <c r="H247" s="7"/>
      <c r="I247" s="7"/>
      <c r="J247" s="7"/>
      <c r="K247" s="7"/>
    </row>
    <row r="248" spans="1:11" x14ac:dyDescent="0.3">
      <c r="A248" s="6" t="s">
        <v>241</v>
      </c>
      <c r="B248" s="351">
        <v>70866.740000000005</v>
      </c>
      <c r="C248" s="347">
        <v>-4.67</v>
      </c>
      <c r="D248" s="7">
        <v>70.2</v>
      </c>
      <c r="E248" s="7">
        <v>74339.31</v>
      </c>
      <c r="F248" s="8">
        <v>-4.32</v>
      </c>
      <c r="G248" s="7">
        <v>0.2</v>
      </c>
      <c r="H248" s="7"/>
      <c r="I248" s="7"/>
      <c r="J248" s="7"/>
      <c r="K248" s="7"/>
    </row>
    <row r="249" spans="1:11" x14ac:dyDescent="0.3">
      <c r="A249" s="6" t="s">
        <v>242</v>
      </c>
      <c r="B249" s="351">
        <v>37118.199999999997</v>
      </c>
      <c r="C249" s="347">
        <v>-2.0499999999999998</v>
      </c>
      <c r="D249" s="7">
        <v>37.729999999999997</v>
      </c>
      <c r="E249" s="7">
        <v>37896.519999999997</v>
      </c>
      <c r="F249" s="8">
        <v>-0.75</v>
      </c>
      <c r="G249" s="7">
        <v>-6.71</v>
      </c>
      <c r="H249" s="7"/>
      <c r="I249" s="7"/>
      <c r="J249" s="7"/>
      <c r="K249" s="7"/>
    </row>
    <row r="250" spans="1:11" x14ac:dyDescent="0.3">
      <c r="A250" s="6" t="s">
        <v>243</v>
      </c>
      <c r="B250" s="351">
        <v>328346.33</v>
      </c>
      <c r="C250" s="347">
        <v>-5.26</v>
      </c>
      <c r="D250" s="7">
        <v>310.3</v>
      </c>
      <c r="E250" s="7">
        <v>346558.48</v>
      </c>
      <c r="F250" s="8">
        <v>-0.11</v>
      </c>
      <c r="G250" s="7">
        <v>-28.25</v>
      </c>
      <c r="H250" s="7"/>
      <c r="I250" s="7"/>
      <c r="J250" s="7"/>
      <c r="K250" s="7"/>
    </row>
    <row r="251" spans="1:11" x14ac:dyDescent="0.3">
      <c r="A251" s="6" t="s">
        <v>244</v>
      </c>
      <c r="B251" s="351">
        <v>2097834.23</v>
      </c>
      <c r="C251" s="347">
        <v>-4.49</v>
      </c>
      <c r="D251" s="7">
        <v>4952.18</v>
      </c>
      <c r="E251" s="7">
        <v>2196564.5</v>
      </c>
      <c r="F251" s="8">
        <v>-0.53</v>
      </c>
      <c r="G251" s="7">
        <v>-681.77</v>
      </c>
      <c r="H251" s="7"/>
      <c r="I251" s="7"/>
      <c r="J251" s="7"/>
      <c r="K251" s="7"/>
    </row>
    <row r="252" spans="1:11" x14ac:dyDescent="0.3">
      <c r="A252" s="6" t="s">
        <v>245</v>
      </c>
      <c r="B252" s="351">
        <v>618180.68999999994</v>
      </c>
      <c r="C252" s="347">
        <v>-4.7300000000000004</v>
      </c>
      <c r="D252" s="7">
        <v>599.20000000000005</v>
      </c>
      <c r="E252" s="7">
        <v>648891.54</v>
      </c>
      <c r="F252" s="8">
        <v>-1.87</v>
      </c>
      <c r="G252" s="7">
        <v>-54.34</v>
      </c>
      <c r="H252" s="7"/>
      <c r="I252" s="7"/>
      <c r="J252" s="7"/>
      <c r="K252" s="7"/>
    </row>
    <row r="253" spans="1:11" x14ac:dyDescent="0.3">
      <c r="A253" s="6" t="s">
        <v>246</v>
      </c>
      <c r="B253" s="351">
        <v>103157.1</v>
      </c>
      <c r="C253" s="347">
        <v>-4.97</v>
      </c>
      <c r="D253" s="7">
        <v>80.209999999999994</v>
      </c>
      <c r="E253" s="7">
        <v>108552.18</v>
      </c>
      <c r="F253" s="8">
        <v>-3.79</v>
      </c>
      <c r="G253" s="7">
        <v>-15.49</v>
      </c>
      <c r="H253" s="7"/>
      <c r="I253" s="7"/>
      <c r="J253" s="7"/>
      <c r="K253" s="7"/>
    </row>
    <row r="254" spans="1:11" x14ac:dyDescent="0.3">
      <c r="A254" s="6" t="s">
        <v>247</v>
      </c>
      <c r="B254" s="352">
        <v>53301.59</v>
      </c>
      <c r="C254" s="267">
        <v>6.03</v>
      </c>
      <c r="D254" s="14">
        <v>0</v>
      </c>
      <c r="E254" s="7">
        <v>50272.35</v>
      </c>
      <c r="F254" s="8">
        <v>-5.5</v>
      </c>
      <c r="G254" s="7">
        <v>0</v>
      </c>
      <c r="H254" s="7"/>
      <c r="I254" s="7"/>
      <c r="J254" s="7"/>
      <c r="K254" s="7"/>
    </row>
    <row r="255" spans="1:11" x14ac:dyDescent="0.3">
      <c r="A255" s="6" t="s">
        <v>248</v>
      </c>
      <c r="B255" s="351">
        <v>229665.38</v>
      </c>
      <c r="C255" s="347">
        <v>-7.6</v>
      </c>
      <c r="D255" s="7">
        <v>178.76</v>
      </c>
      <c r="E255" s="7">
        <v>248551.15</v>
      </c>
      <c r="F255" s="8">
        <v>5.2</v>
      </c>
      <c r="G255" s="7">
        <v>1.55</v>
      </c>
      <c r="H255" s="7"/>
      <c r="I255" s="7"/>
      <c r="J255" s="7"/>
      <c r="K255" s="7"/>
    </row>
    <row r="256" spans="1:11" x14ac:dyDescent="0.3">
      <c r="A256" s="6" t="s">
        <v>249</v>
      </c>
      <c r="B256" s="351">
        <v>72633.570000000007</v>
      </c>
      <c r="C256" s="347">
        <v>-11.42</v>
      </c>
      <c r="D256" s="7">
        <v>82.11</v>
      </c>
      <c r="E256" s="7">
        <v>82001.37</v>
      </c>
      <c r="F256" s="8">
        <v>1.73</v>
      </c>
      <c r="G256" s="7">
        <v>25.91</v>
      </c>
      <c r="H256" s="7"/>
      <c r="I256" s="7"/>
      <c r="J256" s="7"/>
      <c r="K256" s="7"/>
    </row>
    <row r="257" spans="1:11" x14ac:dyDescent="0.3">
      <c r="A257" s="6" t="s">
        <v>250</v>
      </c>
      <c r="B257" s="351">
        <v>43542.47</v>
      </c>
      <c r="C257" s="347">
        <v>-9.93</v>
      </c>
      <c r="D257" s="7">
        <v>56.92</v>
      </c>
      <c r="E257" s="7">
        <v>48341.85</v>
      </c>
      <c r="F257" s="8">
        <v>1.57</v>
      </c>
      <c r="G257" s="7">
        <v>2.6</v>
      </c>
      <c r="H257" s="7"/>
      <c r="I257" s="7"/>
      <c r="J257" s="7"/>
      <c r="K257" s="7"/>
    </row>
    <row r="258" spans="1:11" x14ac:dyDescent="0.3">
      <c r="A258" s="6" t="s">
        <v>251</v>
      </c>
      <c r="B258" s="351">
        <v>20207.66</v>
      </c>
      <c r="C258" s="347">
        <v>0.87</v>
      </c>
      <c r="D258" s="7">
        <v>16.649999999999999</v>
      </c>
      <c r="E258" s="7">
        <v>20033.5</v>
      </c>
      <c r="F258" s="8">
        <v>-1.29</v>
      </c>
      <c r="G258" s="7">
        <v>-2.25</v>
      </c>
      <c r="H258" s="7"/>
      <c r="I258" s="7"/>
      <c r="J258" s="7"/>
      <c r="K258" s="7"/>
    </row>
    <row r="259" spans="1:11" x14ac:dyDescent="0.3">
      <c r="A259" s="6" t="s">
        <v>252</v>
      </c>
      <c r="B259" s="351">
        <v>136803.22</v>
      </c>
      <c r="C259" s="347">
        <v>-4.93</v>
      </c>
      <c r="D259" s="7">
        <v>215.81</v>
      </c>
      <c r="E259" s="7">
        <v>143891.6</v>
      </c>
      <c r="F259" s="8">
        <v>-3.15</v>
      </c>
      <c r="G259" s="7">
        <v>-179.71</v>
      </c>
      <c r="H259" s="7"/>
      <c r="I259" s="7"/>
      <c r="J259" s="7"/>
      <c r="K259" s="7"/>
    </row>
    <row r="260" spans="1:11" x14ac:dyDescent="0.3">
      <c r="A260" s="6" t="s">
        <v>253</v>
      </c>
      <c r="B260" s="351">
        <v>240598.01</v>
      </c>
      <c r="C260" s="347">
        <v>-5.62</v>
      </c>
      <c r="D260" s="7">
        <v>263.48</v>
      </c>
      <c r="E260" s="7">
        <v>254922.69</v>
      </c>
      <c r="F260" s="8">
        <v>0.48</v>
      </c>
      <c r="G260" s="7">
        <v>36.67</v>
      </c>
      <c r="H260" s="7"/>
      <c r="I260" s="7"/>
      <c r="J260" s="7"/>
      <c r="K260" s="7"/>
    </row>
    <row r="261" spans="1:11" x14ac:dyDescent="0.3">
      <c r="A261" s="6" t="s">
        <v>254</v>
      </c>
      <c r="B261" s="351">
        <v>47101.18</v>
      </c>
      <c r="C261" s="347">
        <v>-6.54</v>
      </c>
      <c r="D261" s="7">
        <v>50.75</v>
      </c>
      <c r="E261" s="7">
        <v>50396.97</v>
      </c>
      <c r="F261" s="8">
        <v>0.31</v>
      </c>
      <c r="G261" s="7">
        <v>-10.28</v>
      </c>
      <c r="H261" s="7"/>
      <c r="I261" s="7"/>
      <c r="J261" s="7"/>
      <c r="K261" s="7"/>
    </row>
    <row r="262" spans="1:11" x14ac:dyDescent="0.3">
      <c r="A262" s="6" t="s">
        <v>255</v>
      </c>
      <c r="B262" s="351">
        <v>47498.83</v>
      </c>
      <c r="C262" s="347">
        <v>-2.4900000000000002</v>
      </c>
      <c r="D262" s="7">
        <v>52.73</v>
      </c>
      <c r="E262" s="7">
        <v>48713.120000000003</v>
      </c>
      <c r="F262" s="8">
        <v>7.41</v>
      </c>
      <c r="G262" s="7">
        <v>4.66</v>
      </c>
      <c r="H262" s="7"/>
      <c r="I262" s="7"/>
      <c r="J262" s="7"/>
      <c r="K262" s="7"/>
    </row>
    <row r="263" spans="1:11" x14ac:dyDescent="0.3">
      <c r="A263" s="6" t="s">
        <v>256</v>
      </c>
      <c r="B263" s="351">
        <v>973829.91</v>
      </c>
      <c r="C263" s="347">
        <v>4.83</v>
      </c>
      <c r="D263" s="7">
        <v>1783.6</v>
      </c>
      <c r="E263" s="7">
        <v>928986.91</v>
      </c>
      <c r="F263" s="8">
        <v>-1.4</v>
      </c>
      <c r="G263" s="7">
        <v>518.1</v>
      </c>
      <c r="H263" s="7"/>
      <c r="I263" s="7"/>
      <c r="J263" s="7"/>
      <c r="K263" s="7"/>
    </row>
    <row r="264" spans="1:11" x14ac:dyDescent="0.3">
      <c r="A264" s="6" t="s">
        <v>257</v>
      </c>
      <c r="B264" s="351">
        <v>27495.66</v>
      </c>
      <c r="C264" s="347">
        <v>-12.5</v>
      </c>
      <c r="D264" s="7">
        <v>57.71</v>
      </c>
      <c r="E264" s="7">
        <v>31423.08</v>
      </c>
      <c r="F264" s="8">
        <v>-3.43</v>
      </c>
      <c r="G264" s="7">
        <v>-8.31</v>
      </c>
      <c r="H264" s="7"/>
      <c r="I264" s="7"/>
      <c r="J264" s="7"/>
      <c r="K264" s="7"/>
    </row>
    <row r="265" spans="1:11" x14ac:dyDescent="0.3">
      <c r="A265" s="6" t="s">
        <v>258</v>
      </c>
      <c r="B265" s="351">
        <v>2121824.41</v>
      </c>
      <c r="C265" s="347">
        <v>-5.0199999999999996</v>
      </c>
      <c r="D265" s="7">
        <v>4349.1499999999996</v>
      </c>
      <c r="E265" s="7">
        <v>2234013.63</v>
      </c>
      <c r="F265" s="8">
        <v>-0.95</v>
      </c>
      <c r="G265" s="7">
        <v>-832.26</v>
      </c>
      <c r="H265" s="7"/>
      <c r="I265" s="7"/>
      <c r="J265" s="7"/>
      <c r="K265" s="7"/>
    </row>
    <row r="266" spans="1:11" x14ac:dyDescent="0.3">
      <c r="A266" s="6" t="s">
        <v>259</v>
      </c>
      <c r="B266" s="351">
        <v>287530.49</v>
      </c>
      <c r="C266" s="347">
        <v>-4.82</v>
      </c>
      <c r="D266" s="7">
        <v>380.29</v>
      </c>
      <c r="E266" s="7">
        <v>302092.61</v>
      </c>
      <c r="F266" s="8">
        <v>-0.88</v>
      </c>
      <c r="G266" s="7">
        <v>-88.96</v>
      </c>
      <c r="H266" s="7"/>
      <c r="I266" s="7"/>
      <c r="J266" s="7"/>
      <c r="K266" s="7"/>
    </row>
    <row r="267" spans="1:11" x14ac:dyDescent="0.3">
      <c r="A267" s="6" t="s">
        <v>260</v>
      </c>
      <c r="B267" s="351">
        <v>34028.71</v>
      </c>
      <c r="C267" s="347">
        <v>-8.9600000000000009</v>
      </c>
      <c r="D267" s="7">
        <v>34.130000000000003</v>
      </c>
      <c r="E267" s="7">
        <v>37377.800000000003</v>
      </c>
      <c r="F267" s="8">
        <v>0.35</v>
      </c>
      <c r="G267" s="7">
        <v>-5.01</v>
      </c>
      <c r="H267" s="7"/>
      <c r="I267" s="7"/>
      <c r="J267" s="7"/>
      <c r="K267" s="7"/>
    </row>
    <row r="268" spans="1:11" x14ac:dyDescent="0.3">
      <c r="A268" s="6" t="s">
        <v>261</v>
      </c>
      <c r="B268" s="351">
        <v>29181.42</v>
      </c>
      <c r="C268" s="347">
        <v>-3.79</v>
      </c>
      <c r="D268" s="7">
        <v>39.97</v>
      </c>
      <c r="E268" s="7">
        <v>30330.06</v>
      </c>
      <c r="F268" s="8">
        <v>-3.71</v>
      </c>
      <c r="G268" s="7">
        <v>-6.35</v>
      </c>
      <c r="H268" s="7"/>
      <c r="I268" s="7"/>
      <c r="J268" s="7"/>
      <c r="K268" s="7"/>
    </row>
    <row r="269" spans="1:11" x14ac:dyDescent="0.3">
      <c r="A269" s="6" t="s">
        <v>262</v>
      </c>
      <c r="B269" s="351">
        <v>73233.25</v>
      </c>
      <c r="C269" s="347">
        <v>-0.73</v>
      </c>
      <c r="D269" s="7">
        <v>55.91</v>
      </c>
      <c r="E269" s="7">
        <v>73768.53</v>
      </c>
      <c r="F269" s="8">
        <v>-1.08</v>
      </c>
      <c r="G269" s="7">
        <v>-12.76</v>
      </c>
      <c r="H269" s="7"/>
      <c r="I269" s="7"/>
      <c r="J269" s="7"/>
      <c r="K269" s="7"/>
    </row>
    <row r="270" spans="1:11" x14ac:dyDescent="0.3">
      <c r="A270" s="6" t="s">
        <v>263</v>
      </c>
      <c r="B270" s="351">
        <v>58616.56</v>
      </c>
      <c r="C270" s="347">
        <v>-5.37</v>
      </c>
      <c r="D270" s="7">
        <v>57.69</v>
      </c>
      <c r="E270" s="7">
        <v>61941.57</v>
      </c>
      <c r="F270" s="8">
        <v>-3.23</v>
      </c>
      <c r="G270" s="7">
        <v>-20.85</v>
      </c>
      <c r="H270" s="7"/>
      <c r="I270" s="7"/>
      <c r="J270" s="7"/>
      <c r="K270" s="7"/>
    </row>
    <row r="271" spans="1:11" x14ac:dyDescent="0.3">
      <c r="A271" s="6" t="s">
        <v>264</v>
      </c>
      <c r="B271" s="351">
        <v>53722.42</v>
      </c>
      <c r="C271" s="347">
        <v>-7.82</v>
      </c>
      <c r="D271" s="7">
        <v>96.2</v>
      </c>
      <c r="E271" s="7">
        <v>58278.41</v>
      </c>
      <c r="F271" s="8">
        <v>9.64</v>
      </c>
      <c r="G271" s="7">
        <v>-11.81</v>
      </c>
      <c r="H271" s="7"/>
      <c r="I271" s="7"/>
      <c r="J271" s="7"/>
      <c r="K271" s="7"/>
    </row>
    <row r="272" spans="1:11" x14ac:dyDescent="0.3">
      <c r="A272" s="6" t="s">
        <v>265</v>
      </c>
      <c r="B272" s="351">
        <v>448178.11</v>
      </c>
      <c r="C272" s="347">
        <v>-3.99</v>
      </c>
      <c r="D272" s="7">
        <v>386.59</v>
      </c>
      <c r="E272" s="7">
        <v>466787.56</v>
      </c>
      <c r="F272" s="8">
        <v>-2.97</v>
      </c>
      <c r="G272" s="7">
        <v>11.66</v>
      </c>
      <c r="H272" s="7"/>
      <c r="I272" s="7"/>
      <c r="J272" s="7"/>
      <c r="K272" s="7"/>
    </row>
    <row r="273" spans="1:11" x14ac:dyDescent="0.3">
      <c r="A273" s="6" t="s">
        <v>266</v>
      </c>
      <c r="B273" s="351">
        <v>83447.41</v>
      </c>
      <c r="C273" s="347">
        <v>-10.69</v>
      </c>
      <c r="D273" s="7">
        <v>134.16</v>
      </c>
      <c r="E273" s="7">
        <v>93437.85</v>
      </c>
      <c r="F273" s="8">
        <v>1.0900000000000001</v>
      </c>
      <c r="G273" s="7">
        <v>-0.13</v>
      </c>
      <c r="H273" s="7"/>
      <c r="I273" s="7"/>
      <c r="J273" s="7"/>
      <c r="K273" s="7"/>
    </row>
    <row r="274" spans="1:11" x14ac:dyDescent="0.3">
      <c r="A274" s="6" t="s">
        <v>267</v>
      </c>
      <c r="B274" s="351">
        <v>49598.5</v>
      </c>
      <c r="C274" s="347">
        <v>-8.33</v>
      </c>
      <c r="D274" s="7">
        <v>50.01</v>
      </c>
      <c r="E274" s="7">
        <v>54106.94</v>
      </c>
      <c r="F274" s="8">
        <v>0.68</v>
      </c>
      <c r="G274" s="7">
        <v>26.99</v>
      </c>
      <c r="H274" s="7"/>
      <c r="I274" s="7"/>
      <c r="J274" s="7"/>
      <c r="K274" s="7"/>
    </row>
    <row r="275" spans="1:11" x14ac:dyDescent="0.3">
      <c r="A275" s="6" t="s">
        <v>268</v>
      </c>
      <c r="B275" s="351">
        <v>98765.97</v>
      </c>
      <c r="C275" s="347">
        <v>-7.23</v>
      </c>
      <c r="D275" s="7">
        <v>139.86000000000001</v>
      </c>
      <c r="E275" s="7">
        <v>106460.1</v>
      </c>
      <c r="F275" s="8">
        <v>0.67</v>
      </c>
      <c r="G275" s="7">
        <v>-13.34</v>
      </c>
      <c r="H275" s="7"/>
      <c r="I275" s="7"/>
      <c r="J275" s="7"/>
      <c r="K275" s="7"/>
    </row>
    <row r="276" spans="1:11" x14ac:dyDescent="0.3">
      <c r="A276" s="6" t="s">
        <v>269</v>
      </c>
      <c r="B276" s="351">
        <v>127602.79</v>
      </c>
      <c r="C276" s="347">
        <v>-5.53</v>
      </c>
      <c r="D276" s="7">
        <v>152.36000000000001</v>
      </c>
      <c r="E276" s="7">
        <v>135066.81</v>
      </c>
      <c r="F276" s="8">
        <v>-1.08</v>
      </c>
      <c r="G276" s="7">
        <v>-60.83</v>
      </c>
      <c r="H276" s="7"/>
      <c r="I276" s="7"/>
      <c r="J276" s="7"/>
      <c r="K276" s="7"/>
    </row>
    <row r="277" spans="1:11" x14ac:dyDescent="0.3">
      <c r="A277" s="6" t="s">
        <v>270</v>
      </c>
      <c r="B277" s="351">
        <v>56707.3</v>
      </c>
      <c r="C277" s="347">
        <v>-5.41</v>
      </c>
      <c r="D277" s="7">
        <v>71.349999999999994</v>
      </c>
      <c r="E277" s="7">
        <v>59948.23</v>
      </c>
      <c r="F277" s="8">
        <v>-2.57</v>
      </c>
      <c r="G277" s="7">
        <v>6.72</v>
      </c>
      <c r="H277" s="7"/>
      <c r="I277" s="7"/>
      <c r="J277" s="7"/>
      <c r="K277" s="7"/>
    </row>
    <row r="278" spans="1:11" x14ac:dyDescent="0.3">
      <c r="A278" s="6" t="s">
        <v>271</v>
      </c>
      <c r="B278" s="351">
        <v>281447.34000000003</v>
      </c>
      <c r="C278" s="347">
        <v>-3.12</v>
      </c>
      <c r="D278" s="7">
        <v>242.8</v>
      </c>
      <c r="E278" s="7">
        <v>290526.14</v>
      </c>
      <c r="F278" s="8">
        <v>-0.54</v>
      </c>
      <c r="G278" s="7">
        <v>8.3800000000000008</v>
      </c>
      <c r="H278" s="7"/>
      <c r="I278" s="7"/>
      <c r="J278" s="7"/>
      <c r="K278" s="7"/>
    </row>
    <row r="279" spans="1:11" x14ac:dyDescent="0.3">
      <c r="A279" s="6" t="s">
        <v>272</v>
      </c>
      <c r="B279" s="351">
        <v>569608.74</v>
      </c>
      <c r="C279" s="347">
        <v>-6.36</v>
      </c>
      <c r="D279" s="7">
        <v>754.73</v>
      </c>
      <c r="E279" s="7">
        <v>608303.53</v>
      </c>
      <c r="F279" s="8">
        <v>7.18</v>
      </c>
      <c r="G279" s="7">
        <v>-73.89</v>
      </c>
      <c r="H279" s="7"/>
      <c r="I279" s="7"/>
      <c r="J279" s="7"/>
      <c r="K279" s="7"/>
    </row>
    <row r="280" spans="1:11" x14ac:dyDescent="0.3">
      <c r="A280" s="6" t="s">
        <v>273</v>
      </c>
      <c r="B280" s="351">
        <v>518239.1</v>
      </c>
      <c r="C280" s="347">
        <v>-3.47</v>
      </c>
      <c r="D280" s="7">
        <v>473.53</v>
      </c>
      <c r="E280" s="7">
        <v>536868.21</v>
      </c>
      <c r="F280" s="8">
        <v>-2.2999999999999998</v>
      </c>
      <c r="G280" s="7">
        <v>-81.28</v>
      </c>
      <c r="H280" s="7"/>
      <c r="I280" s="7"/>
      <c r="J280" s="7"/>
      <c r="K280" s="7"/>
    </row>
    <row r="281" spans="1:11" x14ac:dyDescent="0.3">
      <c r="A281" s="6" t="s">
        <v>274</v>
      </c>
      <c r="B281" s="351">
        <v>40105.15</v>
      </c>
      <c r="C281" s="347">
        <v>-5.14</v>
      </c>
      <c r="D281" s="7">
        <v>34.06</v>
      </c>
      <c r="E281" s="7">
        <v>42279.38</v>
      </c>
      <c r="F281" s="8">
        <v>3.78</v>
      </c>
      <c r="G281" s="7">
        <v>-3.8</v>
      </c>
      <c r="H281" s="7"/>
      <c r="I281" s="7"/>
      <c r="J281" s="7"/>
      <c r="K281" s="7"/>
    </row>
    <row r="282" spans="1:11" x14ac:dyDescent="0.3">
      <c r="A282" s="6" t="s">
        <v>275</v>
      </c>
      <c r="B282" s="351">
        <v>96890.25</v>
      </c>
      <c r="C282" s="347">
        <v>-6.6</v>
      </c>
      <c r="D282" s="7">
        <v>103.19</v>
      </c>
      <c r="E282" s="7">
        <v>103735.61</v>
      </c>
      <c r="F282" s="8">
        <v>-1.96</v>
      </c>
      <c r="G282" s="7">
        <v>0.44</v>
      </c>
      <c r="H282" s="7"/>
      <c r="I282" s="7"/>
      <c r="J282" s="7"/>
      <c r="K282" s="7"/>
    </row>
    <row r="283" spans="1:11" x14ac:dyDescent="0.3">
      <c r="A283" s="6" t="s">
        <v>276</v>
      </c>
      <c r="B283" s="351">
        <v>268027.92</v>
      </c>
      <c r="C283" s="347">
        <v>-6.15</v>
      </c>
      <c r="D283" s="7">
        <v>409.42</v>
      </c>
      <c r="E283" s="7">
        <v>285582.34000000003</v>
      </c>
      <c r="F283" s="8">
        <v>-2.15</v>
      </c>
      <c r="G283" s="7">
        <v>-128.63</v>
      </c>
      <c r="H283" s="7"/>
      <c r="I283" s="7"/>
      <c r="J283" s="7"/>
      <c r="K283" s="7"/>
    </row>
    <row r="284" spans="1:11" x14ac:dyDescent="0.3">
      <c r="I284" s="7"/>
      <c r="J284" s="7"/>
      <c r="K284" s="7"/>
    </row>
  </sheetData>
  <conditionalFormatting sqref="D230:D246 D158:D159 D248:D284 D183:D199 D201:D207 D120:D138 D140:D156 D4:D16 D171:D181 D113:D114 D116:D117 D108:D111 D18:D37 D39:D55 D209:D215 D217:D228 D57:D92 D94:D106 D161:D169">
    <cfRule type="containsText" dxfId="152" priority="6" stopIfTrue="1" operator="containsText" text="ort">
      <formula>NOT(ISERROR(SEARCH("ort",D4)))</formula>
    </cfRule>
  </conditionalFormatting>
  <conditionalFormatting sqref="B4">
    <cfRule type="containsText" dxfId="151" priority="5" stopIfTrue="1" operator="containsText" text="ort">
      <formula>NOT(ISERROR(SEARCH("ort",B4)))</formula>
    </cfRule>
  </conditionalFormatting>
  <conditionalFormatting sqref="B285:D1048429">
    <cfRule type="containsText" dxfId="150" priority="7" stopIfTrue="1" operator="containsText" text="ort">
      <formula>NOT(ISERROR(SEARCH("ort",#REF!)))</formula>
    </cfRule>
  </conditionalFormatting>
  <conditionalFormatting sqref="B1048430:D1048576 B5:C16 B18:C37 B39:C55 B57:C92 B94:C101">
    <cfRule type="containsText" dxfId="149" priority="8" stopIfTrue="1" operator="containsText" text="ort">
      <formula>NOT(ISERROR(SEARCH("ort",#REF!)))</formula>
    </cfRule>
  </conditionalFormatting>
  <conditionalFormatting sqref="B1:C1 B3:D3 C2:D2 B230:C246 B158:C159 B248:C284 B183:C199 B201:C207 B120:C138 B140:C156 B171:C181 B113:C114 B116:C117 B102:C106 B108:C111 B209:C215 B217:C228 B161:C169">
    <cfRule type="containsText" dxfId="148" priority="9" stopIfTrue="1" operator="containsText" text="ort">
      <formula>NOT(ISERROR(SEARCH("ort",#REF!)))</formula>
    </cfRule>
  </conditionalFormatting>
  <conditionalFormatting sqref="D1">
    <cfRule type="containsText" dxfId="147" priority="4" stopIfTrue="1" operator="containsText" text="ort">
      <formula>NOT(ISERROR(SEARCH("ort",#REF!)))</formula>
    </cfRule>
  </conditionalFormatting>
  <conditionalFormatting sqref="C4">
    <cfRule type="containsText" dxfId="146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83"/>
  <sheetViews>
    <sheetView workbookViewId="0">
      <selection activeCell="G19" sqref="G19"/>
    </sheetView>
  </sheetViews>
  <sheetFormatPr defaultColWidth="9.140625" defaultRowHeight="16.5" x14ac:dyDescent="0.3"/>
  <cols>
    <col min="1" max="1" width="27.7109375" style="349" customWidth="1"/>
    <col min="2" max="2" width="14.85546875" style="364" bestFit="1" customWidth="1"/>
    <col min="3" max="3" width="11.140625" style="8" bestFit="1" customWidth="1"/>
    <col min="4" max="4" width="14.85546875" style="7" bestFit="1" customWidth="1"/>
    <col min="5" max="5" width="13.42578125" style="358" bestFit="1" customWidth="1"/>
    <col min="6" max="6" width="9.5703125" style="369" bestFit="1" customWidth="1"/>
    <col min="7" max="7" width="13.42578125" style="7" bestFit="1" customWidth="1"/>
    <col min="8" max="8" width="8.28515625" style="6" bestFit="1" customWidth="1"/>
    <col min="9" max="9" width="15.42578125" style="6" bestFit="1" customWidth="1"/>
    <col min="10" max="10" width="9.85546875" style="6" customWidth="1"/>
    <col min="11" max="11" width="12.7109375" style="6" customWidth="1"/>
    <col min="12" max="12" width="22" style="6" bestFit="1" customWidth="1"/>
    <col min="13" max="13" width="9.140625" style="6"/>
    <col min="14" max="14" width="13.5703125" style="6" bestFit="1" customWidth="1"/>
    <col min="15" max="16384" width="9.140625" style="6"/>
  </cols>
  <sheetData>
    <row r="1" spans="1:14" s="5" customFormat="1" x14ac:dyDescent="0.3">
      <c r="A1" s="1" t="s">
        <v>282</v>
      </c>
      <c r="B1" s="219"/>
      <c r="C1" s="220"/>
      <c r="D1" s="248" t="s">
        <v>343</v>
      </c>
      <c r="E1" s="318"/>
      <c r="F1" s="359"/>
      <c r="G1" s="14"/>
    </row>
    <row r="2" spans="1:14" s="3" customFormat="1" x14ac:dyDescent="0.3">
      <c r="A2" s="1"/>
      <c r="B2" s="312" t="s">
        <v>355</v>
      </c>
      <c r="C2" s="220"/>
      <c r="D2" s="3" t="s">
        <v>355</v>
      </c>
      <c r="E2" s="360" t="s">
        <v>356</v>
      </c>
      <c r="F2" s="359"/>
      <c r="G2" s="2" t="s">
        <v>356</v>
      </c>
    </row>
    <row r="3" spans="1:14" s="340" customFormat="1" ht="31.5" customHeight="1" x14ac:dyDescent="0.3">
      <c r="A3" s="336" t="s">
        <v>277</v>
      </c>
      <c r="B3" s="341" t="s">
        <v>278</v>
      </c>
      <c r="C3" s="262" t="s">
        <v>279</v>
      </c>
      <c r="D3" s="361" t="s">
        <v>280</v>
      </c>
      <c r="E3" s="362" t="s">
        <v>278</v>
      </c>
      <c r="F3" s="363" t="s">
        <v>279</v>
      </c>
      <c r="G3" s="338" t="s">
        <v>280</v>
      </c>
    </row>
    <row r="4" spans="1:14" x14ac:dyDescent="0.3">
      <c r="A4" s="336" t="s">
        <v>325</v>
      </c>
      <c r="B4" s="341">
        <f>SUM(B5:B283)</f>
        <v>78814684.389999986</v>
      </c>
      <c r="C4" s="262">
        <f>(B4-E4)/E4*100</f>
        <v>-1.9795899354900095</v>
      </c>
      <c r="D4" s="361">
        <f>SUM(D5:D283)</f>
        <v>59382.049999999981</v>
      </c>
      <c r="E4" s="357">
        <v>80406401.420000002</v>
      </c>
      <c r="F4" s="355">
        <v>0.36542227973909375</v>
      </c>
      <c r="G4" s="342">
        <v>-87326.720000000016</v>
      </c>
      <c r="I4" s="7"/>
      <c r="K4" s="7"/>
      <c r="M4" s="7"/>
    </row>
    <row r="5" spans="1:14" x14ac:dyDescent="0.3">
      <c r="A5" s="6" t="s">
        <v>0</v>
      </c>
      <c r="B5" s="364">
        <v>17783.990000000002</v>
      </c>
      <c r="C5" s="8">
        <v>-9.52</v>
      </c>
      <c r="D5" s="7">
        <v>10.95</v>
      </c>
      <c r="E5" s="358">
        <v>19655.82</v>
      </c>
      <c r="F5" s="354">
        <v>-0.06</v>
      </c>
      <c r="G5" s="7">
        <v>-13.77</v>
      </c>
      <c r="I5" s="7"/>
      <c r="J5" s="7"/>
      <c r="K5" s="7"/>
      <c r="L5" s="7"/>
      <c r="M5" s="7"/>
      <c r="N5" s="7"/>
    </row>
    <row r="6" spans="1:14" x14ac:dyDescent="0.3">
      <c r="A6" s="6" t="s">
        <v>1</v>
      </c>
      <c r="B6" s="364">
        <v>259081.39</v>
      </c>
      <c r="C6" s="8">
        <v>-3.58</v>
      </c>
      <c r="D6" s="7">
        <v>123.73</v>
      </c>
      <c r="E6" s="358">
        <v>268709.87</v>
      </c>
      <c r="F6" s="354">
        <v>-0.09</v>
      </c>
      <c r="G6" s="7">
        <v>-194.68</v>
      </c>
      <c r="I6" s="7"/>
      <c r="J6" s="7"/>
      <c r="K6" s="7"/>
      <c r="L6" s="7"/>
      <c r="M6" s="7"/>
      <c r="N6" s="7"/>
    </row>
    <row r="7" spans="1:14" x14ac:dyDescent="0.3">
      <c r="A7" s="6" t="s">
        <v>2</v>
      </c>
      <c r="B7" s="364">
        <v>150583.84</v>
      </c>
      <c r="C7" s="8">
        <v>-1.42</v>
      </c>
      <c r="D7" s="7">
        <v>97.1</v>
      </c>
      <c r="E7" s="358">
        <v>152760.12</v>
      </c>
      <c r="F7" s="354">
        <v>-2.17</v>
      </c>
      <c r="G7" s="7">
        <v>-143.74</v>
      </c>
      <c r="I7" s="7"/>
      <c r="J7" s="7"/>
      <c r="K7" s="7"/>
      <c r="L7" s="7"/>
      <c r="M7" s="7"/>
      <c r="N7" s="7"/>
    </row>
    <row r="8" spans="1:14" x14ac:dyDescent="0.3">
      <c r="A8" s="6" t="s">
        <v>3</v>
      </c>
      <c r="B8" s="364">
        <v>42980.57</v>
      </c>
      <c r="C8" s="8">
        <v>-6.27</v>
      </c>
      <c r="D8" s="7">
        <v>20.47</v>
      </c>
      <c r="E8" s="358">
        <v>45855.25</v>
      </c>
      <c r="F8" s="354">
        <v>6.49</v>
      </c>
      <c r="G8" s="7">
        <v>-30.21</v>
      </c>
      <c r="I8" s="7"/>
      <c r="J8" s="7"/>
      <c r="K8" s="7"/>
      <c r="L8" s="7"/>
      <c r="M8" s="7"/>
      <c r="N8" s="7"/>
    </row>
    <row r="9" spans="1:14" x14ac:dyDescent="0.3">
      <c r="A9" s="6" t="s">
        <v>4</v>
      </c>
      <c r="B9" s="364">
        <v>180050.86</v>
      </c>
      <c r="C9" s="8">
        <v>-5.48</v>
      </c>
      <c r="D9" s="7">
        <v>108.38</v>
      </c>
      <c r="E9" s="358">
        <v>190485.85</v>
      </c>
      <c r="F9" s="354">
        <v>3.53</v>
      </c>
      <c r="G9" s="7">
        <v>-161.06</v>
      </c>
      <c r="I9" s="7"/>
      <c r="J9" s="7"/>
      <c r="K9" s="7"/>
      <c r="L9" s="7"/>
      <c r="M9" s="7"/>
      <c r="N9" s="7"/>
    </row>
    <row r="10" spans="1:14" x14ac:dyDescent="0.3">
      <c r="A10" s="6" t="s">
        <v>5</v>
      </c>
      <c r="B10" s="364">
        <v>134561.54</v>
      </c>
      <c r="C10" s="8">
        <v>-1.77</v>
      </c>
      <c r="D10" s="7">
        <v>81.069999999999993</v>
      </c>
      <c r="E10" s="358">
        <v>136992.84</v>
      </c>
      <c r="F10" s="354">
        <v>-3.32</v>
      </c>
      <c r="G10" s="7">
        <v>-117.23</v>
      </c>
      <c r="I10" s="7"/>
      <c r="J10" s="7"/>
      <c r="K10" s="7"/>
      <c r="L10" s="7"/>
      <c r="M10" s="7"/>
      <c r="N10" s="7"/>
    </row>
    <row r="11" spans="1:14" x14ac:dyDescent="0.3">
      <c r="A11" s="6" t="s">
        <v>6</v>
      </c>
      <c r="B11" s="364">
        <v>87044.22</v>
      </c>
      <c r="C11" s="8">
        <v>2.76</v>
      </c>
      <c r="D11" s="7">
        <v>40.81</v>
      </c>
      <c r="E11" s="358">
        <v>84703.24</v>
      </c>
      <c r="F11" s="354">
        <v>-3.54</v>
      </c>
      <c r="G11" s="7">
        <v>-64.459999999999994</v>
      </c>
      <c r="I11" s="7"/>
      <c r="J11" s="7"/>
      <c r="K11" s="7"/>
      <c r="L11" s="7"/>
      <c r="M11" s="7"/>
      <c r="N11" s="7"/>
    </row>
    <row r="12" spans="1:14" x14ac:dyDescent="0.3">
      <c r="A12" s="6" t="s">
        <v>7</v>
      </c>
      <c r="B12" s="364">
        <v>60991.49</v>
      </c>
      <c r="C12" s="8">
        <v>-4.88</v>
      </c>
      <c r="D12" s="7">
        <v>27.1</v>
      </c>
      <c r="E12" s="358">
        <v>64121.64</v>
      </c>
      <c r="F12" s="354">
        <v>0.92</v>
      </c>
      <c r="G12" s="7">
        <v>-45.16</v>
      </c>
      <c r="I12" s="7"/>
      <c r="J12" s="7"/>
      <c r="K12" s="7"/>
      <c r="L12" s="7"/>
      <c r="M12" s="7"/>
      <c r="N12" s="7"/>
    </row>
    <row r="13" spans="1:14" x14ac:dyDescent="0.3">
      <c r="A13" s="6" t="s">
        <v>8</v>
      </c>
      <c r="B13" s="364">
        <v>15666.13</v>
      </c>
      <c r="C13" s="8">
        <v>-14.07</v>
      </c>
      <c r="D13" s="7">
        <v>7.92</v>
      </c>
      <c r="E13" s="358">
        <v>18230.689999999999</v>
      </c>
      <c r="F13" s="354">
        <v>54.05</v>
      </c>
      <c r="G13" s="7">
        <v>-10.66</v>
      </c>
      <c r="I13" s="7"/>
      <c r="J13" s="7"/>
      <c r="K13" s="7"/>
      <c r="L13" s="7"/>
      <c r="M13" s="7"/>
      <c r="N13" s="7"/>
    </row>
    <row r="14" spans="1:14" x14ac:dyDescent="0.3">
      <c r="A14" s="6" t="s">
        <v>9</v>
      </c>
      <c r="B14" s="364">
        <v>18488.32</v>
      </c>
      <c r="C14" s="8">
        <v>2.9</v>
      </c>
      <c r="D14" s="7">
        <v>6.46</v>
      </c>
      <c r="E14" s="358">
        <v>17966.939999999999</v>
      </c>
      <c r="F14" s="354">
        <v>-8.24</v>
      </c>
      <c r="G14" s="7">
        <v>-9.81</v>
      </c>
      <c r="I14" s="7"/>
      <c r="J14" s="7"/>
      <c r="K14" s="7"/>
      <c r="L14" s="7"/>
      <c r="M14" s="7"/>
      <c r="N14" s="7"/>
    </row>
    <row r="15" spans="1:14" x14ac:dyDescent="0.3">
      <c r="A15" s="6" t="s">
        <v>10</v>
      </c>
      <c r="B15" s="364">
        <v>26144.19</v>
      </c>
      <c r="C15" s="8">
        <v>-4.83</v>
      </c>
      <c r="D15" s="7">
        <v>15.65</v>
      </c>
      <c r="E15" s="358">
        <v>27471.63</v>
      </c>
      <c r="F15" s="354">
        <v>9.01</v>
      </c>
      <c r="G15" s="7">
        <v>-24.64</v>
      </c>
      <c r="I15" s="7"/>
      <c r="J15" s="7"/>
      <c r="K15" s="7"/>
      <c r="L15" s="7"/>
      <c r="M15" s="7"/>
      <c r="N15" s="7"/>
    </row>
    <row r="16" spans="1:14" x14ac:dyDescent="0.3">
      <c r="A16" s="6" t="s">
        <v>11</v>
      </c>
      <c r="B16" s="364">
        <v>3821301.93</v>
      </c>
      <c r="C16" s="8">
        <v>0.6</v>
      </c>
      <c r="D16" s="7">
        <v>4234.8900000000003</v>
      </c>
      <c r="E16" s="358">
        <v>3798535.62</v>
      </c>
      <c r="F16" s="354">
        <v>0.21</v>
      </c>
      <c r="G16" s="7">
        <v>-5747.72</v>
      </c>
      <c r="I16" s="7"/>
      <c r="J16" s="7"/>
      <c r="K16" s="7"/>
      <c r="L16" s="7"/>
      <c r="M16" s="7"/>
      <c r="N16" s="7"/>
    </row>
    <row r="17" spans="1:14" x14ac:dyDescent="0.3">
      <c r="A17" s="344" t="s">
        <v>12</v>
      </c>
      <c r="B17" s="364">
        <v>165343.51999999999</v>
      </c>
      <c r="C17" s="8">
        <v>-5.2</v>
      </c>
      <c r="D17" s="7">
        <v>51.17</v>
      </c>
      <c r="E17" s="358">
        <v>174413.09000000003</v>
      </c>
      <c r="F17" s="365" t="s">
        <v>333</v>
      </c>
      <c r="G17" s="7">
        <v>-148.26999999999998</v>
      </c>
      <c r="H17" s="295" t="s">
        <v>348</v>
      </c>
    </row>
    <row r="18" spans="1:14" x14ac:dyDescent="0.3">
      <c r="A18" s="6" t="s">
        <v>13</v>
      </c>
      <c r="B18" s="364">
        <v>198617.03</v>
      </c>
      <c r="C18" s="8">
        <v>-2.77</v>
      </c>
      <c r="D18" s="7">
        <v>125.71</v>
      </c>
      <c r="E18" s="358">
        <v>204278.32</v>
      </c>
      <c r="F18" s="354">
        <v>2.83</v>
      </c>
      <c r="G18" s="7">
        <v>-175.82</v>
      </c>
      <c r="I18" s="7"/>
      <c r="J18" s="7"/>
      <c r="K18" s="7"/>
      <c r="L18" s="7"/>
      <c r="M18" s="7"/>
      <c r="N18" s="7"/>
    </row>
    <row r="19" spans="1:14" x14ac:dyDescent="0.3">
      <c r="A19" s="6" t="s">
        <v>14</v>
      </c>
      <c r="B19" s="364">
        <v>40517.4</v>
      </c>
      <c r="C19" s="8">
        <v>-3.35</v>
      </c>
      <c r="D19" s="7">
        <v>26.05</v>
      </c>
      <c r="E19" s="358">
        <v>41921.599999999999</v>
      </c>
      <c r="F19" s="354">
        <v>-0.32</v>
      </c>
      <c r="G19" s="7">
        <v>-43.17</v>
      </c>
      <c r="I19" s="7"/>
      <c r="J19" s="7"/>
      <c r="K19" s="7"/>
      <c r="L19" s="7"/>
      <c r="M19" s="7"/>
      <c r="N19" s="7"/>
    </row>
    <row r="20" spans="1:14" x14ac:dyDescent="0.3">
      <c r="A20" s="6" t="s">
        <v>15</v>
      </c>
      <c r="B20" s="364">
        <v>67914.83</v>
      </c>
      <c r="C20" s="8">
        <v>0.08</v>
      </c>
      <c r="D20" s="7">
        <v>23.97</v>
      </c>
      <c r="E20" s="358">
        <v>67861.61</v>
      </c>
      <c r="F20" s="354">
        <v>0.89</v>
      </c>
      <c r="G20" s="7">
        <v>-35.450000000000003</v>
      </c>
      <c r="I20" s="7"/>
      <c r="J20" s="7"/>
      <c r="K20" s="7"/>
      <c r="L20" s="7"/>
      <c r="M20" s="7"/>
      <c r="N20" s="7"/>
    </row>
    <row r="21" spans="1:14" x14ac:dyDescent="0.3">
      <c r="A21" s="6" t="s">
        <v>16</v>
      </c>
      <c r="B21" s="364">
        <v>239202.77</v>
      </c>
      <c r="C21" s="8">
        <v>-3.49</v>
      </c>
      <c r="D21" s="7">
        <v>165.99</v>
      </c>
      <c r="E21" s="358">
        <v>247852.79</v>
      </c>
      <c r="F21" s="354">
        <v>-0.82</v>
      </c>
      <c r="G21" s="7">
        <v>-247.24</v>
      </c>
      <c r="I21" s="7"/>
      <c r="J21" s="7"/>
      <c r="K21" s="7"/>
      <c r="L21" s="7"/>
      <c r="M21" s="7"/>
      <c r="N21" s="7"/>
    </row>
    <row r="22" spans="1:14" x14ac:dyDescent="0.3">
      <c r="A22" s="6" t="s">
        <v>17</v>
      </c>
      <c r="B22" s="364">
        <v>118609.71</v>
      </c>
      <c r="C22" s="8">
        <v>-5.38</v>
      </c>
      <c r="D22" s="7">
        <v>68.45</v>
      </c>
      <c r="E22" s="358">
        <v>125358.37</v>
      </c>
      <c r="F22" s="354">
        <v>-0.77</v>
      </c>
      <c r="G22" s="7">
        <v>-99.57</v>
      </c>
      <c r="I22" s="7"/>
      <c r="J22" s="7"/>
      <c r="K22" s="7"/>
      <c r="L22" s="7"/>
      <c r="M22" s="7"/>
      <c r="N22" s="7"/>
    </row>
    <row r="23" spans="1:14" x14ac:dyDescent="0.3">
      <c r="A23" s="6" t="s">
        <v>18</v>
      </c>
      <c r="B23" s="364">
        <v>102560.38</v>
      </c>
      <c r="C23" s="8">
        <v>-9.23</v>
      </c>
      <c r="D23" s="7">
        <v>61.47</v>
      </c>
      <c r="E23" s="358">
        <v>112988.44</v>
      </c>
      <c r="F23" s="354">
        <v>-1.19</v>
      </c>
      <c r="G23" s="7">
        <v>-94.85</v>
      </c>
      <c r="I23" s="7"/>
      <c r="J23" s="7"/>
      <c r="K23" s="7"/>
      <c r="L23" s="7"/>
      <c r="M23" s="7"/>
      <c r="N23" s="7"/>
    </row>
    <row r="24" spans="1:14" x14ac:dyDescent="0.3">
      <c r="A24" s="6" t="s">
        <v>19</v>
      </c>
      <c r="B24" s="364">
        <v>16167.13</v>
      </c>
      <c r="C24" s="8">
        <v>-11.88</v>
      </c>
      <c r="D24" s="7">
        <v>7.09</v>
      </c>
      <c r="E24" s="358">
        <v>18346.439999999999</v>
      </c>
      <c r="F24" s="354">
        <v>9.7100000000000009</v>
      </c>
      <c r="G24" s="7">
        <v>-10.73</v>
      </c>
      <c r="I24" s="7"/>
      <c r="J24" s="7"/>
      <c r="K24" s="7"/>
      <c r="L24" s="7"/>
      <c r="M24" s="7"/>
      <c r="N24" s="7"/>
    </row>
    <row r="25" spans="1:14" x14ac:dyDescent="0.3">
      <c r="A25" s="6" t="s">
        <v>20</v>
      </c>
      <c r="B25" s="364">
        <v>20581.25</v>
      </c>
      <c r="C25" s="8">
        <v>-3.56</v>
      </c>
      <c r="D25" s="7">
        <v>12.88</v>
      </c>
      <c r="E25" s="358">
        <v>21340.82</v>
      </c>
      <c r="F25" s="354">
        <v>-4.8</v>
      </c>
      <c r="G25" s="7">
        <v>-21.36</v>
      </c>
      <c r="I25" s="7"/>
      <c r="J25" s="7"/>
      <c r="K25" s="7"/>
      <c r="L25" s="7"/>
      <c r="M25" s="7"/>
      <c r="N25" s="7"/>
    </row>
    <row r="26" spans="1:14" x14ac:dyDescent="0.3">
      <c r="A26" s="6" t="s">
        <v>21</v>
      </c>
      <c r="B26" s="364">
        <v>431750.15</v>
      </c>
      <c r="C26" s="8">
        <v>-2.02</v>
      </c>
      <c r="D26" s="7">
        <v>251.47</v>
      </c>
      <c r="E26" s="358">
        <v>440653.46</v>
      </c>
      <c r="F26" s="354">
        <v>-0.93</v>
      </c>
      <c r="G26" s="7">
        <v>-394.53</v>
      </c>
      <c r="I26" s="7"/>
      <c r="J26" s="7"/>
      <c r="K26" s="7"/>
      <c r="L26" s="7"/>
      <c r="M26" s="7"/>
      <c r="N26" s="7"/>
    </row>
    <row r="27" spans="1:14" x14ac:dyDescent="0.3">
      <c r="A27" s="6" t="s">
        <v>22</v>
      </c>
      <c r="B27" s="364">
        <v>30443.06</v>
      </c>
      <c r="C27" s="8">
        <v>-7.96</v>
      </c>
      <c r="D27" s="7">
        <v>12.81</v>
      </c>
      <c r="E27" s="358">
        <v>33076.28</v>
      </c>
      <c r="F27" s="354">
        <v>3.14</v>
      </c>
      <c r="G27" s="7">
        <v>-16.04</v>
      </c>
      <c r="I27" s="7"/>
      <c r="J27" s="7"/>
      <c r="K27" s="7"/>
      <c r="L27" s="7"/>
      <c r="M27" s="7"/>
      <c r="N27" s="7"/>
    </row>
    <row r="28" spans="1:14" x14ac:dyDescent="0.3">
      <c r="A28" s="6" t="s">
        <v>23</v>
      </c>
      <c r="B28" s="364">
        <v>145807.34</v>
      </c>
      <c r="C28" s="8">
        <v>-3.99</v>
      </c>
      <c r="D28" s="7">
        <v>99.99</v>
      </c>
      <c r="E28" s="358">
        <v>151866.78</v>
      </c>
      <c r="F28" s="354">
        <v>-2.33</v>
      </c>
      <c r="G28" s="7">
        <v>-163.65</v>
      </c>
      <c r="I28" s="7"/>
      <c r="J28" s="7"/>
      <c r="K28" s="7"/>
      <c r="L28" s="7"/>
      <c r="M28" s="7"/>
      <c r="N28" s="7"/>
    </row>
    <row r="29" spans="1:14" x14ac:dyDescent="0.3">
      <c r="A29" s="6" t="s">
        <v>24</v>
      </c>
      <c r="B29" s="364">
        <v>76323.649999999994</v>
      </c>
      <c r="C29" s="8">
        <v>-4.62</v>
      </c>
      <c r="D29" s="7">
        <v>46.11</v>
      </c>
      <c r="E29" s="358">
        <v>80017.42</v>
      </c>
      <c r="F29" s="354">
        <v>-2.77</v>
      </c>
      <c r="G29" s="7">
        <v>-66.38</v>
      </c>
      <c r="I29" s="7"/>
      <c r="J29" s="7"/>
      <c r="K29" s="7"/>
      <c r="L29" s="7"/>
      <c r="M29" s="7"/>
      <c r="N29" s="7"/>
    </row>
    <row r="30" spans="1:14" x14ac:dyDescent="0.3">
      <c r="A30" s="6" t="s">
        <v>25</v>
      </c>
      <c r="B30" s="364">
        <v>136738.26</v>
      </c>
      <c r="C30" s="8">
        <v>-0.45</v>
      </c>
      <c r="D30" s="7">
        <v>79.37</v>
      </c>
      <c r="E30" s="358">
        <v>137359.99</v>
      </c>
      <c r="F30" s="354">
        <v>1.03</v>
      </c>
      <c r="G30" s="7">
        <v>-173.64</v>
      </c>
      <c r="I30" s="7"/>
      <c r="J30" s="7"/>
      <c r="K30" s="7"/>
      <c r="L30" s="7"/>
      <c r="M30" s="7"/>
      <c r="N30" s="7"/>
    </row>
    <row r="31" spans="1:14" x14ac:dyDescent="0.3">
      <c r="A31" s="7" t="s">
        <v>26</v>
      </c>
      <c r="B31" s="364">
        <v>38123.51</v>
      </c>
      <c r="C31" s="8">
        <v>-1.3</v>
      </c>
      <c r="D31" s="7">
        <v>36.83</v>
      </c>
      <c r="E31" s="358">
        <v>38627.39</v>
      </c>
      <c r="F31" s="354">
        <v>-2.31</v>
      </c>
      <c r="G31" s="7">
        <v>-59.48</v>
      </c>
      <c r="H31" s="7"/>
      <c r="I31" s="7"/>
      <c r="J31" s="7"/>
      <c r="K31" s="7"/>
      <c r="L31" s="7"/>
      <c r="M31" s="7"/>
      <c r="N31" s="7"/>
    </row>
    <row r="32" spans="1:14" x14ac:dyDescent="0.3">
      <c r="A32" s="7" t="s">
        <v>27</v>
      </c>
      <c r="B32" s="364">
        <v>139494.35999999999</v>
      </c>
      <c r="C32" s="8">
        <v>-2.78</v>
      </c>
      <c r="D32" s="7">
        <v>78.09</v>
      </c>
      <c r="E32" s="358">
        <v>143477.48000000001</v>
      </c>
      <c r="F32" s="354">
        <v>-1</v>
      </c>
      <c r="G32" s="7">
        <v>-113.13</v>
      </c>
      <c r="H32" s="7"/>
      <c r="I32" s="7"/>
      <c r="J32" s="7"/>
      <c r="K32" s="7"/>
      <c r="L32" s="7"/>
      <c r="M32" s="7"/>
      <c r="N32" s="7"/>
    </row>
    <row r="33" spans="1:14" x14ac:dyDescent="0.3">
      <c r="A33" s="7" t="s">
        <v>28</v>
      </c>
      <c r="B33" s="364">
        <v>139227.51999999999</v>
      </c>
      <c r="C33" s="8">
        <v>-3.16</v>
      </c>
      <c r="D33" s="7">
        <v>72.8</v>
      </c>
      <c r="E33" s="358">
        <v>143772.78</v>
      </c>
      <c r="F33" s="354">
        <v>-1.1000000000000001</v>
      </c>
      <c r="G33" s="7">
        <v>-105.94</v>
      </c>
      <c r="H33" s="7"/>
      <c r="I33" s="7"/>
      <c r="J33" s="7"/>
      <c r="K33" s="7"/>
      <c r="L33" s="7"/>
      <c r="M33" s="7"/>
      <c r="N33" s="7"/>
    </row>
    <row r="34" spans="1:14" x14ac:dyDescent="0.3">
      <c r="A34" s="7" t="s">
        <v>29</v>
      </c>
      <c r="B34" s="364">
        <v>282281.17</v>
      </c>
      <c r="C34" s="8">
        <v>-2.5</v>
      </c>
      <c r="D34" s="7">
        <v>171.91</v>
      </c>
      <c r="E34" s="358">
        <v>289513.46000000002</v>
      </c>
      <c r="F34" s="354">
        <v>-0.04</v>
      </c>
      <c r="G34" s="7">
        <v>-262.14</v>
      </c>
      <c r="H34" s="7"/>
      <c r="I34" s="7"/>
      <c r="J34" s="7"/>
      <c r="K34" s="7"/>
      <c r="L34" s="7"/>
      <c r="M34" s="7"/>
      <c r="N34" s="7"/>
    </row>
    <row r="35" spans="1:14" x14ac:dyDescent="0.3">
      <c r="A35" s="6" t="s">
        <v>30</v>
      </c>
      <c r="B35" s="364">
        <v>47991.18</v>
      </c>
      <c r="C35" s="8">
        <v>-4.21</v>
      </c>
      <c r="D35" s="7">
        <v>54.25</v>
      </c>
      <c r="E35" s="358">
        <v>50098.9</v>
      </c>
      <c r="F35" s="354">
        <v>5.22</v>
      </c>
      <c r="G35" s="7">
        <v>-87.25</v>
      </c>
      <c r="I35" s="7"/>
      <c r="J35" s="7"/>
      <c r="K35" s="7"/>
      <c r="L35" s="7"/>
      <c r="M35" s="7"/>
      <c r="N35" s="7"/>
    </row>
    <row r="36" spans="1:14" x14ac:dyDescent="0.3">
      <c r="A36" s="6" t="s">
        <v>31</v>
      </c>
      <c r="B36" s="364">
        <v>7066874.46</v>
      </c>
      <c r="C36" s="8">
        <v>-0.31</v>
      </c>
      <c r="D36" s="7">
        <v>10084.879999999999</v>
      </c>
      <c r="E36" s="358">
        <v>7089104.1200000001</v>
      </c>
      <c r="F36" s="354">
        <v>0.21</v>
      </c>
      <c r="G36" s="7">
        <v>-14227.74</v>
      </c>
      <c r="I36" s="7"/>
      <c r="J36" s="7"/>
      <c r="K36" s="7"/>
      <c r="L36" s="7"/>
      <c r="M36" s="7"/>
      <c r="N36" s="7"/>
    </row>
    <row r="37" spans="1:14" x14ac:dyDescent="0.3">
      <c r="A37" s="6" t="s">
        <v>32</v>
      </c>
      <c r="B37" s="364">
        <v>34073.83</v>
      </c>
      <c r="C37" s="8">
        <v>-3.63</v>
      </c>
      <c r="D37" s="7">
        <v>26.4</v>
      </c>
      <c r="E37" s="358">
        <v>35356.06</v>
      </c>
      <c r="F37" s="354">
        <v>-1</v>
      </c>
      <c r="G37" s="7">
        <v>-41.07</v>
      </c>
      <c r="I37" s="7"/>
      <c r="J37" s="7"/>
      <c r="K37" s="7"/>
      <c r="L37" s="7"/>
      <c r="M37" s="7"/>
      <c r="N37" s="7"/>
    </row>
    <row r="38" spans="1:14" x14ac:dyDescent="0.3">
      <c r="A38" s="344" t="s">
        <v>33</v>
      </c>
      <c r="B38" s="364">
        <v>566235.72</v>
      </c>
      <c r="C38" s="8">
        <v>-4.7300000000000004</v>
      </c>
      <c r="D38" s="7">
        <v>285.70999999999998</v>
      </c>
      <c r="E38" s="358">
        <v>594327.21</v>
      </c>
      <c r="F38" s="365" t="s">
        <v>333</v>
      </c>
      <c r="G38" s="7">
        <v>-448.94</v>
      </c>
      <c r="H38" s="295" t="s">
        <v>349</v>
      </c>
    </row>
    <row r="39" spans="1:14" x14ac:dyDescent="0.3">
      <c r="A39" s="6" t="s">
        <v>34</v>
      </c>
      <c r="B39" s="364">
        <v>29440.99</v>
      </c>
      <c r="C39" s="8">
        <v>6.32</v>
      </c>
      <c r="D39" s="7">
        <v>23.38</v>
      </c>
      <c r="E39" s="358">
        <v>27690.79</v>
      </c>
      <c r="F39" s="354">
        <v>6.32</v>
      </c>
      <c r="G39" s="7">
        <v>-36.479999999999997</v>
      </c>
      <c r="I39" s="7"/>
      <c r="J39" s="7"/>
      <c r="K39" s="7"/>
      <c r="L39" s="7"/>
      <c r="M39" s="7"/>
      <c r="N39" s="7"/>
    </row>
    <row r="40" spans="1:14" x14ac:dyDescent="0.3">
      <c r="A40" s="6" t="s">
        <v>35</v>
      </c>
      <c r="B40" s="364">
        <v>153731.67000000001</v>
      </c>
      <c r="C40" s="8">
        <v>-3.26</v>
      </c>
      <c r="D40" s="7">
        <v>95.91</v>
      </c>
      <c r="E40" s="358">
        <v>158904.73000000001</v>
      </c>
      <c r="F40" s="354">
        <v>2.78</v>
      </c>
      <c r="G40" s="7">
        <v>-139.03</v>
      </c>
      <c r="I40" s="7"/>
      <c r="J40" s="7"/>
      <c r="K40" s="7"/>
      <c r="L40" s="7"/>
      <c r="M40" s="7"/>
      <c r="N40" s="7"/>
    </row>
    <row r="41" spans="1:14" x14ac:dyDescent="0.3">
      <c r="A41" s="6" t="s">
        <v>36</v>
      </c>
      <c r="B41" s="364">
        <v>41456.6</v>
      </c>
      <c r="C41" s="8">
        <v>-0.41</v>
      </c>
      <c r="D41" s="7">
        <v>20.64</v>
      </c>
      <c r="E41" s="358">
        <v>41626.07</v>
      </c>
      <c r="F41" s="354">
        <v>-2.46</v>
      </c>
      <c r="G41" s="7">
        <v>-31.49</v>
      </c>
      <c r="I41" s="7"/>
      <c r="J41" s="7"/>
      <c r="K41" s="7"/>
      <c r="L41" s="7"/>
      <c r="M41" s="7"/>
      <c r="N41" s="7"/>
    </row>
    <row r="42" spans="1:14" x14ac:dyDescent="0.3">
      <c r="A42" s="6" t="s">
        <v>37</v>
      </c>
      <c r="B42" s="364">
        <v>37183.08</v>
      </c>
      <c r="C42" s="8">
        <v>-5.15</v>
      </c>
      <c r="D42" s="7">
        <v>27.08</v>
      </c>
      <c r="E42" s="358">
        <v>39203.11</v>
      </c>
      <c r="F42" s="354">
        <v>2.11</v>
      </c>
      <c r="G42" s="7">
        <v>-43.2</v>
      </c>
      <c r="I42" s="7"/>
      <c r="J42" s="7"/>
      <c r="K42" s="7"/>
      <c r="L42" s="7"/>
      <c r="M42" s="7"/>
      <c r="N42" s="7"/>
    </row>
    <row r="43" spans="1:14" x14ac:dyDescent="0.3">
      <c r="A43" s="6" t="s">
        <v>38</v>
      </c>
      <c r="B43" s="364">
        <v>640007.54</v>
      </c>
      <c r="C43" s="8">
        <v>-0.88</v>
      </c>
      <c r="D43" s="7">
        <v>548.33000000000004</v>
      </c>
      <c r="E43" s="358">
        <v>645720.28</v>
      </c>
      <c r="F43" s="354">
        <v>-0.47</v>
      </c>
      <c r="G43" s="7">
        <v>-756.99</v>
      </c>
      <c r="I43" s="7"/>
      <c r="J43" s="7"/>
      <c r="K43" s="7"/>
      <c r="L43" s="7"/>
      <c r="M43" s="7"/>
      <c r="N43" s="7"/>
    </row>
    <row r="44" spans="1:14" x14ac:dyDescent="0.3">
      <c r="A44" s="6" t="s">
        <v>39</v>
      </c>
      <c r="B44" s="364">
        <v>139424.26</v>
      </c>
      <c r="C44" s="8">
        <v>-5.32</v>
      </c>
      <c r="D44" s="7">
        <v>76.81</v>
      </c>
      <c r="E44" s="358">
        <v>147259.54999999999</v>
      </c>
      <c r="F44" s="354">
        <v>-0.2</v>
      </c>
      <c r="G44" s="7">
        <v>-116.6</v>
      </c>
      <c r="I44" s="7"/>
      <c r="J44" s="7"/>
      <c r="K44" s="7"/>
      <c r="L44" s="7"/>
      <c r="M44" s="7"/>
      <c r="N44" s="7"/>
    </row>
    <row r="45" spans="1:14" x14ac:dyDescent="0.3">
      <c r="A45" s="6" t="s">
        <v>40</v>
      </c>
      <c r="B45" s="364">
        <v>968501.5</v>
      </c>
      <c r="C45" s="8">
        <v>-4.16</v>
      </c>
      <c r="D45" s="7">
        <v>635.30999999999995</v>
      </c>
      <c r="E45" s="358">
        <v>1010577.71</v>
      </c>
      <c r="F45" s="354">
        <v>2.04</v>
      </c>
      <c r="G45" s="7">
        <v>-969.29</v>
      </c>
      <c r="I45" s="7"/>
      <c r="J45" s="7"/>
      <c r="K45" s="7"/>
      <c r="L45" s="7"/>
      <c r="M45" s="7"/>
      <c r="N45" s="7"/>
    </row>
    <row r="46" spans="1:14" x14ac:dyDescent="0.3">
      <c r="A46" s="6" t="s">
        <v>41</v>
      </c>
      <c r="B46" s="364">
        <v>122660.93</v>
      </c>
      <c r="C46" s="8">
        <v>-6.95</v>
      </c>
      <c r="D46" s="7">
        <v>70.03</v>
      </c>
      <c r="E46" s="358">
        <v>131818.95000000001</v>
      </c>
      <c r="F46" s="354">
        <v>0.67</v>
      </c>
      <c r="G46" s="7">
        <v>-112.45</v>
      </c>
      <c r="I46" s="7"/>
      <c r="J46" s="7"/>
      <c r="K46" s="7"/>
      <c r="L46" s="7"/>
      <c r="M46" s="7"/>
      <c r="N46" s="7"/>
    </row>
    <row r="47" spans="1:14" x14ac:dyDescent="0.3">
      <c r="A47" s="6" t="s">
        <v>42</v>
      </c>
      <c r="B47" s="364">
        <v>109584.19</v>
      </c>
      <c r="C47" s="8">
        <v>-0.27</v>
      </c>
      <c r="D47" s="7">
        <v>63.8</v>
      </c>
      <c r="E47" s="358">
        <v>109877.97</v>
      </c>
      <c r="F47" s="354">
        <v>-2.95</v>
      </c>
      <c r="G47" s="7">
        <v>-94.48</v>
      </c>
      <c r="I47" s="7"/>
      <c r="J47" s="7"/>
      <c r="K47" s="7"/>
      <c r="L47" s="7"/>
      <c r="M47" s="7"/>
      <c r="N47" s="7"/>
    </row>
    <row r="48" spans="1:14" x14ac:dyDescent="0.3">
      <c r="A48" s="6" t="s">
        <v>43</v>
      </c>
      <c r="B48" s="364">
        <v>124095.07</v>
      </c>
      <c r="C48" s="8">
        <v>-2.17</v>
      </c>
      <c r="D48" s="7">
        <v>69.97</v>
      </c>
      <c r="E48" s="358">
        <v>126841.53</v>
      </c>
      <c r="F48" s="354">
        <v>-2.29</v>
      </c>
      <c r="G48" s="7">
        <v>-104.19</v>
      </c>
      <c r="I48" s="7"/>
      <c r="J48" s="7"/>
      <c r="K48" s="7"/>
      <c r="L48" s="7"/>
      <c r="M48" s="7"/>
      <c r="N48" s="7"/>
    </row>
    <row r="49" spans="1:14" x14ac:dyDescent="0.3">
      <c r="A49" s="6" t="s">
        <v>44</v>
      </c>
      <c r="B49" s="364">
        <v>229875.88</v>
      </c>
      <c r="C49" s="8">
        <v>-2.48</v>
      </c>
      <c r="D49" s="7">
        <v>90.52</v>
      </c>
      <c r="E49" s="358">
        <v>235722.84</v>
      </c>
      <c r="F49" s="354">
        <v>1.53</v>
      </c>
      <c r="G49" s="7">
        <v>-133.19999999999999</v>
      </c>
      <c r="I49" s="7"/>
      <c r="J49" s="7"/>
      <c r="K49" s="7"/>
      <c r="L49" s="7"/>
      <c r="M49" s="7"/>
      <c r="N49" s="7"/>
    </row>
    <row r="50" spans="1:14" x14ac:dyDescent="0.3">
      <c r="A50" s="6" t="s">
        <v>45</v>
      </c>
      <c r="B50" s="364">
        <v>66190.929999999993</v>
      </c>
      <c r="C50" s="8">
        <v>-3.4</v>
      </c>
      <c r="D50" s="7">
        <v>78.09</v>
      </c>
      <c r="E50" s="358">
        <v>68522.98</v>
      </c>
      <c r="F50" s="354">
        <v>-0.14000000000000001</v>
      </c>
      <c r="G50" s="7">
        <v>-126.06</v>
      </c>
      <c r="I50" s="7"/>
      <c r="J50" s="7"/>
      <c r="K50" s="7"/>
      <c r="L50" s="7"/>
      <c r="M50" s="7"/>
      <c r="N50" s="7"/>
    </row>
    <row r="51" spans="1:14" x14ac:dyDescent="0.3">
      <c r="A51" s="6" t="s">
        <v>46</v>
      </c>
      <c r="B51" s="364">
        <v>440740.18</v>
      </c>
      <c r="C51" s="8">
        <v>-3.51</v>
      </c>
      <c r="D51" s="7">
        <v>262.75</v>
      </c>
      <c r="E51" s="358">
        <v>456776.72</v>
      </c>
      <c r="F51" s="354">
        <v>-0.38</v>
      </c>
      <c r="G51" s="7">
        <v>-391.05</v>
      </c>
      <c r="I51" s="7"/>
      <c r="J51" s="7"/>
      <c r="K51" s="7"/>
      <c r="L51" s="7"/>
      <c r="M51" s="7"/>
      <c r="N51" s="7"/>
    </row>
    <row r="52" spans="1:14" x14ac:dyDescent="0.3">
      <c r="A52" s="6" t="s">
        <v>47</v>
      </c>
      <c r="B52" s="364">
        <v>96349.119999999995</v>
      </c>
      <c r="C52" s="8">
        <v>2.88</v>
      </c>
      <c r="D52" s="7">
        <v>78.02</v>
      </c>
      <c r="E52" s="358">
        <v>93650.33</v>
      </c>
      <c r="F52" s="354">
        <v>5.3</v>
      </c>
      <c r="G52" s="7">
        <v>-118.52</v>
      </c>
      <c r="I52" s="7"/>
      <c r="J52" s="7"/>
      <c r="K52" s="7"/>
      <c r="L52" s="7"/>
      <c r="M52" s="7"/>
      <c r="N52" s="7"/>
    </row>
    <row r="53" spans="1:14" x14ac:dyDescent="0.3">
      <c r="A53" s="6" t="s">
        <v>48</v>
      </c>
      <c r="B53" s="364">
        <v>105598.9</v>
      </c>
      <c r="C53" s="8">
        <v>-2.2400000000000002</v>
      </c>
      <c r="D53" s="7">
        <v>98.34</v>
      </c>
      <c r="E53" s="358">
        <v>108015.19</v>
      </c>
      <c r="F53" s="354">
        <v>21.81</v>
      </c>
      <c r="G53" s="7">
        <v>-108.77</v>
      </c>
      <c r="I53" s="7"/>
      <c r="J53" s="7"/>
      <c r="K53" s="7"/>
      <c r="L53" s="7"/>
      <c r="M53" s="7"/>
      <c r="N53" s="7"/>
    </row>
    <row r="54" spans="1:14" x14ac:dyDescent="0.3">
      <c r="A54" s="6" t="s">
        <v>49</v>
      </c>
      <c r="B54" s="364">
        <v>29439.68</v>
      </c>
      <c r="C54" s="8">
        <v>-15.95</v>
      </c>
      <c r="D54" s="7">
        <v>24.67</v>
      </c>
      <c r="E54" s="358">
        <v>35025.160000000003</v>
      </c>
      <c r="F54" s="354">
        <v>5.48</v>
      </c>
      <c r="G54" s="7">
        <v>-35.700000000000003</v>
      </c>
      <c r="I54" s="7"/>
      <c r="J54" s="7"/>
      <c r="K54" s="7"/>
      <c r="L54" s="7"/>
      <c r="M54" s="7"/>
      <c r="N54" s="7"/>
    </row>
    <row r="55" spans="1:14" x14ac:dyDescent="0.3">
      <c r="A55" s="6" t="s">
        <v>50</v>
      </c>
      <c r="B55" s="364">
        <v>80063.63</v>
      </c>
      <c r="C55" s="8">
        <v>-2.06</v>
      </c>
      <c r="D55" s="7">
        <v>39.01</v>
      </c>
      <c r="E55" s="358">
        <v>81747.600000000006</v>
      </c>
      <c r="F55" s="354">
        <v>-4.75</v>
      </c>
      <c r="G55" s="7">
        <v>-56.27</v>
      </c>
      <c r="I55" s="7"/>
      <c r="J55" s="7"/>
      <c r="K55" s="7"/>
      <c r="L55" s="7"/>
      <c r="M55" s="7"/>
      <c r="N55" s="7"/>
    </row>
    <row r="56" spans="1:14" x14ac:dyDescent="0.3">
      <c r="A56" s="6" t="s">
        <v>51</v>
      </c>
      <c r="B56" s="364">
        <v>259067.98</v>
      </c>
      <c r="C56" s="8">
        <v>-4.88</v>
      </c>
      <c r="D56" s="7">
        <v>136.4</v>
      </c>
      <c r="E56" s="358">
        <v>272345.88</v>
      </c>
      <c r="F56" s="354">
        <v>1.1100000000000001</v>
      </c>
      <c r="G56" s="7">
        <v>-200.93</v>
      </c>
      <c r="I56" s="7"/>
      <c r="J56" s="7"/>
      <c r="K56" s="7"/>
      <c r="L56" s="7"/>
      <c r="M56" s="7"/>
      <c r="N56" s="7"/>
    </row>
    <row r="57" spans="1:14" x14ac:dyDescent="0.3">
      <c r="A57" s="6" t="s">
        <v>52</v>
      </c>
      <c r="B57" s="364">
        <v>954464.57</v>
      </c>
      <c r="C57" s="8">
        <v>-2.4500000000000002</v>
      </c>
      <c r="D57" s="7">
        <v>735.01</v>
      </c>
      <c r="E57" s="358">
        <v>978460.61</v>
      </c>
      <c r="F57" s="354">
        <v>0.79</v>
      </c>
      <c r="G57" s="7">
        <v>-1087.2</v>
      </c>
      <c r="I57" s="7"/>
      <c r="J57" s="7"/>
      <c r="K57" s="7"/>
      <c r="L57" s="7"/>
      <c r="M57" s="7"/>
      <c r="N57" s="7"/>
    </row>
    <row r="58" spans="1:14" x14ac:dyDescent="0.3">
      <c r="A58" s="6" t="s">
        <v>53</v>
      </c>
      <c r="B58" s="364">
        <v>105703.95</v>
      </c>
      <c r="C58" s="8">
        <v>-6.84</v>
      </c>
      <c r="D58" s="7">
        <v>49.23</v>
      </c>
      <c r="E58" s="358">
        <v>113469.65</v>
      </c>
      <c r="F58" s="354">
        <v>27.21</v>
      </c>
      <c r="G58" s="7">
        <v>-75.680000000000007</v>
      </c>
      <c r="I58" s="7"/>
      <c r="J58" s="7"/>
      <c r="K58" s="7"/>
      <c r="L58" s="7"/>
      <c r="M58" s="7"/>
      <c r="N58" s="7"/>
    </row>
    <row r="59" spans="1:14" x14ac:dyDescent="0.3">
      <c r="A59" s="6" t="s">
        <v>54</v>
      </c>
      <c r="B59" s="364">
        <v>95016.59</v>
      </c>
      <c r="C59" s="8">
        <v>1.81</v>
      </c>
      <c r="D59" s="7">
        <v>40.03</v>
      </c>
      <c r="E59" s="358">
        <v>93331.62</v>
      </c>
      <c r="F59" s="354">
        <v>4.0199999999999996</v>
      </c>
      <c r="G59" s="7">
        <v>-57.8</v>
      </c>
      <c r="I59" s="7"/>
      <c r="J59" s="7"/>
      <c r="K59" s="7"/>
      <c r="L59" s="7"/>
      <c r="M59" s="7"/>
      <c r="N59" s="7"/>
    </row>
    <row r="60" spans="1:14" x14ac:dyDescent="0.3">
      <c r="A60" s="6" t="s">
        <v>55</v>
      </c>
      <c r="B60" s="364">
        <v>73838.31</v>
      </c>
      <c r="C60" s="8">
        <v>-7.85</v>
      </c>
      <c r="D60" s="7">
        <v>52.22</v>
      </c>
      <c r="E60" s="358">
        <v>80130.990000000005</v>
      </c>
      <c r="F60" s="354">
        <v>-0.18</v>
      </c>
      <c r="G60" s="7">
        <v>-77.12</v>
      </c>
      <c r="I60" s="7"/>
      <c r="J60" s="7"/>
      <c r="K60" s="7"/>
      <c r="L60" s="7"/>
      <c r="M60" s="7"/>
      <c r="N60" s="7"/>
    </row>
    <row r="61" spans="1:14" x14ac:dyDescent="0.3">
      <c r="A61" s="6" t="s">
        <v>56</v>
      </c>
      <c r="B61" s="364">
        <v>77390.14</v>
      </c>
      <c r="C61" s="8">
        <v>-4.88</v>
      </c>
      <c r="D61" s="7">
        <v>57.69</v>
      </c>
      <c r="E61" s="358">
        <v>81363.86</v>
      </c>
      <c r="F61" s="354">
        <v>-2.68</v>
      </c>
      <c r="G61" s="7">
        <v>-88.68</v>
      </c>
      <c r="I61" s="7"/>
      <c r="J61" s="7"/>
      <c r="K61" s="7"/>
      <c r="L61" s="7"/>
      <c r="M61" s="7"/>
      <c r="N61" s="7"/>
    </row>
    <row r="62" spans="1:14" x14ac:dyDescent="0.3">
      <c r="A62" s="6" t="s">
        <v>57</v>
      </c>
      <c r="B62" s="364">
        <v>59981.31</v>
      </c>
      <c r="C62" s="8">
        <v>-7.04</v>
      </c>
      <c r="D62" s="7">
        <v>58.47</v>
      </c>
      <c r="E62" s="358">
        <v>64525.87</v>
      </c>
      <c r="F62" s="354">
        <v>-1.18</v>
      </c>
      <c r="G62" s="7">
        <v>-92.17</v>
      </c>
      <c r="I62" s="7"/>
      <c r="J62" s="7"/>
      <c r="K62" s="7"/>
      <c r="L62" s="7"/>
      <c r="M62" s="7"/>
      <c r="N62" s="7"/>
    </row>
    <row r="63" spans="1:14" x14ac:dyDescent="0.3">
      <c r="A63" s="6" t="s">
        <v>58</v>
      </c>
      <c r="B63" s="364">
        <v>85944.27</v>
      </c>
      <c r="C63" s="8">
        <v>-1.23</v>
      </c>
      <c r="D63" s="7">
        <v>80.2</v>
      </c>
      <c r="E63" s="358">
        <v>87017.29</v>
      </c>
      <c r="F63" s="354">
        <v>-0.21</v>
      </c>
      <c r="G63" s="7">
        <v>-120.27</v>
      </c>
      <c r="I63" s="7"/>
      <c r="J63" s="7"/>
      <c r="K63" s="7"/>
      <c r="L63" s="7"/>
      <c r="M63" s="7"/>
      <c r="N63" s="7"/>
    </row>
    <row r="64" spans="1:14" x14ac:dyDescent="0.3">
      <c r="A64" s="6" t="s">
        <v>59</v>
      </c>
      <c r="B64" s="364">
        <v>1856536.85</v>
      </c>
      <c r="C64" s="8">
        <v>-2.93</v>
      </c>
      <c r="D64" s="7">
        <v>1130.58</v>
      </c>
      <c r="E64" s="358">
        <v>1912655.56</v>
      </c>
      <c r="F64" s="354">
        <v>0.4</v>
      </c>
      <c r="G64" s="7">
        <v>-1675.27</v>
      </c>
      <c r="I64" s="7"/>
      <c r="J64" s="7"/>
      <c r="K64" s="7"/>
      <c r="L64" s="7"/>
      <c r="M64" s="7"/>
      <c r="N64" s="7"/>
    </row>
    <row r="65" spans="1:14" x14ac:dyDescent="0.3">
      <c r="A65" s="6" t="s">
        <v>60</v>
      </c>
      <c r="B65" s="364">
        <v>30757.95</v>
      </c>
      <c r="C65" s="8">
        <v>0.92</v>
      </c>
      <c r="D65" s="7">
        <v>17.649999999999999</v>
      </c>
      <c r="E65" s="358">
        <v>30477.13</v>
      </c>
      <c r="F65" s="354">
        <v>-3.45</v>
      </c>
      <c r="G65" s="7">
        <v>-25.2</v>
      </c>
      <c r="I65" s="7"/>
      <c r="J65" s="7"/>
      <c r="K65" s="7"/>
      <c r="L65" s="7"/>
      <c r="M65" s="7"/>
      <c r="N65" s="7"/>
    </row>
    <row r="66" spans="1:14" x14ac:dyDescent="0.3">
      <c r="A66" s="6" t="s">
        <v>61</v>
      </c>
      <c r="B66" s="364">
        <v>309243.87</v>
      </c>
      <c r="C66" s="8">
        <v>-4.29</v>
      </c>
      <c r="D66" s="7">
        <v>221.23</v>
      </c>
      <c r="E66" s="358">
        <v>323104.15000000002</v>
      </c>
      <c r="F66" s="354">
        <v>0.63</v>
      </c>
      <c r="G66" s="7">
        <v>-368.7</v>
      </c>
      <c r="I66" s="7"/>
      <c r="J66" s="7"/>
      <c r="K66" s="7"/>
      <c r="L66" s="7"/>
      <c r="M66" s="7"/>
      <c r="N66" s="7"/>
    </row>
    <row r="67" spans="1:14" x14ac:dyDescent="0.3">
      <c r="A67" s="6" t="s">
        <v>62</v>
      </c>
      <c r="B67" s="364">
        <v>586189.75</v>
      </c>
      <c r="C67" s="8">
        <v>-2.73</v>
      </c>
      <c r="D67" s="7">
        <v>300.5</v>
      </c>
      <c r="E67" s="358">
        <v>602640.12</v>
      </c>
      <c r="F67" s="354">
        <v>0.74</v>
      </c>
      <c r="G67" s="7">
        <v>-445.56</v>
      </c>
      <c r="I67" s="7"/>
      <c r="J67" s="7"/>
      <c r="K67" s="7"/>
      <c r="L67" s="7"/>
      <c r="M67" s="7"/>
      <c r="N67" s="7"/>
    </row>
    <row r="68" spans="1:14" x14ac:dyDescent="0.3">
      <c r="A68" s="6" t="s">
        <v>63</v>
      </c>
      <c r="B68" s="364">
        <v>618408.01</v>
      </c>
      <c r="C68" s="8">
        <v>-1.79</v>
      </c>
      <c r="D68" s="7">
        <v>311.8</v>
      </c>
      <c r="E68" s="358">
        <v>629701.75</v>
      </c>
      <c r="F68" s="354">
        <v>-0.05</v>
      </c>
      <c r="G68" s="7">
        <v>-469.72</v>
      </c>
      <c r="I68" s="7"/>
      <c r="J68" s="7"/>
      <c r="K68" s="7"/>
      <c r="L68" s="7"/>
      <c r="M68" s="7"/>
      <c r="N68" s="7"/>
    </row>
    <row r="69" spans="1:14" x14ac:dyDescent="0.3">
      <c r="A69" s="6" t="s">
        <v>64</v>
      </c>
      <c r="B69" s="364">
        <v>203179.05</v>
      </c>
      <c r="C69" s="8">
        <v>1.87</v>
      </c>
      <c r="D69" s="7">
        <v>115.57</v>
      </c>
      <c r="E69" s="358">
        <v>199451.35</v>
      </c>
      <c r="F69" s="354">
        <v>-1.27</v>
      </c>
      <c r="G69" s="7">
        <v>-174.89</v>
      </c>
      <c r="I69" s="7"/>
      <c r="J69" s="7"/>
      <c r="K69" s="7"/>
      <c r="L69" s="7"/>
      <c r="M69" s="7"/>
      <c r="N69" s="7"/>
    </row>
    <row r="70" spans="1:14" x14ac:dyDescent="0.3">
      <c r="A70" s="6" t="s">
        <v>65</v>
      </c>
      <c r="B70" s="364">
        <v>480192.4</v>
      </c>
      <c r="C70" s="8">
        <v>-0.85</v>
      </c>
      <c r="D70" s="7">
        <v>235.16</v>
      </c>
      <c r="E70" s="358">
        <v>484299.41</v>
      </c>
      <c r="F70" s="354">
        <v>2.46</v>
      </c>
      <c r="G70" s="7">
        <v>-346.9</v>
      </c>
      <c r="I70" s="7"/>
      <c r="J70" s="7"/>
      <c r="K70" s="7"/>
      <c r="L70" s="7"/>
      <c r="M70" s="7"/>
      <c r="N70" s="7"/>
    </row>
    <row r="71" spans="1:14" x14ac:dyDescent="0.3">
      <c r="A71" s="6" t="s">
        <v>66</v>
      </c>
      <c r="B71" s="364">
        <v>80407.56</v>
      </c>
      <c r="C71" s="8">
        <v>6.26</v>
      </c>
      <c r="D71" s="7">
        <v>75.73</v>
      </c>
      <c r="E71" s="358">
        <v>75671.960000000006</v>
      </c>
      <c r="F71" s="354">
        <v>3.09</v>
      </c>
      <c r="G71" s="7">
        <v>-114.1</v>
      </c>
      <c r="I71" s="7"/>
      <c r="J71" s="7"/>
      <c r="K71" s="7"/>
      <c r="L71" s="7"/>
      <c r="M71" s="7"/>
      <c r="N71" s="7"/>
    </row>
    <row r="72" spans="1:14" x14ac:dyDescent="0.3">
      <c r="A72" s="6" t="s">
        <v>67</v>
      </c>
      <c r="B72" s="364">
        <v>191811.63</v>
      </c>
      <c r="C72" s="8">
        <v>-4.76</v>
      </c>
      <c r="D72" s="7">
        <v>115.41</v>
      </c>
      <c r="E72" s="358">
        <v>201396.29</v>
      </c>
      <c r="F72" s="354">
        <v>1.01</v>
      </c>
      <c r="G72" s="7">
        <v>-170.96</v>
      </c>
      <c r="I72" s="7"/>
      <c r="J72" s="7"/>
      <c r="K72" s="7"/>
      <c r="L72" s="7"/>
      <c r="M72" s="7"/>
      <c r="N72" s="7"/>
    </row>
    <row r="73" spans="1:14" x14ac:dyDescent="0.3">
      <c r="A73" s="6" t="s">
        <v>68</v>
      </c>
      <c r="B73" s="364">
        <v>91554.43</v>
      </c>
      <c r="C73" s="8">
        <v>-2.93</v>
      </c>
      <c r="D73" s="7">
        <v>54.58</v>
      </c>
      <c r="E73" s="358">
        <v>94320.88</v>
      </c>
      <c r="F73" s="354">
        <v>-2.09</v>
      </c>
      <c r="G73" s="7">
        <v>-79.41</v>
      </c>
      <c r="I73" s="7"/>
      <c r="J73" s="7"/>
      <c r="K73" s="7"/>
      <c r="L73" s="7"/>
      <c r="M73" s="7"/>
      <c r="N73" s="7"/>
    </row>
    <row r="74" spans="1:14" x14ac:dyDescent="0.3">
      <c r="A74" s="6" t="s">
        <v>69</v>
      </c>
      <c r="B74" s="364">
        <v>22570.95</v>
      </c>
      <c r="C74" s="8">
        <v>2.96</v>
      </c>
      <c r="D74" s="7">
        <v>14.33</v>
      </c>
      <c r="E74" s="358">
        <v>21922.29</v>
      </c>
      <c r="F74" s="354">
        <v>-15.04</v>
      </c>
      <c r="G74" s="7">
        <v>-21.47</v>
      </c>
      <c r="I74" s="7"/>
      <c r="J74" s="7"/>
      <c r="K74" s="7"/>
      <c r="L74" s="7"/>
      <c r="M74" s="7"/>
      <c r="N74" s="7"/>
    </row>
    <row r="75" spans="1:14" x14ac:dyDescent="0.3">
      <c r="A75" s="6" t="s">
        <v>70</v>
      </c>
      <c r="B75" s="364">
        <v>117311.47</v>
      </c>
      <c r="C75" s="8">
        <v>-4.91</v>
      </c>
      <c r="D75" s="7">
        <v>78.87</v>
      </c>
      <c r="E75" s="358">
        <v>123368.94</v>
      </c>
      <c r="F75" s="354">
        <v>0.43</v>
      </c>
      <c r="G75" s="7">
        <v>-113.86</v>
      </c>
      <c r="I75" s="7"/>
      <c r="J75" s="7"/>
      <c r="K75" s="7"/>
      <c r="L75" s="7"/>
      <c r="M75" s="7"/>
      <c r="N75" s="7"/>
    </row>
    <row r="76" spans="1:14" x14ac:dyDescent="0.3">
      <c r="A76" s="6" t="s">
        <v>71</v>
      </c>
      <c r="B76" s="364">
        <v>62796.18</v>
      </c>
      <c r="C76" s="8">
        <v>-6.21</v>
      </c>
      <c r="D76" s="7">
        <v>46.76</v>
      </c>
      <c r="E76" s="358">
        <v>66957.399999999994</v>
      </c>
      <c r="F76" s="354">
        <v>1.89</v>
      </c>
      <c r="G76" s="7">
        <v>-71.239999999999995</v>
      </c>
      <c r="I76" s="7"/>
      <c r="J76" s="7"/>
      <c r="K76" s="7"/>
      <c r="L76" s="7"/>
      <c r="M76" s="7"/>
      <c r="N76" s="7"/>
    </row>
    <row r="77" spans="1:14" x14ac:dyDescent="0.3">
      <c r="A77" s="6" t="s">
        <v>72</v>
      </c>
      <c r="B77" s="364">
        <v>38147.410000000003</v>
      </c>
      <c r="C77" s="8">
        <v>-5.64</v>
      </c>
      <c r="D77" s="7">
        <v>25.55</v>
      </c>
      <c r="E77" s="358">
        <v>40427.14</v>
      </c>
      <c r="F77" s="354">
        <v>2.58</v>
      </c>
      <c r="G77" s="7">
        <v>-38.299999999999997</v>
      </c>
      <c r="I77" s="7"/>
      <c r="J77" s="7"/>
      <c r="K77" s="7"/>
      <c r="L77" s="7"/>
      <c r="M77" s="7"/>
      <c r="N77" s="7"/>
    </row>
    <row r="78" spans="1:14" x14ac:dyDescent="0.3">
      <c r="A78" s="6" t="s">
        <v>73</v>
      </c>
      <c r="B78" s="364">
        <v>20725.45</v>
      </c>
      <c r="C78" s="8">
        <v>-6.69</v>
      </c>
      <c r="D78" s="7">
        <v>20.88</v>
      </c>
      <c r="E78" s="358">
        <v>22212.33</v>
      </c>
      <c r="F78" s="354">
        <v>7.0000000000000007E-2</v>
      </c>
      <c r="G78" s="7">
        <v>-33.229999999999997</v>
      </c>
      <c r="I78" s="7"/>
      <c r="J78" s="7"/>
      <c r="K78" s="7"/>
      <c r="L78" s="7"/>
      <c r="M78" s="7"/>
      <c r="N78" s="7"/>
    </row>
    <row r="79" spans="1:14" x14ac:dyDescent="0.3">
      <c r="A79" s="6" t="s">
        <v>74</v>
      </c>
      <c r="B79" s="364">
        <v>239003.87</v>
      </c>
      <c r="C79" s="8">
        <v>-3.93</v>
      </c>
      <c r="D79" s="7">
        <v>154.59</v>
      </c>
      <c r="E79" s="358">
        <v>248782.68</v>
      </c>
      <c r="F79" s="354">
        <v>-1.71</v>
      </c>
      <c r="G79" s="7">
        <v>-223.7</v>
      </c>
      <c r="I79" s="7"/>
      <c r="J79" s="7"/>
      <c r="K79" s="7"/>
      <c r="L79" s="7"/>
      <c r="M79" s="7"/>
      <c r="N79" s="7"/>
    </row>
    <row r="80" spans="1:14" x14ac:dyDescent="0.3">
      <c r="A80" s="6" t="s">
        <v>75</v>
      </c>
      <c r="B80" s="364">
        <v>292604.38</v>
      </c>
      <c r="C80" s="8">
        <v>-0.61</v>
      </c>
      <c r="D80" s="7">
        <v>160.62</v>
      </c>
      <c r="E80" s="358">
        <v>294393.09999999998</v>
      </c>
      <c r="F80" s="354">
        <v>-4.41</v>
      </c>
      <c r="G80" s="7">
        <v>-242.64</v>
      </c>
      <c r="I80" s="7"/>
      <c r="J80" s="7"/>
      <c r="K80" s="7"/>
      <c r="L80" s="7"/>
      <c r="M80" s="7"/>
      <c r="N80" s="7"/>
    </row>
    <row r="81" spans="1:14" x14ac:dyDescent="0.3">
      <c r="A81" s="6" t="s">
        <v>76</v>
      </c>
      <c r="B81" s="364">
        <v>205499.23</v>
      </c>
      <c r="C81" s="8">
        <v>-1.91</v>
      </c>
      <c r="D81" s="7">
        <v>74.319999999999993</v>
      </c>
      <c r="E81" s="358">
        <v>209490.07</v>
      </c>
      <c r="F81" s="354">
        <v>-2.73</v>
      </c>
      <c r="G81" s="7">
        <v>-105.36</v>
      </c>
      <c r="I81" s="7"/>
      <c r="J81" s="7"/>
      <c r="K81" s="7"/>
      <c r="L81" s="7"/>
      <c r="M81" s="7"/>
      <c r="N81" s="7"/>
    </row>
    <row r="82" spans="1:14" x14ac:dyDescent="0.3">
      <c r="A82" s="6" t="s">
        <v>77</v>
      </c>
      <c r="B82" s="364">
        <v>36842.480000000003</v>
      </c>
      <c r="C82" s="8">
        <v>-3.94</v>
      </c>
      <c r="D82" s="7">
        <v>26.59</v>
      </c>
      <c r="E82" s="358">
        <v>38354.35</v>
      </c>
      <c r="F82" s="354">
        <v>0.28000000000000003</v>
      </c>
      <c r="G82" s="7">
        <v>-43.8</v>
      </c>
      <c r="I82" s="7"/>
      <c r="J82" s="7"/>
      <c r="K82" s="7"/>
      <c r="L82" s="7"/>
      <c r="M82" s="7"/>
      <c r="N82" s="7"/>
    </row>
    <row r="83" spans="1:14" x14ac:dyDescent="0.3">
      <c r="A83" s="6" t="s">
        <v>78</v>
      </c>
      <c r="B83" s="364">
        <v>130598.87</v>
      </c>
      <c r="C83" s="8">
        <v>-3.51</v>
      </c>
      <c r="D83" s="7">
        <v>68.12</v>
      </c>
      <c r="E83" s="358">
        <v>135345.46</v>
      </c>
      <c r="F83" s="354">
        <v>-0.08</v>
      </c>
      <c r="G83" s="7">
        <v>-103.03</v>
      </c>
      <c r="I83" s="7"/>
      <c r="J83" s="7"/>
      <c r="K83" s="7"/>
      <c r="L83" s="7"/>
      <c r="M83" s="7"/>
      <c r="N83" s="7"/>
    </row>
    <row r="84" spans="1:14" x14ac:dyDescent="0.3">
      <c r="A84" s="6" t="s">
        <v>79</v>
      </c>
      <c r="B84" s="364">
        <v>276126.45</v>
      </c>
      <c r="C84" s="8">
        <v>-2.99</v>
      </c>
      <c r="D84" s="7">
        <v>218.48</v>
      </c>
      <c r="E84" s="358">
        <v>284634.99</v>
      </c>
      <c r="F84" s="354">
        <v>0.91</v>
      </c>
      <c r="G84" s="7">
        <v>-324.91000000000003</v>
      </c>
      <c r="I84" s="7"/>
      <c r="J84" s="7"/>
      <c r="K84" s="7"/>
      <c r="L84" s="7"/>
      <c r="M84" s="7"/>
      <c r="N84" s="7"/>
    </row>
    <row r="85" spans="1:14" x14ac:dyDescent="0.3">
      <c r="A85" s="6" t="s">
        <v>80</v>
      </c>
      <c r="B85" s="364">
        <v>133011.17000000001</v>
      </c>
      <c r="C85" s="8">
        <v>1</v>
      </c>
      <c r="D85" s="7">
        <v>68.73</v>
      </c>
      <c r="E85" s="358">
        <v>131700.29</v>
      </c>
      <c r="F85" s="354">
        <v>-3.03</v>
      </c>
      <c r="G85" s="7">
        <v>-100.33</v>
      </c>
      <c r="I85" s="7"/>
      <c r="J85" s="7"/>
      <c r="K85" s="7"/>
      <c r="L85" s="7"/>
      <c r="M85" s="7"/>
      <c r="N85" s="7"/>
    </row>
    <row r="86" spans="1:14" x14ac:dyDescent="0.3">
      <c r="A86" s="6" t="s">
        <v>81</v>
      </c>
      <c r="B86" s="364">
        <v>131213.74</v>
      </c>
      <c r="C86" s="8">
        <v>-3.32</v>
      </c>
      <c r="D86" s="7">
        <v>55.58</v>
      </c>
      <c r="E86" s="358">
        <v>135715.28</v>
      </c>
      <c r="F86" s="354">
        <v>0.59</v>
      </c>
      <c r="G86" s="7">
        <v>-84.28</v>
      </c>
      <c r="I86" s="7"/>
      <c r="J86" s="7"/>
      <c r="K86" s="7"/>
      <c r="L86" s="7"/>
      <c r="M86" s="7"/>
      <c r="N86" s="7"/>
    </row>
    <row r="87" spans="1:14" x14ac:dyDescent="0.3">
      <c r="A87" s="6" t="s">
        <v>82</v>
      </c>
      <c r="B87" s="364">
        <v>286528.18</v>
      </c>
      <c r="C87" s="8">
        <v>-0.01</v>
      </c>
      <c r="D87" s="7">
        <v>126.6</v>
      </c>
      <c r="E87" s="358">
        <v>286561.46999999997</v>
      </c>
      <c r="F87" s="354">
        <v>1.3</v>
      </c>
      <c r="G87" s="7">
        <v>-184.4</v>
      </c>
      <c r="I87" s="7"/>
      <c r="J87" s="7"/>
      <c r="K87" s="7"/>
      <c r="L87" s="7"/>
      <c r="M87" s="7"/>
      <c r="N87" s="7"/>
    </row>
    <row r="88" spans="1:14" x14ac:dyDescent="0.3">
      <c r="A88" s="6" t="s">
        <v>83</v>
      </c>
      <c r="B88" s="364">
        <v>487932.8</v>
      </c>
      <c r="C88" s="8">
        <v>-2.0099999999999998</v>
      </c>
      <c r="D88" s="7">
        <v>341.48</v>
      </c>
      <c r="E88" s="358">
        <v>497953.78</v>
      </c>
      <c r="F88" s="354">
        <v>0.44</v>
      </c>
      <c r="G88" s="7">
        <v>-545.29</v>
      </c>
      <c r="I88" s="7"/>
      <c r="J88" s="7"/>
      <c r="K88" s="7"/>
      <c r="L88" s="7"/>
      <c r="M88" s="7"/>
      <c r="N88" s="7"/>
    </row>
    <row r="89" spans="1:14" x14ac:dyDescent="0.3">
      <c r="A89" s="6" t="s">
        <v>84</v>
      </c>
      <c r="B89" s="364">
        <v>163497.76</v>
      </c>
      <c r="C89" s="8">
        <v>-3.24</v>
      </c>
      <c r="D89" s="7">
        <v>103.93</v>
      </c>
      <c r="E89" s="358">
        <v>168977.85</v>
      </c>
      <c r="F89" s="354">
        <v>-0.54</v>
      </c>
      <c r="G89" s="7">
        <v>-157.28</v>
      </c>
      <c r="I89" s="7"/>
      <c r="J89" s="7"/>
      <c r="K89" s="7"/>
      <c r="L89" s="7"/>
      <c r="M89" s="7"/>
      <c r="N89" s="7"/>
    </row>
    <row r="90" spans="1:14" x14ac:dyDescent="0.3">
      <c r="A90" s="6" t="s">
        <v>85</v>
      </c>
      <c r="B90" s="364">
        <v>28239.79</v>
      </c>
      <c r="C90" s="8">
        <v>-2.4700000000000002</v>
      </c>
      <c r="D90" s="7">
        <v>22.78</v>
      </c>
      <c r="E90" s="358">
        <v>28953.5</v>
      </c>
      <c r="F90" s="354">
        <v>-4.28</v>
      </c>
      <c r="G90" s="7">
        <v>-34.01</v>
      </c>
      <c r="I90" s="7"/>
      <c r="J90" s="7"/>
      <c r="K90" s="7"/>
      <c r="L90" s="7"/>
      <c r="M90" s="7"/>
      <c r="N90" s="7"/>
    </row>
    <row r="91" spans="1:14" x14ac:dyDescent="0.3">
      <c r="A91" s="6" t="s">
        <v>86</v>
      </c>
      <c r="B91" s="364">
        <v>25263.59</v>
      </c>
      <c r="C91" s="8">
        <v>-9.74</v>
      </c>
      <c r="D91" s="7">
        <v>18.399999999999999</v>
      </c>
      <c r="E91" s="358">
        <v>27989.68</v>
      </c>
      <c r="F91" s="354">
        <v>7.86</v>
      </c>
      <c r="G91" s="7">
        <v>-28.8</v>
      </c>
      <c r="I91" s="7"/>
      <c r="J91" s="7"/>
      <c r="K91" s="7"/>
      <c r="L91" s="7"/>
      <c r="M91" s="7"/>
      <c r="N91" s="7"/>
    </row>
    <row r="92" spans="1:14" x14ac:dyDescent="0.3">
      <c r="A92" s="6" t="s">
        <v>87</v>
      </c>
      <c r="B92" s="364">
        <v>615536.94999999995</v>
      </c>
      <c r="C92" s="8">
        <v>-1.8</v>
      </c>
      <c r="D92" s="7">
        <v>344.95</v>
      </c>
      <c r="E92" s="358">
        <v>626813.78</v>
      </c>
      <c r="F92" s="354">
        <v>2.33</v>
      </c>
      <c r="G92" s="7">
        <v>-537.24</v>
      </c>
      <c r="I92" s="7"/>
      <c r="J92" s="7"/>
      <c r="K92" s="7"/>
      <c r="L92" s="7"/>
      <c r="M92" s="7"/>
      <c r="N92" s="7"/>
    </row>
    <row r="93" spans="1:14" x14ac:dyDescent="0.3">
      <c r="A93" s="344" t="s">
        <v>88</v>
      </c>
      <c r="B93" s="364">
        <v>179998.74</v>
      </c>
      <c r="C93" s="8">
        <v>-6.77</v>
      </c>
      <c r="D93" s="7">
        <v>132.6</v>
      </c>
      <c r="E93" s="358">
        <v>193063.65000000002</v>
      </c>
      <c r="F93" s="365" t="s">
        <v>333</v>
      </c>
      <c r="G93" s="7">
        <v>-197.20999999999998</v>
      </c>
      <c r="H93" s="295" t="s">
        <v>350</v>
      </c>
    </row>
    <row r="94" spans="1:14" x14ac:dyDescent="0.3">
      <c r="A94" s="6" t="s">
        <v>89</v>
      </c>
      <c r="B94" s="364">
        <v>91637.92</v>
      </c>
      <c r="C94" s="8">
        <v>-0.73</v>
      </c>
      <c r="D94" s="7">
        <v>90.16</v>
      </c>
      <c r="E94" s="358">
        <v>92313.51</v>
      </c>
      <c r="F94" s="354">
        <v>-0.51</v>
      </c>
      <c r="G94" s="7">
        <v>-132.16</v>
      </c>
      <c r="I94" s="7"/>
      <c r="J94" s="7"/>
      <c r="K94" s="7"/>
      <c r="L94" s="7"/>
      <c r="M94" s="7"/>
      <c r="N94" s="7"/>
    </row>
    <row r="95" spans="1:14" x14ac:dyDescent="0.3">
      <c r="A95" s="6" t="s">
        <v>90</v>
      </c>
      <c r="B95" s="364">
        <v>106798.78</v>
      </c>
      <c r="C95" s="8">
        <v>-3.88</v>
      </c>
      <c r="D95" s="7">
        <v>88.68</v>
      </c>
      <c r="E95" s="358">
        <v>111106.37</v>
      </c>
      <c r="F95" s="354">
        <v>-1.74</v>
      </c>
      <c r="G95" s="7">
        <v>-130.1</v>
      </c>
      <c r="I95" s="7"/>
      <c r="J95" s="7"/>
      <c r="K95" s="7"/>
      <c r="L95" s="7"/>
      <c r="M95" s="7"/>
      <c r="N95" s="7"/>
    </row>
    <row r="96" spans="1:14" x14ac:dyDescent="0.3">
      <c r="A96" s="6" t="s">
        <v>91</v>
      </c>
      <c r="B96" s="364">
        <v>128837.54</v>
      </c>
      <c r="C96" s="8">
        <v>-4.75</v>
      </c>
      <c r="D96" s="7">
        <v>78.959999999999994</v>
      </c>
      <c r="E96" s="358">
        <v>135266.71</v>
      </c>
      <c r="F96" s="354">
        <v>-2.02</v>
      </c>
      <c r="G96" s="7">
        <v>-116.24</v>
      </c>
      <c r="I96" s="7"/>
      <c r="J96" s="7"/>
      <c r="K96" s="7"/>
      <c r="L96" s="7"/>
      <c r="M96" s="7"/>
      <c r="N96" s="7"/>
    </row>
    <row r="97" spans="1:14" x14ac:dyDescent="0.3">
      <c r="A97" s="6" t="s">
        <v>92</v>
      </c>
      <c r="B97" s="364">
        <v>925535.14</v>
      </c>
      <c r="C97" s="8">
        <v>-1.5</v>
      </c>
      <c r="D97" s="7">
        <v>598.57000000000005</v>
      </c>
      <c r="E97" s="358">
        <v>939666.68</v>
      </c>
      <c r="F97" s="354">
        <v>0.18</v>
      </c>
      <c r="G97" s="7">
        <v>-851.5</v>
      </c>
      <c r="I97" s="7"/>
      <c r="J97" s="7"/>
      <c r="K97" s="7"/>
      <c r="L97" s="7"/>
      <c r="M97" s="7"/>
      <c r="N97" s="7"/>
    </row>
    <row r="98" spans="1:14" x14ac:dyDescent="0.3">
      <c r="A98" s="6" t="s">
        <v>93</v>
      </c>
      <c r="B98" s="364">
        <v>50969.01</v>
      </c>
      <c r="C98" s="8">
        <v>0.67</v>
      </c>
      <c r="D98" s="7">
        <v>34.119999999999997</v>
      </c>
      <c r="E98" s="358">
        <v>50630.61</v>
      </c>
      <c r="F98" s="354">
        <v>3.3</v>
      </c>
      <c r="G98" s="7">
        <v>-50.23</v>
      </c>
      <c r="I98" s="7"/>
      <c r="J98" s="7"/>
      <c r="K98" s="7"/>
      <c r="L98" s="7"/>
      <c r="M98" s="7"/>
      <c r="N98" s="7"/>
    </row>
    <row r="99" spans="1:14" x14ac:dyDescent="0.3">
      <c r="A99" s="6" t="s">
        <v>94</v>
      </c>
      <c r="B99" s="364">
        <v>42434.89</v>
      </c>
      <c r="C99" s="8">
        <v>4.9000000000000004</v>
      </c>
      <c r="D99" s="7">
        <v>28.64</v>
      </c>
      <c r="E99" s="358">
        <v>40452.5</v>
      </c>
      <c r="F99" s="354">
        <v>-1.62</v>
      </c>
      <c r="G99" s="7">
        <v>-43.22</v>
      </c>
      <c r="I99" s="7"/>
      <c r="J99" s="7"/>
      <c r="K99" s="7"/>
      <c r="L99" s="7"/>
      <c r="M99" s="7"/>
      <c r="N99" s="7"/>
    </row>
    <row r="100" spans="1:14" x14ac:dyDescent="0.3">
      <c r="A100" s="6" t="s">
        <v>95</v>
      </c>
      <c r="B100" s="364">
        <v>212326.79</v>
      </c>
      <c r="C100" s="8">
        <v>-4.3499999999999996</v>
      </c>
      <c r="D100" s="7">
        <v>111.06</v>
      </c>
      <c r="E100" s="358">
        <v>221991.67</v>
      </c>
      <c r="F100" s="354">
        <v>3.44</v>
      </c>
      <c r="G100" s="7">
        <v>-161.99</v>
      </c>
      <c r="I100" s="7"/>
      <c r="J100" s="7"/>
      <c r="K100" s="7"/>
      <c r="L100" s="7"/>
      <c r="M100" s="7"/>
      <c r="N100" s="7"/>
    </row>
    <row r="101" spans="1:14" x14ac:dyDescent="0.3">
      <c r="A101" s="6" t="s">
        <v>96</v>
      </c>
      <c r="B101" s="364">
        <v>37836.9</v>
      </c>
      <c r="C101" s="8">
        <v>-0.67</v>
      </c>
      <c r="D101" s="7">
        <v>28.52</v>
      </c>
      <c r="E101" s="358">
        <v>38090.519999999997</v>
      </c>
      <c r="F101" s="354">
        <v>-13.36</v>
      </c>
      <c r="G101" s="7">
        <v>-42.68</v>
      </c>
      <c r="I101" s="7"/>
      <c r="J101" s="7"/>
      <c r="K101" s="7"/>
      <c r="L101" s="7"/>
      <c r="M101" s="7"/>
      <c r="N101" s="7"/>
    </row>
    <row r="102" spans="1:14" x14ac:dyDescent="0.3">
      <c r="A102" s="6" t="s">
        <v>97</v>
      </c>
      <c r="B102" s="364">
        <v>41201.26</v>
      </c>
      <c r="C102" s="8">
        <v>-1.17</v>
      </c>
      <c r="D102" s="7">
        <v>21.67</v>
      </c>
      <c r="E102" s="358">
        <v>41687.9</v>
      </c>
      <c r="F102" s="354">
        <v>0.51</v>
      </c>
      <c r="G102" s="7">
        <v>-31.2</v>
      </c>
      <c r="I102" s="7"/>
      <c r="J102" s="7"/>
      <c r="K102" s="7"/>
      <c r="L102" s="7"/>
      <c r="M102" s="7"/>
      <c r="N102" s="7"/>
    </row>
    <row r="103" spans="1:14" x14ac:dyDescent="0.3">
      <c r="A103" s="6" t="s">
        <v>98</v>
      </c>
      <c r="B103" s="364">
        <v>768708.23</v>
      </c>
      <c r="C103" s="8">
        <v>-2.74</v>
      </c>
      <c r="D103" s="7">
        <v>447.51</v>
      </c>
      <c r="E103" s="358">
        <v>790399.48</v>
      </c>
      <c r="F103" s="347">
        <v>-2</v>
      </c>
      <c r="G103" s="7">
        <v>-733.97</v>
      </c>
      <c r="H103" s="365"/>
      <c r="I103" s="7"/>
      <c r="J103" s="7"/>
      <c r="K103" s="7"/>
      <c r="L103" s="7"/>
      <c r="M103" s="7"/>
      <c r="N103" s="7"/>
    </row>
    <row r="104" spans="1:14" x14ac:dyDescent="0.3">
      <c r="A104" s="6" t="s">
        <v>99</v>
      </c>
      <c r="B104" s="364">
        <v>1451221.58</v>
      </c>
      <c r="C104" s="8">
        <v>-2.5</v>
      </c>
      <c r="D104" s="7">
        <v>845</v>
      </c>
      <c r="E104" s="358">
        <v>1488416.77</v>
      </c>
      <c r="F104" s="354">
        <v>-1.01</v>
      </c>
      <c r="G104" s="7">
        <v>-1247.1199999999999</v>
      </c>
      <c r="I104" s="7"/>
      <c r="J104" s="7"/>
      <c r="K104" s="7"/>
      <c r="L104" s="7"/>
      <c r="M104" s="7"/>
      <c r="N104" s="7"/>
    </row>
    <row r="105" spans="1:14" x14ac:dyDescent="0.3">
      <c r="A105" s="6" t="s">
        <v>100</v>
      </c>
      <c r="B105" s="364">
        <v>127450.36</v>
      </c>
      <c r="C105" s="8">
        <v>-6.43</v>
      </c>
      <c r="D105" s="7">
        <v>63.86</v>
      </c>
      <c r="E105" s="358">
        <v>136213.25</v>
      </c>
      <c r="F105" s="354">
        <v>0.09</v>
      </c>
      <c r="G105" s="7">
        <v>-92.4</v>
      </c>
      <c r="I105" s="7"/>
      <c r="J105" s="7"/>
      <c r="K105" s="7"/>
      <c r="L105" s="7"/>
      <c r="M105" s="7"/>
      <c r="N105" s="7"/>
    </row>
    <row r="106" spans="1:14" x14ac:dyDescent="0.3">
      <c r="A106" s="6" t="s">
        <v>101</v>
      </c>
      <c r="B106" s="364">
        <v>136870.73000000001</v>
      </c>
      <c r="C106" s="8">
        <v>-6.38</v>
      </c>
      <c r="D106" s="7">
        <v>68.03</v>
      </c>
      <c r="E106" s="358">
        <v>146201.43</v>
      </c>
      <c r="F106" s="354">
        <v>1.04</v>
      </c>
      <c r="G106" s="7">
        <v>-106.34</v>
      </c>
      <c r="I106" s="7"/>
      <c r="J106" s="7"/>
      <c r="K106" s="7"/>
      <c r="L106" s="7"/>
      <c r="M106" s="7"/>
      <c r="N106" s="7"/>
    </row>
    <row r="107" spans="1:14" x14ac:dyDescent="0.3">
      <c r="A107" s="6" t="s">
        <v>102</v>
      </c>
      <c r="B107" s="364">
        <v>143162.51</v>
      </c>
      <c r="C107" s="8">
        <v>-2.5499999999999998</v>
      </c>
      <c r="D107" s="7">
        <v>101.8</v>
      </c>
      <c r="E107" s="358">
        <v>146901.43</v>
      </c>
      <c r="F107" s="354">
        <v>-2</v>
      </c>
      <c r="G107" s="7">
        <v>-157.57</v>
      </c>
      <c r="I107" s="7"/>
      <c r="J107" s="7"/>
      <c r="K107" s="7"/>
      <c r="L107" s="7"/>
      <c r="M107" s="7"/>
      <c r="N107" s="7"/>
    </row>
    <row r="108" spans="1:14" x14ac:dyDescent="0.3">
      <c r="A108" s="6" t="s">
        <v>103</v>
      </c>
      <c r="B108" s="364">
        <v>1782757.43</v>
      </c>
      <c r="C108" s="8">
        <v>-2.5299999999999998</v>
      </c>
      <c r="D108" s="7">
        <v>1073.97</v>
      </c>
      <c r="E108" s="358">
        <v>1829066.64</v>
      </c>
      <c r="F108" s="354">
        <v>0.37</v>
      </c>
      <c r="G108" s="366">
        <v>-1592.6</v>
      </c>
      <c r="I108" s="7"/>
      <c r="J108" s="7"/>
      <c r="K108" s="7"/>
      <c r="L108" s="7"/>
      <c r="M108" s="7"/>
      <c r="N108" s="7"/>
    </row>
    <row r="109" spans="1:14" x14ac:dyDescent="0.3">
      <c r="A109" s="6" t="s">
        <v>104</v>
      </c>
      <c r="B109" s="364">
        <v>66753.08</v>
      </c>
      <c r="C109" s="8">
        <v>1.23</v>
      </c>
      <c r="D109" s="7">
        <v>33.450000000000003</v>
      </c>
      <c r="E109" s="358">
        <v>65938.95</v>
      </c>
      <c r="F109" s="354">
        <v>1.34</v>
      </c>
      <c r="G109" s="7">
        <v>-49.31</v>
      </c>
      <c r="I109" s="7"/>
      <c r="J109" s="7"/>
      <c r="K109" s="7"/>
      <c r="L109" s="7"/>
      <c r="M109" s="7"/>
      <c r="N109" s="7"/>
    </row>
    <row r="110" spans="1:14" x14ac:dyDescent="0.3">
      <c r="A110" s="344" t="s">
        <v>105</v>
      </c>
      <c r="B110" s="367">
        <v>375285.51</v>
      </c>
      <c r="C110" s="345">
        <v>-4.68</v>
      </c>
      <c r="D110" s="9">
        <v>199.73</v>
      </c>
      <c r="E110" s="358">
        <v>393724.14</v>
      </c>
      <c r="F110" s="354">
        <v>1.36</v>
      </c>
      <c r="G110" s="7">
        <v>-303.45</v>
      </c>
    </row>
    <row r="111" spans="1:14" x14ac:dyDescent="0.3">
      <c r="A111" s="6" t="s">
        <v>106</v>
      </c>
      <c r="B111" s="364">
        <v>16971.37</v>
      </c>
      <c r="C111" s="8">
        <v>0.61</v>
      </c>
      <c r="D111" s="7">
        <v>8.08</v>
      </c>
      <c r="E111" s="358">
        <v>16868.97</v>
      </c>
      <c r="F111" s="354">
        <v>-2.9</v>
      </c>
      <c r="G111" s="7">
        <v>-11.68</v>
      </c>
      <c r="I111" s="7"/>
      <c r="J111" s="7"/>
      <c r="K111" s="7"/>
      <c r="L111" s="7"/>
      <c r="M111" s="7"/>
      <c r="N111" s="7"/>
    </row>
    <row r="112" spans="1:14" x14ac:dyDescent="0.3">
      <c r="A112" s="6" t="s">
        <v>107</v>
      </c>
      <c r="B112" s="364">
        <v>241649</v>
      </c>
      <c r="C112" s="8">
        <v>-4.6399999999999997</v>
      </c>
      <c r="D112" s="7">
        <v>166.25</v>
      </c>
      <c r="E112" s="358">
        <v>253404.56</v>
      </c>
      <c r="F112" s="354">
        <v>-0.21</v>
      </c>
      <c r="G112" s="7">
        <v>-236.54</v>
      </c>
      <c r="I112" s="7"/>
      <c r="J112" s="7"/>
      <c r="K112" s="7"/>
      <c r="L112" s="7"/>
      <c r="M112" s="7"/>
      <c r="N112" s="7"/>
    </row>
    <row r="113" spans="1:14" x14ac:dyDescent="0.3">
      <c r="A113" s="6" t="s">
        <v>108</v>
      </c>
      <c r="B113" s="364">
        <v>24486.09</v>
      </c>
      <c r="C113" s="8">
        <v>-5.81</v>
      </c>
      <c r="D113" s="7">
        <v>15.82</v>
      </c>
      <c r="E113" s="358">
        <v>25995.35</v>
      </c>
      <c r="F113" s="354">
        <v>9.48</v>
      </c>
      <c r="G113" s="7">
        <v>-30.35</v>
      </c>
      <c r="I113" s="7"/>
      <c r="J113" s="7"/>
      <c r="K113" s="7"/>
      <c r="L113" s="7"/>
      <c r="M113" s="7"/>
      <c r="N113" s="7"/>
    </row>
    <row r="114" spans="1:14" x14ac:dyDescent="0.3">
      <c r="A114" s="6" t="s">
        <v>109</v>
      </c>
      <c r="B114" s="364">
        <v>37472.39</v>
      </c>
      <c r="C114" s="8">
        <v>-1.7</v>
      </c>
      <c r="D114" s="7">
        <v>24.83</v>
      </c>
      <c r="E114" s="358">
        <v>38120.980000000003</v>
      </c>
      <c r="F114" s="354">
        <v>2.13</v>
      </c>
      <c r="G114" s="7">
        <v>-36.26</v>
      </c>
      <c r="I114" s="7"/>
      <c r="J114" s="7"/>
      <c r="K114" s="7"/>
      <c r="L114" s="7"/>
      <c r="M114" s="7"/>
      <c r="N114" s="7"/>
    </row>
    <row r="115" spans="1:14" x14ac:dyDescent="0.3">
      <c r="A115" s="344" t="s">
        <v>110</v>
      </c>
      <c r="B115" s="367">
        <v>1683849.86</v>
      </c>
      <c r="C115" s="345">
        <v>-1.35</v>
      </c>
      <c r="D115" s="9">
        <v>1129.56</v>
      </c>
      <c r="E115" s="358">
        <v>1706902.94</v>
      </c>
      <c r="F115" s="354">
        <v>-2.04</v>
      </c>
      <c r="G115" s="7">
        <v>-1649.58</v>
      </c>
    </row>
    <row r="116" spans="1:14" x14ac:dyDescent="0.3">
      <c r="A116" s="6" t="s">
        <v>111</v>
      </c>
      <c r="B116" s="364">
        <v>137888.03</v>
      </c>
      <c r="C116" s="8">
        <v>-3.38</v>
      </c>
      <c r="D116" s="7">
        <v>65.06</v>
      </c>
      <c r="E116" s="358">
        <v>142718.03</v>
      </c>
      <c r="F116" s="354">
        <v>3.06</v>
      </c>
      <c r="G116" s="7">
        <v>-95.92</v>
      </c>
      <c r="I116" s="7"/>
      <c r="J116" s="7"/>
      <c r="K116" s="7"/>
      <c r="L116" s="7"/>
      <c r="M116" s="7"/>
      <c r="N116" s="7"/>
    </row>
    <row r="117" spans="1:14" x14ac:dyDescent="0.3">
      <c r="A117" s="6" t="s">
        <v>112</v>
      </c>
      <c r="B117" s="364">
        <v>135383.44</v>
      </c>
      <c r="C117" s="8">
        <v>-1.07</v>
      </c>
      <c r="D117" s="7">
        <v>87.04</v>
      </c>
      <c r="E117" s="358">
        <v>136848.12</v>
      </c>
      <c r="F117" s="354">
        <v>-3.63</v>
      </c>
      <c r="G117" s="7">
        <v>-130.93</v>
      </c>
      <c r="I117" s="7"/>
      <c r="J117" s="7"/>
      <c r="K117" s="7"/>
      <c r="L117" s="7"/>
      <c r="M117" s="7"/>
      <c r="N117" s="7"/>
    </row>
    <row r="118" spans="1:14" x14ac:dyDescent="0.3">
      <c r="A118" s="6" t="s">
        <v>113</v>
      </c>
      <c r="B118" s="364">
        <v>52701.98</v>
      </c>
      <c r="C118" s="8">
        <v>-5.62</v>
      </c>
      <c r="D118" s="7">
        <v>31.78</v>
      </c>
      <c r="E118" s="358">
        <v>55841.83</v>
      </c>
      <c r="F118" s="354">
        <v>-3.5</v>
      </c>
      <c r="G118" s="7">
        <v>-51.3</v>
      </c>
      <c r="I118" s="7"/>
      <c r="J118" s="7"/>
      <c r="K118" s="7"/>
      <c r="L118" s="7"/>
      <c r="M118" s="7"/>
      <c r="N118" s="7"/>
    </row>
    <row r="119" spans="1:14" x14ac:dyDescent="0.3">
      <c r="A119" s="6" t="s">
        <v>114</v>
      </c>
      <c r="B119" s="364">
        <v>1036353.78</v>
      </c>
      <c r="C119" s="8">
        <v>-3.82</v>
      </c>
      <c r="D119" s="7">
        <v>732.61</v>
      </c>
      <c r="E119" s="358">
        <v>1077523.1599999999</v>
      </c>
      <c r="F119" s="354">
        <v>-0.04</v>
      </c>
      <c r="G119" s="7">
        <v>-1113.73</v>
      </c>
      <c r="I119" s="7"/>
      <c r="J119" s="7"/>
      <c r="K119" s="7"/>
      <c r="L119" s="7"/>
      <c r="M119" s="7"/>
      <c r="N119" s="7"/>
    </row>
    <row r="120" spans="1:14" x14ac:dyDescent="0.3">
      <c r="A120" s="6" t="s">
        <v>115</v>
      </c>
      <c r="B120" s="364">
        <v>278834.7</v>
      </c>
      <c r="C120" s="8">
        <v>0.52</v>
      </c>
      <c r="D120" s="7">
        <v>133.6</v>
      </c>
      <c r="E120" s="358">
        <v>277387.75</v>
      </c>
      <c r="F120" s="354">
        <v>0.06</v>
      </c>
      <c r="G120" s="7">
        <v>-190.54</v>
      </c>
      <c r="I120" s="7"/>
      <c r="J120" s="7"/>
      <c r="K120" s="7"/>
      <c r="L120" s="7"/>
      <c r="M120" s="7"/>
      <c r="N120" s="7"/>
    </row>
    <row r="121" spans="1:14" x14ac:dyDescent="0.3">
      <c r="A121" s="6" t="s">
        <v>116</v>
      </c>
      <c r="B121" s="364">
        <v>283184.75</v>
      </c>
      <c r="C121" s="8">
        <v>-2.37</v>
      </c>
      <c r="D121" s="7">
        <v>139.78</v>
      </c>
      <c r="E121" s="358">
        <v>290070.05</v>
      </c>
      <c r="F121" s="354">
        <v>2.09</v>
      </c>
      <c r="G121" s="7">
        <v>-206.4</v>
      </c>
      <c r="I121" s="7"/>
      <c r="J121" s="7"/>
      <c r="K121" s="7"/>
      <c r="L121" s="7"/>
      <c r="M121" s="7"/>
      <c r="N121" s="7"/>
    </row>
    <row r="122" spans="1:14" x14ac:dyDescent="0.3">
      <c r="A122" s="6" t="s">
        <v>117</v>
      </c>
      <c r="B122" s="364">
        <v>53129.98</v>
      </c>
      <c r="C122" s="8">
        <v>0.05</v>
      </c>
      <c r="D122" s="7">
        <v>23.97</v>
      </c>
      <c r="E122" s="358">
        <v>53103.56</v>
      </c>
      <c r="F122" s="354">
        <v>6.88</v>
      </c>
      <c r="G122" s="7">
        <v>-36.78</v>
      </c>
      <c r="I122" s="7"/>
      <c r="J122" s="7"/>
      <c r="K122" s="7"/>
      <c r="L122" s="7"/>
      <c r="M122" s="7"/>
      <c r="N122" s="7"/>
    </row>
    <row r="123" spans="1:14" x14ac:dyDescent="0.3">
      <c r="A123" s="6" t="s">
        <v>118</v>
      </c>
      <c r="B123" s="364">
        <v>50140.84</v>
      </c>
      <c r="C123" s="8">
        <v>-3.16</v>
      </c>
      <c r="D123" s="7">
        <v>15.28</v>
      </c>
      <c r="E123" s="358">
        <v>51776.28</v>
      </c>
      <c r="F123" s="354">
        <v>6.94</v>
      </c>
      <c r="G123" s="7">
        <v>-22.49</v>
      </c>
      <c r="I123" s="7"/>
      <c r="J123" s="7"/>
      <c r="K123" s="7"/>
      <c r="L123" s="7"/>
      <c r="M123" s="7"/>
      <c r="N123" s="7"/>
    </row>
    <row r="124" spans="1:14" x14ac:dyDescent="0.3">
      <c r="A124" s="6" t="s">
        <v>119</v>
      </c>
      <c r="B124" s="364">
        <v>353069.73</v>
      </c>
      <c r="C124" s="8">
        <v>-1.32</v>
      </c>
      <c r="D124" s="7">
        <v>172.66</v>
      </c>
      <c r="E124" s="358">
        <v>357804.68</v>
      </c>
      <c r="F124" s="354">
        <v>1.35</v>
      </c>
      <c r="G124" s="7">
        <v>-260.49</v>
      </c>
      <c r="I124" s="7"/>
      <c r="J124" s="7"/>
      <c r="K124" s="7"/>
      <c r="L124" s="7"/>
      <c r="M124" s="7"/>
      <c r="N124" s="7"/>
    </row>
    <row r="125" spans="1:14" x14ac:dyDescent="0.3">
      <c r="A125" s="6" t="s">
        <v>120</v>
      </c>
      <c r="B125" s="364">
        <v>155992.1</v>
      </c>
      <c r="C125" s="8">
        <v>-2.0499999999999998</v>
      </c>
      <c r="D125" s="7">
        <v>95.54</v>
      </c>
      <c r="E125" s="358">
        <v>159250.75</v>
      </c>
      <c r="F125" s="354">
        <v>6.43</v>
      </c>
      <c r="G125" s="7">
        <v>-146.03</v>
      </c>
      <c r="I125" s="7"/>
      <c r="J125" s="7"/>
      <c r="K125" s="7"/>
      <c r="L125" s="7"/>
      <c r="M125" s="7"/>
      <c r="N125" s="7"/>
    </row>
    <row r="126" spans="1:14" x14ac:dyDescent="0.3">
      <c r="A126" s="6" t="s">
        <v>121</v>
      </c>
      <c r="B126" s="364">
        <v>309710.3</v>
      </c>
      <c r="C126" s="8">
        <v>2.34</v>
      </c>
      <c r="D126" s="7">
        <v>157.52000000000001</v>
      </c>
      <c r="E126" s="358">
        <v>302625.46000000002</v>
      </c>
      <c r="F126" s="354">
        <v>-0.7</v>
      </c>
      <c r="G126" s="366">
        <v>-235.62</v>
      </c>
      <c r="I126" s="7"/>
      <c r="J126" s="7"/>
      <c r="K126" s="7"/>
      <c r="L126" s="7"/>
      <c r="M126" s="7"/>
      <c r="N126" s="7"/>
    </row>
    <row r="127" spans="1:14" x14ac:dyDescent="0.3">
      <c r="A127" s="6" t="s">
        <v>122</v>
      </c>
      <c r="B127" s="364">
        <v>150324</v>
      </c>
      <c r="C127" s="8">
        <v>-4.03</v>
      </c>
      <c r="D127" s="7">
        <v>139.41999999999999</v>
      </c>
      <c r="E127" s="358">
        <v>156636.57</v>
      </c>
      <c r="F127" s="354">
        <v>1.6</v>
      </c>
      <c r="G127" s="7">
        <v>-216.52</v>
      </c>
      <c r="I127" s="7"/>
      <c r="J127" s="7"/>
      <c r="K127" s="7"/>
      <c r="L127" s="7"/>
      <c r="M127" s="7"/>
      <c r="N127" s="7"/>
    </row>
    <row r="128" spans="1:14" x14ac:dyDescent="0.3">
      <c r="A128" s="6" t="s">
        <v>123</v>
      </c>
      <c r="B128" s="364">
        <v>163321.82</v>
      </c>
      <c r="C128" s="8">
        <v>1.1399999999999999</v>
      </c>
      <c r="D128" s="7">
        <v>59.17</v>
      </c>
      <c r="E128" s="358">
        <v>161487.32</v>
      </c>
      <c r="F128" s="354">
        <v>-4.38</v>
      </c>
      <c r="G128" s="7">
        <v>-88.07</v>
      </c>
      <c r="I128" s="7"/>
      <c r="J128" s="7"/>
      <c r="K128" s="7"/>
      <c r="L128" s="7"/>
      <c r="M128" s="7"/>
      <c r="N128" s="7"/>
    </row>
    <row r="129" spans="1:14" x14ac:dyDescent="0.3">
      <c r="A129" s="6" t="s">
        <v>124</v>
      </c>
      <c r="B129" s="364">
        <v>165888.67000000001</v>
      </c>
      <c r="C129" s="8">
        <v>-3.12</v>
      </c>
      <c r="D129" s="7">
        <v>87.72</v>
      </c>
      <c r="E129" s="358">
        <v>171232.75</v>
      </c>
      <c r="F129" s="354">
        <v>1.77</v>
      </c>
      <c r="G129" s="7">
        <v>-133.59</v>
      </c>
      <c r="I129" s="7"/>
      <c r="J129" s="7"/>
      <c r="K129" s="7"/>
      <c r="L129" s="7"/>
      <c r="M129" s="7"/>
      <c r="N129" s="7"/>
    </row>
    <row r="130" spans="1:14" x14ac:dyDescent="0.3">
      <c r="A130" s="6" t="s">
        <v>125</v>
      </c>
      <c r="B130" s="364">
        <v>742918.2</v>
      </c>
      <c r="C130" s="8">
        <v>-2.2400000000000002</v>
      </c>
      <c r="D130" s="7">
        <v>385.42</v>
      </c>
      <c r="E130" s="358">
        <v>759926.98</v>
      </c>
      <c r="F130" s="354">
        <v>1.69</v>
      </c>
      <c r="G130" s="7">
        <v>-569.16</v>
      </c>
      <c r="I130" s="7"/>
      <c r="J130" s="7"/>
      <c r="K130" s="7"/>
      <c r="L130" s="7"/>
      <c r="M130" s="7"/>
      <c r="N130" s="7"/>
    </row>
    <row r="131" spans="1:14" x14ac:dyDescent="0.3">
      <c r="A131" s="6" t="s">
        <v>126</v>
      </c>
      <c r="B131" s="364">
        <v>260647.21</v>
      </c>
      <c r="C131" s="8">
        <v>-3.25</v>
      </c>
      <c r="D131" s="7">
        <v>149.08000000000001</v>
      </c>
      <c r="E131" s="358">
        <v>269412.32</v>
      </c>
      <c r="F131" s="354">
        <v>1.38</v>
      </c>
      <c r="G131" s="7">
        <v>-224.35</v>
      </c>
      <c r="H131" s="10"/>
      <c r="I131" s="342"/>
      <c r="J131" s="7"/>
      <c r="K131" s="7"/>
      <c r="L131" s="7"/>
      <c r="M131" s="7"/>
      <c r="N131" s="7"/>
    </row>
    <row r="132" spans="1:14" x14ac:dyDescent="0.3">
      <c r="A132" s="6" t="s">
        <v>127</v>
      </c>
      <c r="B132" s="364">
        <v>126804.44</v>
      </c>
      <c r="C132" s="8">
        <v>-0.28000000000000003</v>
      </c>
      <c r="D132" s="7">
        <v>71.239999999999995</v>
      </c>
      <c r="E132" s="358">
        <v>127158.03</v>
      </c>
      <c r="F132" s="354">
        <v>-1.3</v>
      </c>
      <c r="G132" s="7">
        <v>-104.54</v>
      </c>
      <c r="I132" s="7"/>
      <c r="J132" s="7"/>
      <c r="K132" s="7"/>
      <c r="L132" s="7"/>
      <c r="M132" s="7"/>
      <c r="N132" s="7"/>
    </row>
    <row r="133" spans="1:14" x14ac:dyDescent="0.3">
      <c r="A133" s="6" t="s">
        <v>128</v>
      </c>
      <c r="B133" s="364">
        <v>287209.58</v>
      </c>
      <c r="C133" s="8">
        <v>-4.49</v>
      </c>
      <c r="D133" s="7">
        <v>370.79</v>
      </c>
      <c r="E133" s="358">
        <v>300721.28000000003</v>
      </c>
      <c r="F133" s="354">
        <v>-0.19</v>
      </c>
      <c r="G133" s="366">
        <v>-419.13</v>
      </c>
      <c r="I133" s="7"/>
      <c r="J133" s="7"/>
      <c r="K133" s="7"/>
      <c r="L133" s="7"/>
      <c r="M133" s="7"/>
      <c r="N133" s="7"/>
    </row>
    <row r="134" spans="1:14" x14ac:dyDescent="0.3">
      <c r="A134" s="6" t="s">
        <v>129</v>
      </c>
      <c r="B134" s="364">
        <v>33264.089999999997</v>
      </c>
      <c r="C134" s="8">
        <v>-4.29</v>
      </c>
      <c r="D134" s="7">
        <v>13.38</v>
      </c>
      <c r="E134" s="358">
        <v>34754.949999999997</v>
      </c>
      <c r="F134" s="354">
        <v>3.53</v>
      </c>
      <c r="G134" s="7">
        <v>-19.739999999999998</v>
      </c>
      <c r="I134" s="7"/>
      <c r="J134" s="7"/>
      <c r="K134" s="7"/>
      <c r="L134" s="7"/>
      <c r="M134" s="7"/>
      <c r="N134" s="7"/>
    </row>
    <row r="135" spans="1:14" x14ac:dyDescent="0.3">
      <c r="A135" s="6" t="s">
        <v>130</v>
      </c>
      <c r="B135" s="364">
        <v>102460.6</v>
      </c>
      <c r="C135" s="8">
        <v>-0.46</v>
      </c>
      <c r="D135" s="7">
        <v>31.87</v>
      </c>
      <c r="E135" s="358">
        <v>102934.15</v>
      </c>
      <c r="F135" s="354">
        <v>2.79</v>
      </c>
      <c r="G135" s="7">
        <v>-48.41</v>
      </c>
      <c r="I135" s="7"/>
      <c r="J135" s="7"/>
      <c r="K135" s="7"/>
      <c r="L135" s="7"/>
      <c r="M135" s="7"/>
      <c r="N135" s="7"/>
    </row>
    <row r="136" spans="1:14" x14ac:dyDescent="0.3">
      <c r="A136" s="6" t="s">
        <v>131</v>
      </c>
      <c r="B136" s="364">
        <v>79516.47</v>
      </c>
      <c r="C136" s="8">
        <v>0.27</v>
      </c>
      <c r="D136" s="7">
        <v>57.77</v>
      </c>
      <c r="E136" s="358">
        <v>79305.789999999994</v>
      </c>
      <c r="F136" s="354">
        <v>-0.17</v>
      </c>
      <c r="G136" s="7">
        <v>-89.64</v>
      </c>
      <c r="I136" s="7"/>
      <c r="J136" s="7"/>
      <c r="K136" s="7"/>
      <c r="L136" s="7"/>
      <c r="M136" s="7"/>
      <c r="N136" s="7"/>
    </row>
    <row r="137" spans="1:14" x14ac:dyDescent="0.3">
      <c r="A137" s="6" t="s">
        <v>132</v>
      </c>
      <c r="B137" s="364">
        <v>110853.83</v>
      </c>
      <c r="C137" s="8">
        <v>3.76</v>
      </c>
      <c r="D137" s="7">
        <v>47.36</v>
      </c>
      <c r="E137" s="358">
        <v>106840.95</v>
      </c>
      <c r="F137" s="354">
        <v>-6.07</v>
      </c>
      <c r="G137" s="7">
        <v>-72.25</v>
      </c>
      <c r="I137" s="7"/>
      <c r="J137" s="7"/>
      <c r="K137" s="7"/>
      <c r="L137" s="7"/>
      <c r="M137" s="7"/>
      <c r="N137" s="7"/>
    </row>
    <row r="138" spans="1:14" x14ac:dyDescent="0.3">
      <c r="A138" s="6" t="s">
        <v>133</v>
      </c>
      <c r="B138" s="364">
        <v>227790.95</v>
      </c>
      <c r="C138" s="8">
        <v>0.03</v>
      </c>
      <c r="D138" s="7">
        <v>201.51</v>
      </c>
      <c r="E138" s="358">
        <v>227722.46</v>
      </c>
      <c r="F138" s="354">
        <v>-1.03</v>
      </c>
      <c r="G138" s="7">
        <v>-228.43</v>
      </c>
      <c r="I138" s="7"/>
      <c r="J138" s="7"/>
      <c r="K138" s="7"/>
      <c r="L138" s="7"/>
      <c r="M138" s="7"/>
      <c r="N138" s="7"/>
    </row>
    <row r="139" spans="1:14" x14ac:dyDescent="0.3">
      <c r="A139" s="6" t="s">
        <v>134</v>
      </c>
      <c r="B139" s="364">
        <v>34402.1</v>
      </c>
      <c r="C139" s="8">
        <v>-4.2</v>
      </c>
      <c r="D139" s="7">
        <v>16.100000000000001</v>
      </c>
      <c r="E139" s="358">
        <v>35911.980000000003</v>
      </c>
      <c r="F139" s="354">
        <v>15.92</v>
      </c>
      <c r="G139" s="7">
        <v>-24.58</v>
      </c>
      <c r="I139" s="7"/>
      <c r="J139" s="7"/>
      <c r="K139" s="7"/>
      <c r="L139" s="7"/>
      <c r="M139" s="7"/>
      <c r="N139" s="7"/>
    </row>
    <row r="140" spans="1:14" x14ac:dyDescent="0.3">
      <c r="A140" s="6" t="s">
        <v>135</v>
      </c>
      <c r="B140" s="364">
        <v>171637.86</v>
      </c>
      <c r="C140" s="8">
        <v>-7.67</v>
      </c>
      <c r="D140" s="7">
        <v>83.26</v>
      </c>
      <c r="E140" s="358">
        <v>185890.4</v>
      </c>
      <c r="F140" s="354">
        <v>5.22</v>
      </c>
      <c r="G140" s="7">
        <v>-122</v>
      </c>
      <c r="I140" s="7"/>
      <c r="J140" s="7"/>
      <c r="K140" s="7"/>
      <c r="L140" s="7"/>
      <c r="M140" s="7"/>
      <c r="N140" s="7"/>
    </row>
    <row r="141" spans="1:14" x14ac:dyDescent="0.3">
      <c r="A141" s="6" t="s">
        <v>136</v>
      </c>
      <c r="B141" s="364">
        <v>46586.52</v>
      </c>
      <c r="C141" s="8">
        <v>-2.27</v>
      </c>
      <c r="D141" s="7">
        <v>30.92</v>
      </c>
      <c r="E141" s="358">
        <v>47670.93</v>
      </c>
      <c r="F141" s="354">
        <v>-4.51</v>
      </c>
      <c r="G141" s="7">
        <v>-45.63</v>
      </c>
      <c r="I141" s="7"/>
      <c r="J141" s="7"/>
      <c r="K141" s="7"/>
      <c r="L141" s="7"/>
      <c r="M141" s="7"/>
      <c r="N141" s="7"/>
    </row>
    <row r="142" spans="1:14" x14ac:dyDescent="0.3">
      <c r="A142" s="6" t="s">
        <v>137</v>
      </c>
      <c r="B142" s="364">
        <v>854909.27</v>
      </c>
      <c r="C142" s="8">
        <v>-2.82</v>
      </c>
      <c r="D142" s="7">
        <v>505.71</v>
      </c>
      <c r="E142" s="358">
        <v>879743.84</v>
      </c>
      <c r="F142" s="354">
        <v>0.49</v>
      </c>
      <c r="G142" s="7">
        <v>-760.84</v>
      </c>
      <c r="I142" s="7"/>
      <c r="J142" s="7"/>
      <c r="K142" s="7"/>
      <c r="L142" s="7"/>
      <c r="M142" s="7"/>
      <c r="N142" s="7"/>
    </row>
    <row r="143" spans="1:14" x14ac:dyDescent="0.3">
      <c r="A143" s="6" t="s">
        <v>138</v>
      </c>
      <c r="B143" s="364">
        <v>132782.65</v>
      </c>
      <c r="C143" s="8">
        <v>-0.79</v>
      </c>
      <c r="D143" s="7">
        <v>88.57</v>
      </c>
      <c r="E143" s="358">
        <v>133843.26999999999</v>
      </c>
      <c r="F143" s="354">
        <v>3.57</v>
      </c>
      <c r="G143" s="7">
        <v>-111.38</v>
      </c>
      <c r="I143" s="7"/>
      <c r="J143" s="7"/>
      <c r="K143" s="7"/>
      <c r="L143" s="7"/>
      <c r="M143" s="7"/>
      <c r="N143" s="7"/>
    </row>
    <row r="144" spans="1:14" x14ac:dyDescent="0.3">
      <c r="A144" s="6" t="s">
        <v>139</v>
      </c>
      <c r="B144" s="364">
        <v>27290.78</v>
      </c>
      <c r="C144" s="8">
        <v>1.01</v>
      </c>
      <c r="D144" s="7">
        <v>25.86</v>
      </c>
      <c r="E144" s="358">
        <v>27016.77</v>
      </c>
      <c r="F144" s="354">
        <v>3.77</v>
      </c>
      <c r="G144" s="7">
        <v>-41.78</v>
      </c>
      <c r="I144" s="7"/>
      <c r="J144" s="7"/>
      <c r="K144" s="7"/>
      <c r="L144" s="7"/>
      <c r="M144" s="7"/>
      <c r="N144" s="7"/>
    </row>
    <row r="145" spans="1:14" x14ac:dyDescent="0.3">
      <c r="A145" s="6" t="s">
        <v>140</v>
      </c>
      <c r="B145" s="364">
        <v>38580</v>
      </c>
      <c r="C145" s="8">
        <v>-2.2999999999999998</v>
      </c>
      <c r="D145" s="7">
        <v>23.8</v>
      </c>
      <c r="E145" s="358">
        <v>39487.31</v>
      </c>
      <c r="F145" s="354">
        <v>2.72</v>
      </c>
      <c r="G145" s="7">
        <v>-36.25</v>
      </c>
      <c r="H145" s="10"/>
      <c r="I145" s="7"/>
      <c r="J145" s="7"/>
      <c r="K145" s="7"/>
      <c r="L145" s="7"/>
      <c r="M145" s="7"/>
      <c r="N145" s="7"/>
    </row>
    <row r="146" spans="1:14" x14ac:dyDescent="0.3">
      <c r="A146" s="6" t="s">
        <v>141</v>
      </c>
      <c r="B146" s="364">
        <v>434003.69</v>
      </c>
      <c r="C146" s="8">
        <v>0.16</v>
      </c>
      <c r="D146" s="7">
        <v>145.96</v>
      </c>
      <c r="E146" s="358">
        <v>433299.27</v>
      </c>
      <c r="F146" s="354">
        <v>-0.33</v>
      </c>
      <c r="G146" s="7">
        <v>-220.44</v>
      </c>
      <c r="I146" s="7"/>
      <c r="J146" s="7"/>
      <c r="K146" s="7"/>
      <c r="L146" s="7"/>
      <c r="M146" s="7"/>
      <c r="N146" s="7"/>
    </row>
    <row r="147" spans="1:14" x14ac:dyDescent="0.3">
      <c r="A147" s="6" t="s">
        <v>142</v>
      </c>
      <c r="B147" s="364">
        <v>169802.5</v>
      </c>
      <c r="C147" s="8">
        <v>2.6</v>
      </c>
      <c r="D147" s="7">
        <v>81.94</v>
      </c>
      <c r="E147" s="358">
        <v>165499.76</v>
      </c>
      <c r="F147" s="354">
        <v>-0.28999999999999998</v>
      </c>
      <c r="G147" s="7">
        <v>-127.82</v>
      </c>
      <c r="I147" s="7"/>
      <c r="J147" s="7"/>
      <c r="K147" s="7"/>
      <c r="L147" s="7"/>
      <c r="M147" s="7"/>
      <c r="N147" s="7"/>
    </row>
    <row r="148" spans="1:14" x14ac:dyDescent="0.3">
      <c r="A148" s="6" t="s">
        <v>143</v>
      </c>
      <c r="B148" s="364">
        <v>140812.10999999999</v>
      </c>
      <c r="C148" s="8">
        <v>-2.08</v>
      </c>
      <c r="D148" s="7">
        <v>60.4</v>
      </c>
      <c r="E148" s="358">
        <v>143807.98000000001</v>
      </c>
      <c r="F148" s="354">
        <v>-3.35</v>
      </c>
      <c r="G148" s="7">
        <v>-90.1</v>
      </c>
      <c r="I148" s="7"/>
      <c r="J148" s="7"/>
      <c r="K148" s="7"/>
      <c r="L148" s="7"/>
      <c r="M148" s="7"/>
      <c r="N148" s="7"/>
    </row>
    <row r="149" spans="1:14" x14ac:dyDescent="0.3">
      <c r="A149" s="6" t="s">
        <v>144</v>
      </c>
      <c r="B149" s="364">
        <v>31100.71</v>
      </c>
      <c r="C149" s="8">
        <v>3.15</v>
      </c>
      <c r="D149" s="7">
        <v>18.559999999999999</v>
      </c>
      <c r="E149" s="358">
        <v>30152.03</v>
      </c>
      <c r="F149" s="354">
        <v>-7.39</v>
      </c>
      <c r="G149" s="7">
        <v>-27.43</v>
      </c>
      <c r="I149" s="7"/>
      <c r="J149" s="7"/>
      <c r="K149" s="7"/>
      <c r="L149" s="7"/>
      <c r="M149" s="7"/>
      <c r="N149" s="7"/>
    </row>
    <row r="150" spans="1:14" x14ac:dyDescent="0.3">
      <c r="A150" s="6" t="s">
        <v>145</v>
      </c>
      <c r="B150" s="364">
        <v>267863.25</v>
      </c>
      <c r="C150" s="8">
        <v>-2.29</v>
      </c>
      <c r="D150" s="7">
        <v>156.71</v>
      </c>
      <c r="E150" s="358">
        <v>274141.5</v>
      </c>
      <c r="F150" s="354">
        <v>2.2000000000000002</v>
      </c>
      <c r="G150" s="7">
        <v>-229.32</v>
      </c>
      <c r="I150" s="7"/>
      <c r="J150" s="7"/>
      <c r="K150" s="7"/>
      <c r="L150" s="7"/>
      <c r="M150" s="7"/>
      <c r="N150" s="7"/>
    </row>
    <row r="151" spans="1:14" x14ac:dyDescent="0.3">
      <c r="A151" s="6" t="s">
        <v>146</v>
      </c>
      <c r="B151" s="364">
        <v>192025.39</v>
      </c>
      <c r="C151" s="8">
        <v>-4.53</v>
      </c>
      <c r="D151" s="7">
        <v>91.12</v>
      </c>
      <c r="E151" s="358">
        <v>201139.56</v>
      </c>
      <c r="F151" s="354">
        <v>-0.03</v>
      </c>
      <c r="G151" s="7">
        <v>-144.29</v>
      </c>
      <c r="I151" s="7"/>
      <c r="J151" s="7"/>
      <c r="K151" s="7"/>
      <c r="L151" s="7"/>
      <c r="M151" s="7"/>
      <c r="N151" s="7"/>
    </row>
    <row r="152" spans="1:14" x14ac:dyDescent="0.3">
      <c r="A152" s="344" t="s">
        <v>147</v>
      </c>
      <c r="B152" s="367">
        <v>117182.37</v>
      </c>
      <c r="C152" s="345">
        <v>0.04</v>
      </c>
      <c r="D152" s="9">
        <v>95.41</v>
      </c>
      <c r="E152" s="358">
        <v>117137.32</v>
      </c>
      <c r="F152" s="354">
        <v>1.35</v>
      </c>
      <c r="G152" s="7">
        <v>-145.47999999999999</v>
      </c>
    </row>
    <row r="153" spans="1:14" x14ac:dyDescent="0.3">
      <c r="A153" s="6" t="s">
        <v>148</v>
      </c>
      <c r="B153" s="364">
        <v>320736.96000000002</v>
      </c>
      <c r="C153" s="8">
        <v>-0.78</v>
      </c>
      <c r="D153" s="7">
        <v>274.7</v>
      </c>
      <c r="E153" s="358">
        <v>323243.26</v>
      </c>
      <c r="F153" s="354">
        <v>3.48</v>
      </c>
      <c r="G153" s="7">
        <v>-343.82</v>
      </c>
      <c r="I153" s="7"/>
      <c r="J153" s="7"/>
      <c r="K153" s="7"/>
      <c r="L153" s="7"/>
      <c r="M153" s="7"/>
      <c r="N153" s="7"/>
    </row>
    <row r="154" spans="1:14" x14ac:dyDescent="0.3">
      <c r="A154" s="6" t="s">
        <v>149</v>
      </c>
      <c r="B154" s="364">
        <v>100615.09</v>
      </c>
      <c r="C154" s="8">
        <v>5.41</v>
      </c>
      <c r="D154" s="7">
        <v>45.24</v>
      </c>
      <c r="E154" s="358">
        <v>95451.96</v>
      </c>
      <c r="F154" s="354">
        <v>-1.08</v>
      </c>
      <c r="G154" s="7">
        <v>-67.31</v>
      </c>
      <c r="I154" s="7"/>
      <c r="J154" s="7"/>
      <c r="K154" s="7"/>
      <c r="L154" s="7"/>
      <c r="M154" s="7"/>
      <c r="N154" s="7"/>
    </row>
    <row r="155" spans="1:14" x14ac:dyDescent="0.3">
      <c r="A155" s="6" t="s">
        <v>150</v>
      </c>
      <c r="B155" s="364">
        <v>173850.05</v>
      </c>
      <c r="C155" s="8">
        <v>-1.39</v>
      </c>
      <c r="D155" s="7">
        <v>78.38</v>
      </c>
      <c r="E155" s="358">
        <v>176294.95</v>
      </c>
      <c r="F155" s="354">
        <v>-1.36</v>
      </c>
      <c r="G155" s="7">
        <v>-123.42</v>
      </c>
      <c r="I155" s="7"/>
      <c r="J155" s="7"/>
      <c r="K155" s="7"/>
      <c r="L155" s="7"/>
      <c r="M155" s="7"/>
      <c r="N155" s="7"/>
    </row>
    <row r="156" spans="1:14" x14ac:dyDescent="0.3">
      <c r="A156" s="6" t="s">
        <v>151</v>
      </c>
      <c r="B156" s="364">
        <v>482180.04</v>
      </c>
      <c r="C156" s="8">
        <v>-2.84</v>
      </c>
      <c r="D156" s="7">
        <v>239.3</v>
      </c>
      <c r="E156" s="358">
        <v>496258.93</v>
      </c>
      <c r="F156" s="354">
        <v>2.25</v>
      </c>
      <c r="G156" s="7">
        <v>-417.23</v>
      </c>
      <c r="I156" s="7"/>
      <c r="J156" s="7"/>
      <c r="K156" s="7"/>
      <c r="L156" s="7"/>
      <c r="M156" s="7"/>
      <c r="N156" s="7"/>
    </row>
    <row r="157" spans="1:14" x14ac:dyDescent="0.3">
      <c r="A157" s="6" t="s">
        <v>152</v>
      </c>
      <c r="B157" s="364">
        <v>78376.759999999995</v>
      </c>
      <c r="C157" s="8">
        <v>-3.8</v>
      </c>
      <c r="D157" s="7">
        <v>35.06</v>
      </c>
      <c r="E157" s="358">
        <v>81472.81</v>
      </c>
      <c r="F157" s="354">
        <v>1.42</v>
      </c>
      <c r="G157" s="7">
        <v>-49.5</v>
      </c>
      <c r="I157" s="7"/>
      <c r="J157" s="7"/>
      <c r="K157" s="7"/>
      <c r="L157" s="7"/>
      <c r="M157" s="7"/>
      <c r="N157" s="7"/>
    </row>
    <row r="158" spans="1:14" x14ac:dyDescent="0.3">
      <c r="A158" s="6" t="s">
        <v>153</v>
      </c>
      <c r="B158" s="364">
        <v>106771.76</v>
      </c>
      <c r="C158" s="8">
        <v>-8.2899999999999991</v>
      </c>
      <c r="D158" s="7">
        <v>86.42</v>
      </c>
      <c r="E158" s="358">
        <v>116419.36</v>
      </c>
      <c r="F158" s="354">
        <v>1.92</v>
      </c>
      <c r="G158" s="7">
        <v>-129.44999999999999</v>
      </c>
      <c r="I158" s="7"/>
      <c r="J158" s="7"/>
      <c r="K158" s="7"/>
      <c r="L158" s="7"/>
      <c r="M158" s="7"/>
      <c r="N158" s="7"/>
    </row>
    <row r="159" spans="1:14" x14ac:dyDescent="0.3">
      <c r="A159" s="6" t="s">
        <v>154</v>
      </c>
      <c r="B159" s="364">
        <v>702775.43</v>
      </c>
      <c r="C159" s="8">
        <v>-4.84</v>
      </c>
      <c r="D159" s="7">
        <v>338.46</v>
      </c>
      <c r="E159" s="358">
        <v>738541.9</v>
      </c>
      <c r="F159" s="354">
        <v>1.56</v>
      </c>
      <c r="G159" s="7">
        <v>-504.47</v>
      </c>
      <c r="I159" s="7"/>
      <c r="J159" s="7"/>
      <c r="K159" s="7"/>
      <c r="L159" s="7"/>
      <c r="M159" s="7"/>
      <c r="N159" s="7"/>
    </row>
    <row r="160" spans="1:14" x14ac:dyDescent="0.3">
      <c r="A160" s="6" t="s">
        <v>155</v>
      </c>
      <c r="B160" s="364">
        <v>134587.72</v>
      </c>
      <c r="C160" s="8">
        <v>-1.32</v>
      </c>
      <c r="D160" s="7">
        <v>96.14</v>
      </c>
      <c r="E160" s="358">
        <v>136390.70000000001</v>
      </c>
      <c r="F160" s="354">
        <v>-1.98</v>
      </c>
      <c r="G160" s="7">
        <v>-138.05000000000001</v>
      </c>
      <c r="I160" s="7"/>
      <c r="J160" s="7"/>
      <c r="K160" s="7"/>
      <c r="L160" s="7"/>
      <c r="M160" s="7"/>
      <c r="N160" s="7"/>
    </row>
    <row r="161" spans="1:19" x14ac:dyDescent="0.3">
      <c r="A161" s="6" t="s">
        <v>156</v>
      </c>
      <c r="B161" s="364">
        <v>20772.03</v>
      </c>
      <c r="C161" s="8">
        <v>0.59</v>
      </c>
      <c r="D161" s="7">
        <v>0</v>
      </c>
      <c r="E161" s="358">
        <v>20650.79</v>
      </c>
      <c r="F161" s="354">
        <v>0.81</v>
      </c>
      <c r="G161" s="7">
        <v>0</v>
      </c>
      <c r="I161" s="7"/>
      <c r="J161" s="7"/>
      <c r="K161" s="7"/>
      <c r="L161" s="7"/>
      <c r="M161" s="7"/>
      <c r="N161" s="7"/>
    </row>
    <row r="162" spans="1:19" x14ac:dyDescent="0.3">
      <c r="A162" s="6" t="s">
        <v>157</v>
      </c>
      <c r="B162" s="364">
        <v>260155.01</v>
      </c>
      <c r="C162" s="8">
        <v>-3.03</v>
      </c>
      <c r="D162" s="7">
        <v>139.08000000000001</v>
      </c>
      <c r="E162" s="358">
        <v>268287.23</v>
      </c>
      <c r="F162" s="354">
        <v>3.08</v>
      </c>
      <c r="G162" s="7">
        <v>-205.65</v>
      </c>
      <c r="I162" s="7"/>
      <c r="J162" s="7"/>
      <c r="K162" s="7"/>
      <c r="L162" s="7"/>
      <c r="M162" s="7"/>
      <c r="N162" s="7"/>
    </row>
    <row r="163" spans="1:19" x14ac:dyDescent="0.3">
      <c r="A163" s="6" t="s">
        <v>158</v>
      </c>
      <c r="B163" s="364">
        <v>174279.02</v>
      </c>
      <c r="C163" s="8">
        <v>-2.72</v>
      </c>
      <c r="D163" s="7">
        <v>103.36</v>
      </c>
      <c r="E163" s="358">
        <v>179151.01</v>
      </c>
      <c r="F163" s="354">
        <v>-1.88</v>
      </c>
      <c r="G163" s="366">
        <v>-156.24</v>
      </c>
      <c r="I163" s="7"/>
      <c r="J163" s="7"/>
      <c r="K163" s="7"/>
      <c r="L163" s="7"/>
      <c r="M163" s="7"/>
      <c r="N163" s="7"/>
    </row>
    <row r="164" spans="1:19" x14ac:dyDescent="0.3">
      <c r="A164" s="6" t="s">
        <v>159</v>
      </c>
      <c r="B164" s="364">
        <v>131977.70000000001</v>
      </c>
      <c r="C164" s="8">
        <v>-4.26</v>
      </c>
      <c r="D164" s="7">
        <v>62.63</v>
      </c>
      <c r="E164" s="358">
        <v>137843.76</v>
      </c>
      <c r="F164" s="354">
        <v>3.78</v>
      </c>
      <c r="G164" s="7">
        <v>-98.46</v>
      </c>
      <c r="H164" s="10"/>
      <c r="I164" s="342"/>
      <c r="J164" s="7"/>
      <c r="K164" s="7"/>
      <c r="L164" s="7"/>
      <c r="M164" s="7"/>
      <c r="N164" s="7"/>
    </row>
    <row r="165" spans="1:19" x14ac:dyDescent="0.3">
      <c r="A165" s="6" t="s">
        <v>160</v>
      </c>
      <c r="B165" s="364">
        <v>2688473.47</v>
      </c>
      <c r="C165" s="8">
        <v>-2.2000000000000002</v>
      </c>
      <c r="D165" s="7">
        <v>1725.09</v>
      </c>
      <c r="E165" s="358">
        <v>2749046.07</v>
      </c>
      <c r="F165" s="354">
        <v>0.8</v>
      </c>
      <c r="G165" s="7">
        <v>-2574.4499999999998</v>
      </c>
      <c r="I165" s="7"/>
      <c r="J165" s="7"/>
      <c r="K165" s="7"/>
      <c r="L165" s="7"/>
      <c r="M165" s="7"/>
      <c r="N165" s="7"/>
    </row>
    <row r="166" spans="1:19" x14ac:dyDescent="0.3">
      <c r="A166" s="6" t="s">
        <v>161</v>
      </c>
      <c r="B166" s="364">
        <v>89866.41</v>
      </c>
      <c r="C166" s="8">
        <v>-5.42</v>
      </c>
      <c r="D166" s="7">
        <v>63</v>
      </c>
      <c r="E166" s="358">
        <v>95020.14</v>
      </c>
      <c r="F166" s="354">
        <v>11.58</v>
      </c>
      <c r="G166" s="7">
        <v>-102.9</v>
      </c>
      <c r="I166" s="7"/>
      <c r="J166" s="7"/>
      <c r="K166" s="7"/>
      <c r="L166" s="7"/>
      <c r="M166" s="7"/>
      <c r="N166" s="7"/>
    </row>
    <row r="167" spans="1:19" x14ac:dyDescent="0.3">
      <c r="A167" s="6" t="s">
        <v>162</v>
      </c>
      <c r="B167" s="364">
        <v>182820.93</v>
      </c>
      <c r="C167" s="8">
        <v>-2.75</v>
      </c>
      <c r="D167" s="7">
        <v>95.86</v>
      </c>
      <c r="E167" s="358">
        <v>187991.28</v>
      </c>
      <c r="F167" s="354">
        <v>0.02</v>
      </c>
      <c r="G167" s="7">
        <v>-125.06</v>
      </c>
      <c r="I167" s="7"/>
      <c r="J167" s="7"/>
      <c r="K167" s="7"/>
      <c r="L167" s="7"/>
      <c r="M167" s="7"/>
      <c r="N167" s="7"/>
    </row>
    <row r="168" spans="1:19" x14ac:dyDescent="0.3">
      <c r="A168" s="6" t="s">
        <v>163</v>
      </c>
      <c r="B168" s="364">
        <v>49263.24</v>
      </c>
      <c r="C168" s="8">
        <v>-2.68</v>
      </c>
      <c r="D168" s="7">
        <v>32.340000000000003</v>
      </c>
      <c r="E168" s="358">
        <v>50617.75</v>
      </c>
      <c r="F168" s="354">
        <v>-1.71</v>
      </c>
      <c r="G168" s="7">
        <v>-49.62</v>
      </c>
      <c r="I168" s="7"/>
      <c r="J168" s="7"/>
      <c r="K168" s="7"/>
      <c r="L168" s="7"/>
      <c r="M168" s="7"/>
      <c r="N168" s="7"/>
    </row>
    <row r="169" spans="1:19" x14ac:dyDescent="0.3">
      <c r="A169" s="6" t="s">
        <v>164</v>
      </c>
      <c r="B169" s="364">
        <v>285356.42</v>
      </c>
      <c r="C169" s="8">
        <v>-0.04</v>
      </c>
      <c r="D169" s="7">
        <v>151.30000000000001</v>
      </c>
      <c r="E169" s="358">
        <v>285462.92</v>
      </c>
      <c r="F169" s="354">
        <v>-1.4</v>
      </c>
      <c r="G169" s="7">
        <v>-207.09</v>
      </c>
      <c r="I169" s="7"/>
      <c r="J169" s="7"/>
      <c r="K169" s="7"/>
      <c r="L169" s="7"/>
      <c r="M169" s="7"/>
      <c r="N169" s="7"/>
    </row>
    <row r="170" spans="1:19" x14ac:dyDescent="0.3">
      <c r="A170" s="6" t="s">
        <v>165</v>
      </c>
      <c r="B170" s="364">
        <v>86178.3</v>
      </c>
      <c r="C170" s="8">
        <v>-6.27</v>
      </c>
      <c r="D170" s="7">
        <v>52.33</v>
      </c>
      <c r="E170" s="358">
        <v>91947.91</v>
      </c>
      <c r="F170" s="354">
        <v>2.17</v>
      </c>
      <c r="G170" s="7">
        <v>-79.56</v>
      </c>
      <c r="I170" s="7"/>
      <c r="J170" s="7"/>
      <c r="K170" s="7"/>
      <c r="L170" s="7"/>
      <c r="M170" s="7"/>
      <c r="N170" s="7"/>
    </row>
    <row r="171" spans="1:19" x14ac:dyDescent="0.3">
      <c r="A171" s="6" t="s">
        <v>166</v>
      </c>
      <c r="B171" s="364">
        <v>111504.43</v>
      </c>
      <c r="C171" s="8">
        <v>-5.19</v>
      </c>
      <c r="D171" s="7">
        <v>77.28</v>
      </c>
      <c r="E171" s="358">
        <v>117606.87</v>
      </c>
      <c r="F171" s="354">
        <v>3.25</v>
      </c>
      <c r="G171" s="7">
        <v>-111.42</v>
      </c>
      <c r="I171" s="7"/>
      <c r="J171" s="7"/>
      <c r="K171" s="7"/>
      <c r="L171" s="7"/>
      <c r="M171" s="7"/>
      <c r="N171" s="7"/>
    </row>
    <row r="172" spans="1:19" x14ac:dyDescent="0.3">
      <c r="A172" s="6" t="s">
        <v>167</v>
      </c>
      <c r="B172" s="364">
        <v>35102.35</v>
      </c>
      <c r="C172" s="8">
        <v>-1.87</v>
      </c>
      <c r="D172" s="7">
        <v>32.08</v>
      </c>
      <c r="E172" s="358">
        <v>35772.33</v>
      </c>
      <c r="F172" s="354">
        <v>1.78</v>
      </c>
      <c r="G172" s="7">
        <v>-52.95</v>
      </c>
      <c r="I172" s="7"/>
      <c r="J172" s="7"/>
      <c r="K172" s="7"/>
      <c r="L172" s="7"/>
      <c r="M172" s="7"/>
      <c r="N172" s="7"/>
    </row>
    <row r="173" spans="1:19" x14ac:dyDescent="0.3">
      <c r="A173" s="11" t="s">
        <v>168</v>
      </c>
      <c r="B173" s="364">
        <v>52265.07</v>
      </c>
      <c r="C173" s="8">
        <v>22.56</v>
      </c>
      <c r="D173" s="7">
        <v>39.1</v>
      </c>
      <c r="E173" s="358">
        <v>42643.05</v>
      </c>
      <c r="F173" s="354">
        <v>-19.71</v>
      </c>
      <c r="G173" s="12">
        <v>-56.33</v>
      </c>
      <c r="H173" s="11"/>
      <c r="I173" s="12"/>
      <c r="J173" s="12"/>
      <c r="K173" s="12"/>
      <c r="L173" s="12"/>
      <c r="M173" s="12"/>
      <c r="N173" s="12"/>
    </row>
    <row r="174" spans="1:19" x14ac:dyDescent="0.3">
      <c r="A174" s="6" t="s">
        <v>169</v>
      </c>
      <c r="B174" s="364">
        <v>43608.63</v>
      </c>
      <c r="C174" s="8">
        <v>-9.76</v>
      </c>
      <c r="D174" s="7">
        <v>26.34</v>
      </c>
      <c r="E174" s="358">
        <v>48323.03</v>
      </c>
      <c r="F174" s="354">
        <v>5.71</v>
      </c>
      <c r="G174" s="7">
        <v>-39.9</v>
      </c>
      <c r="I174" s="7"/>
      <c r="J174" s="7"/>
      <c r="K174" s="7"/>
      <c r="L174" s="7"/>
      <c r="M174" s="7"/>
      <c r="N174" s="7"/>
    </row>
    <row r="175" spans="1:19" x14ac:dyDescent="0.3">
      <c r="A175" s="6" t="s">
        <v>170</v>
      </c>
      <c r="B175" s="364">
        <v>60681.27</v>
      </c>
      <c r="C175" s="8">
        <v>-3.75</v>
      </c>
      <c r="D175" s="7">
        <v>34.22</v>
      </c>
      <c r="E175" s="358">
        <v>63048.75</v>
      </c>
      <c r="F175" s="354">
        <v>-0.34</v>
      </c>
      <c r="G175" s="7">
        <v>-53.52</v>
      </c>
      <c r="I175" s="7"/>
      <c r="J175" s="7"/>
      <c r="K175" s="7"/>
      <c r="L175" s="7"/>
      <c r="M175" s="7"/>
      <c r="N175" s="7"/>
    </row>
    <row r="176" spans="1:19" x14ac:dyDescent="0.3">
      <c r="A176" s="6" t="s">
        <v>171</v>
      </c>
      <c r="B176" s="364">
        <v>275125.07</v>
      </c>
      <c r="C176" s="8">
        <v>-3.63</v>
      </c>
      <c r="D176" s="7">
        <v>185.35</v>
      </c>
      <c r="E176" s="358">
        <v>285491.53999999998</v>
      </c>
      <c r="F176" s="354">
        <v>-1.4</v>
      </c>
      <c r="G176" s="7">
        <v>-288.39999999999998</v>
      </c>
      <c r="I176" s="7"/>
      <c r="J176" s="7"/>
      <c r="K176" s="7"/>
      <c r="L176" s="7"/>
      <c r="M176" s="7"/>
      <c r="N176" s="7"/>
      <c r="O176" s="11"/>
      <c r="P176" s="11"/>
      <c r="Q176" s="11"/>
      <c r="R176" s="11"/>
      <c r="S176" s="11"/>
    </row>
    <row r="177" spans="1:19" x14ac:dyDescent="0.3">
      <c r="A177" s="6" t="s">
        <v>172</v>
      </c>
      <c r="B177" s="364">
        <v>569361.78</v>
      </c>
      <c r="C177" s="8">
        <v>-2.3199999999999998</v>
      </c>
      <c r="D177" s="7">
        <v>300.83999999999997</v>
      </c>
      <c r="E177" s="358">
        <v>582861.89</v>
      </c>
      <c r="F177" s="354">
        <v>-1.0900000000000001</v>
      </c>
      <c r="G177" s="7">
        <v>-468.45</v>
      </c>
      <c r="I177" s="7"/>
      <c r="J177" s="7"/>
      <c r="K177" s="7"/>
      <c r="L177" s="7"/>
      <c r="M177" s="7"/>
      <c r="N177" s="7"/>
    </row>
    <row r="178" spans="1:19" x14ac:dyDescent="0.3">
      <c r="A178" s="6" t="s">
        <v>173</v>
      </c>
      <c r="B178" s="364">
        <v>65350.54</v>
      </c>
      <c r="C178" s="8">
        <v>-5.88</v>
      </c>
      <c r="D178" s="7">
        <v>50.02</v>
      </c>
      <c r="E178" s="358">
        <v>69431.28</v>
      </c>
      <c r="F178" s="354">
        <v>8.73</v>
      </c>
      <c r="G178" s="7">
        <v>-76.42</v>
      </c>
      <c r="I178" s="7"/>
      <c r="J178" s="7"/>
      <c r="K178" s="7"/>
      <c r="L178" s="7"/>
      <c r="M178" s="7"/>
      <c r="N178" s="7"/>
    </row>
    <row r="179" spans="1:19" x14ac:dyDescent="0.3">
      <c r="A179" s="6" t="s">
        <v>174</v>
      </c>
      <c r="B179" s="364">
        <v>335102.11</v>
      </c>
      <c r="C179" s="8">
        <v>-0.08</v>
      </c>
      <c r="D179" s="7">
        <v>137.26</v>
      </c>
      <c r="E179" s="358">
        <v>335371.77</v>
      </c>
      <c r="F179" s="354">
        <v>1.1299999999999999</v>
      </c>
      <c r="G179" s="7">
        <v>-216.12</v>
      </c>
      <c r="I179" s="7"/>
      <c r="J179" s="7"/>
      <c r="K179" s="7"/>
      <c r="L179" s="7"/>
      <c r="M179" s="7"/>
      <c r="N179" s="7"/>
    </row>
    <row r="180" spans="1:19" x14ac:dyDescent="0.3">
      <c r="A180" s="6" t="s">
        <v>175</v>
      </c>
      <c r="B180" s="364">
        <v>52921.42</v>
      </c>
      <c r="C180" s="8">
        <v>-3.18</v>
      </c>
      <c r="D180" s="7">
        <v>42.34</v>
      </c>
      <c r="E180" s="358">
        <v>54657.32</v>
      </c>
      <c r="F180" s="354">
        <v>-1.1499999999999999</v>
      </c>
      <c r="G180" s="7">
        <v>-65.66</v>
      </c>
      <c r="I180" s="7"/>
      <c r="J180" s="7"/>
      <c r="K180" s="7"/>
      <c r="L180" s="7"/>
      <c r="M180" s="7"/>
      <c r="N180" s="7"/>
    </row>
    <row r="181" spans="1:19" s="11" customFormat="1" x14ac:dyDescent="0.3">
      <c r="A181" s="6" t="s">
        <v>176</v>
      </c>
      <c r="B181" s="364">
        <v>36685.550000000003</v>
      </c>
      <c r="C181" s="8">
        <v>-2.5</v>
      </c>
      <c r="D181" s="7">
        <v>19.73</v>
      </c>
      <c r="E181" s="358">
        <v>37627.4</v>
      </c>
      <c r="F181" s="354">
        <v>1.6</v>
      </c>
      <c r="G181" s="7">
        <v>-31.27</v>
      </c>
      <c r="H181" s="6"/>
      <c r="I181" s="7"/>
      <c r="J181" s="7"/>
      <c r="K181" s="7"/>
      <c r="L181" s="7"/>
      <c r="M181" s="7"/>
      <c r="N181" s="7"/>
      <c r="O181" s="6"/>
      <c r="P181" s="6"/>
      <c r="Q181" s="6"/>
      <c r="R181" s="6"/>
      <c r="S181" s="6"/>
    </row>
    <row r="182" spans="1:19" x14ac:dyDescent="0.3">
      <c r="A182" s="6" t="s">
        <v>177</v>
      </c>
      <c r="B182" s="364">
        <v>1255120.1299999999</v>
      </c>
      <c r="C182" s="8">
        <v>-3.99</v>
      </c>
      <c r="D182" s="7">
        <v>762.18</v>
      </c>
      <c r="E182" s="358">
        <v>1307239.46</v>
      </c>
      <c r="F182" s="354">
        <v>0.21</v>
      </c>
      <c r="G182" s="366">
        <v>-1162.2</v>
      </c>
      <c r="I182" s="7"/>
      <c r="J182" s="7"/>
      <c r="K182" s="7"/>
      <c r="L182" s="7"/>
      <c r="M182" s="7"/>
      <c r="N182" s="7"/>
    </row>
    <row r="183" spans="1:19" x14ac:dyDescent="0.3">
      <c r="A183" s="6" t="s">
        <v>178</v>
      </c>
      <c r="B183" s="364">
        <v>88005.67</v>
      </c>
      <c r="C183" s="8">
        <v>-2.83</v>
      </c>
      <c r="D183" s="7">
        <v>33.840000000000003</v>
      </c>
      <c r="E183" s="358">
        <v>90569.29</v>
      </c>
      <c r="F183" s="354">
        <v>4</v>
      </c>
      <c r="G183" s="7">
        <v>-50.82</v>
      </c>
      <c r="I183" s="7"/>
      <c r="J183" s="7"/>
      <c r="K183" s="7"/>
      <c r="L183" s="7"/>
      <c r="M183" s="7"/>
      <c r="N183" s="7"/>
    </row>
    <row r="184" spans="1:19" x14ac:dyDescent="0.3">
      <c r="A184" s="6" t="s">
        <v>179</v>
      </c>
      <c r="B184" s="364">
        <v>860383.27</v>
      </c>
      <c r="C184" s="8">
        <v>0.7</v>
      </c>
      <c r="D184" s="7">
        <v>629.21</v>
      </c>
      <c r="E184" s="358">
        <v>854391.38</v>
      </c>
      <c r="F184" s="354">
        <v>-0.44</v>
      </c>
      <c r="G184" s="7">
        <v>-864.03</v>
      </c>
      <c r="I184" s="7"/>
      <c r="J184" s="7"/>
      <c r="K184" s="7"/>
      <c r="L184" s="7"/>
      <c r="M184" s="7"/>
      <c r="N184" s="7"/>
    </row>
    <row r="185" spans="1:19" x14ac:dyDescent="0.3">
      <c r="A185" s="6" t="s">
        <v>180</v>
      </c>
      <c r="B185" s="364">
        <v>46692.84</v>
      </c>
      <c r="C185" s="8">
        <v>2.5</v>
      </c>
      <c r="D185" s="7">
        <v>34</v>
      </c>
      <c r="E185" s="358">
        <v>45552.36</v>
      </c>
      <c r="F185" s="354">
        <v>-4.1100000000000003</v>
      </c>
      <c r="G185" s="7">
        <v>-51.69</v>
      </c>
      <c r="I185" s="7"/>
      <c r="J185" s="7"/>
      <c r="K185" s="7"/>
      <c r="L185" s="7"/>
      <c r="M185" s="7"/>
      <c r="N185" s="7"/>
    </row>
    <row r="186" spans="1:19" x14ac:dyDescent="0.3">
      <c r="A186" s="6" t="s">
        <v>181</v>
      </c>
      <c r="B186" s="364">
        <v>105448.59</v>
      </c>
      <c r="C186" s="8">
        <v>-2.88</v>
      </c>
      <c r="D186" s="7">
        <v>96.33</v>
      </c>
      <c r="E186" s="358">
        <v>108570.96</v>
      </c>
      <c r="F186" s="354">
        <v>4.4000000000000004</v>
      </c>
      <c r="G186" s="7">
        <v>-141.94999999999999</v>
      </c>
      <c r="I186" s="7"/>
      <c r="J186" s="7"/>
      <c r="K186" s="7"/>
      <c r="L186" s="7"/>
      <c r="M186" s="7"/>
      <c r="N186" s="7"/>
    </row>
    <row r="187" spans="1:19" x14ac:dyDescent="0.3">
      <c r="A187" s="6" t="s">
        <v>182</v>
      </c>
      <c r="B187" s="364">
        <v>34788.120000000003</v>
      </c>
      <c r="C187" s="8">
        <v>9.4700000000000006</v>
      </c>
      <c r="D187" s="7">
        <v>17.34</v>
      </c>
      <c r="E187" s="358">
        <v>31778.48</v>
      </c>
      <c r="F187" s="354">
        <v>-6.9</v>
      </c>
      <c r="G187" s="7">
        <v>-27.4</v>
      </c>
      <c r="I187" s="7"/>
      <c r="J187" s="7"/>
      <c r="K187" s="7"/>
      <c r="L187" s="7"/>
      <c r="M187" s="7"/>
      <c r="N187" s="7"/>
    </row>
    <row r="188" spans="1:19" x14ac:dyDescent="0.3">
      <c r="A188" s="6" t="s">
        <v>183</v>
      </c>
      <c r="B188" s="364">
        <v>43178.53</v>
      </c>
      <c r="C188" s="8">
        <v>-8.07</v>
      </c>
      <c r="D188" s="7">
        <v>27.79</v>
      </c>
      <c r="E188" s="358">
        <v>46971.26</v>
      </c>
      <c r="F188" s="354">
        <v>0.32</v>
      </c>
      <c r="G188" s="7">
        <v>-40.369999999999997</v>
      </c>
      <c r="I188" s="7"/>
      <c r="J188" s="7"/>
      <c r="K188" s="7"/>
      <c r="L188" s="7"/>
      <c r="M188" s="7"/>
      <c r="N188" s="7"/>
    </row>
    <row r="189" spans="1:19" x14ac:dyDescent="0.3">
      <c r="A189" s="6" t="s">
        <v>184</v>
      </c>
      <c r="B189" s="364">
        <v>44342.92</v>
      </c>
      <c r="C189" s="8">
        <v>-2.16</v>
      </c>
      <c r="D189" s="7">
        <v>36.31</v>
      </c>
      <c r="E189" s="358">
        <v>45322.37</v>
      </c>
      <c r="F189" s="354">
        <v>-1.99</v>
      </c>
      <c r="G189" s="7">
        <v>-58.67</v>
      </c>
      <c r="I189" s="7"/>
      <c r="J189" s="7"/>
      <c r="K189" s="7"/>
      <c r="L189" s="7"/>
      <c r="M189" s="7"/>
      <c r="N189" s="7"/>
    </row>
    <row r="190" spans="1:19" x14ac:dyDescent="0.3">
      <c r="A190" s="6" t="s">
        <v>185</v>
      </c>
      <c r="B190" s="364">
        <v>38388.43</v>
      </c>
      <c r="C190" s="8">
        <v>-3.12</v>
      </c>
      <c r="D190" s="7">
        <v>36.229999999999997</v>
      </c>
      <c r="E190" s="358">
        <v>39624.15</v>
      </c>
      <c r="F190" s="354">
        <v>15.76</v>
      </c>
      <c r="G190" s="7">
        <v>-55.97</v>
      </c>
      <c r="I190" s="7"/>
      <c r="J190" s="7"/>
      <c r="K190" s="7"/>
      <c r="L190" s="7"/>
      <c r="M190" s="7"/>
      <c r="N190" s="7"/>
    </row>
    <row r="191" spans="1:19" x14ac:dyDescent="0.3">
      <c r="A191" s="6" t="s">
        <v>186</v>
      </c>
      <c r="B191" s="364">
        <v>89149.36</v>
      </c>
      <c r="C191" s="8">
        <v>-4.5999999999999996</v>
      </c>
      <c r="D191" s="7">
        <v>39.17</v>
      </c>
      <c r="E191" s="358">
        <v>93447.63</v>
      </c>
      <c r="F191" s="354">
        <v>4.03</v>
      </c>
      <c r="G191" s="7">
        <v>-58.94</v>
      </c>
      <c r="I191" s="7"/>
      <c r="J191" s="7"/>
      <c r="K191" s="7"/>
      <c r="L191" s="7"/>
      <c r="M191" s="7"/>
      <c r="N191" s="7"/>
    </row>
    <row r="192" spans="1:19" x14ac:dyDescent="0.3">
      <c r="A192" s="6" t="s">
        <v>187</v>
      </c>
      <c r="B192" s="364">
        <v>56316.13</v>
      </c>
      <c r="C192" s="8">
        <v>-3.68</v>
      </c>
      <c r="D192" s="7">
        <v>26.68</v>
      </c>
      <c r="E192" s="358">
        <v>58468.36</v>
      </c>
      <c r="F192" s="354">
        <v>3.2</v>
      </c>
      <c r="G192" s="7">
        <v>-40.44</v>
      </c>
      <c r="I192" s="7"/>
      <c r="J192" s="7"/>
      <c r="K192" s="7"/>
      <c r="L192" s="7"/>
      <c r="M192" s="7"/>
      <c r="N192" s="7"/>
    </row>
    <row r="193" spans="1:14" x14ac:dyDescent="0.3">
      <c r="A193" s="6" t="s">
        <v>188</v>
      </c>
      <c r="B193" s="364">
        <v>86786.17</v>
      </c>
      <c r="C193" s="8">
        <v>-5.38</v>
      </c>
      <c r="D193" s="7">
        <v>99.88</v>
      </c>
      <c r="E193" s="358">
        <v>91722.49</v>
      </c>
      <c r="F193" s="354">
        <v>3.71</v>
      </c>
      <c r="G193" s="7">
        <v>-189.08</v>
      </c>
      <c r="I193" s="7"/>
      <c r="J193" s="7"/>
      <c r="K193" s="7"/>
      <c r="L193" s="7"/>
      <c r="M193" s="7"/>
      <c r="N193" s="7"/>
    </row>
    <row r="194" spans="1:14" x14ac:dyDescent="0.3">
      <c r="A194" s="6" t="s">
        <v>189</v>
      </c>
      <c r="B194" s="364">
        <v>38853.050000000003</v>
      </c>
      <c r="C194" s="8">
        <v>-11.87</v>
      </c>
      <c r="D194" s="7">
        <v>16.79</v>
      </c>
      <c r="E194" s="358">
        <v>44086.78</v>
      </c>
      <c r="F194" s="354">
        <v>0.72</v>
      </c>
      <c r="G194" s="7">
        <v>-25.87</v>
      </c>
      <c r="I194" s="7"/>
      <c r="J194" s="7"/>
      <c r="K194" s="7"/>
      <c r="L194" s="7"/>
      <c r="M194" s="7"/>
      <c r="N194" s="7"/>
    </row>
    <row r="195" spans="1:14" x14ac:dyDescent="0.3">
      <c r="A195" s="6" t="s">
        <v>190</v>
      </c>
      <c r="B195" s="364">
        <v>108548.84</v>
      </c>
      <c r="C195" s="8">
        <v>0.33</v>
      </c>
      <c r="D195" s="7">
        <v>59.51</v>
      </c>
      <c r="E195" s="358">
        <v>108192.48</v>
      </c>
      <c r="F195" s="354">
        <v>5.73</v>
      </c>
      <c r="G195" s="7">
        <v>-87.66</v>
      </c>
      <c r="I195" s="7"/>
      <c r="J195" s="7"/>
      <c r="K195" s="7"/>
      <c r="L195" s="7"/>
      <c r="M195" s="7"/>
      <c r="N195" s="7"/>
    </row>
    <row r="196" spans="1:14" x14ac:dyDescent="0.3">
      <c r="A196" s="344" t="s">
        <v>191</v>
      </c>
      <c r="B196" s="364">
        <v>156205.45000000001</v>
      </c>
      <c r="C196" s="8">
        <v>-4.59</v>
      </c>
      <c r="D196" s="7">
        <v>89.64</v>
      </c>
      <c r="E196" s="358">
        <v>163717.6</v>
      </c>
      <c r="F196" s="365" t="s">
        <v>333</v>
      </c>
      <c r="G196" s="368">
        <v>-129.49</v>
      </c>
      <c r="H196" s="295" t="s">
        <v>351</v>
      </c>
    </row>
    <row r="197" spans="1:14" x14ac:dyDescent="0.3">
      <c r="A197" s="6" t="s">
        <v>192</v>
      </c>
      <c r="B197" s="364">
        <v>569293.30000000005</v>
      </c>
      <c r="C197" s="8">
        <v>-4.8</v>
      </c>
      <c r="D197" s="7">
        <v>255.94</v>
      </c>
      <c r="E197" s="358">
        <v>597971.30000000005</v>
      </c>
      <c r="F197" s="354">
        <v>-0.4</v>
      </c>
      <c r="G197" s="7">
        <v>-466.65</v>
      </c>
      <c r="I197" s="7"/>
      <c r="J197" s="7"/>
      <c r="K197" s="7"/>
      <c r="L197" s="7"/>
      <c r="M197" s="7"/>
      <c r="N197" s="7"/>
    </row>
    <row r="198" spans="1:14" x14ac:dyDescent="0.3">
      <c r="A198" s="6" t="s">
        <v>193</v>
      </c>
      <c r="B198" s="364">
        <v>459890.73</v>
      </c>
      <c r="C198" s="8">
        <v>-1.55</v>
      </c>
      <c r="D198" s="7">
        <v>233.68</v>
      </c>
      <c r="E198" s="358">
        <v>467146.21</v>
      </c>
      <c r="F198" s="354">
        <v>-1.84</v>
      </c>
      <c r="G198" s="7">
        <v>-342.58</v>
      </c>
      <c r="I198" s="7"/>
      <c r="J198" s="7"/>
      <c r="K198" s="7"/>
      <c r="L198" s="7"/>
      <c r="M198" s="7"/>
      <c r="N198" s="7"/>
    </row>
    <row r="199" spans="1:14" x14ac:dyDescent="0.3">
      <c r="A199" s="6" t="s">
        <v>194</v>
      </c>
      <c r="B199" s="364">
        <v>304730.23</v>
      </c>
      <c r="C199" s="8">
        <v>-3.36</v>
      </c>
      <c r="D199" s="7">
        <v>247.94</v>
      </c>
      <c r="E199" s="358">
        <v>315334.34000000003</v>
      </c>
      <c r="F199" s="354">
        <v>1.75</v>
      </c>
      <c r="G199" s="7">
        <v>-363.69</v>
      </c>
      <c r="I199" s="7"/>
      <c r="J199" s="7"/>
      <c r="K199" s="7"/>
      <c r="L199" s="7"/>
      <c r="M199" s="7"/>
      <c r="N199" s="7"/>
    </row>
    <row r="200" spans="1:14" x14ac:dyDescent="0.3">
      <c r="A200" s="6" t="s">
        <v>195</v>
      </c>
      <c r="B200" s="364">
        <v>49868.53</v>
      </c>
      <c r="C200" s="8">
        <v>-0.95</v>
      </c>
      <c r="D200" s="7">
        <v>34.299999999999997</v>
      </c>
      <c r="E200" s="358">
        <v>50344.41</v>
      </c>
      <c r="F200" s="354">
        <v>-4.5999999999999996</v>
      </c>
      <c r="G200" s="7">
        <v>-52.17</v>
      </c>
      <c r="I200" s="7"/>
      <c r="J200" s="7"/>
      <c r="K200" s="7"/>
      <c r="L200" s="7"/>
      <c r="M200" s="7"/>
      <c r="N200" s="7"/>
    </row>
    <row r="201" spans="1:14" x14ac:dyDescent="0.3">
      <c r="A201" s="6" t="s">
        <v>196</v>
      </c>
      <c r="B201" s="364">
        <v>583099.06000000006</v>
      </c>
      <c r="C201" s="8">
        <v>-3.8</v>
      </c>
      <c r="D201" s="7">
        <v>580.95000000000005</v>
      </c>
      <c r="E201" s="358">
        <v>606106.93000000005</v>
      </c>
      <c r="F201" s="354">
        <v>0.48</v>
      </c>
      <c r="G201" s="7">
        <v>-863.84</v>
      </c>
      <c r="I201" s="7"/>
      <c r="J201" s="7"/>
      <c r="K201" s="7"/>
      <c r="L201" s="7"/>
      <c r="M201" s="7"/>
      <c r="N201" s="7"/>
    </row>
    <row r="202" spans="1:14" x14ac:dyDescent="0.3">
      <c r="A202" s="6" t="s">
        <v>197</v>
      </c>
      <c r="B202" s="364">
        <v>43512.3</v>
      </c>
      <c r="C202" s="8">
        <v>-3.16</v>
      </c>
      <c r="D202" s="7">
        <v>30.96</v>
      </c>
      <c r="E202" s="358">
        <v>44932.77</v>
      </c>
      <c r="F202" s="354">
        <v>0.64</v>
      </c>
      <c r="G202" s="7">
        <v>-47.73</v>
      </c>
      <c r="I202" s="7"/>
      <c r="J202" s="7"/>
      <c r="K202" s="7"/>
      <c r="L202" s="7"/>
      <c r="M202" s="7"/>
      <c r="N202" s="7"/>
    </row>
    <row r="203" spans="1:14" x14ac:dyDescent="0.3">
      <c r="A203" s="6" t="s">
        <v>198</v>
      </c>
      <c r="B203" s="364">
        <v>22035.74</v>
      </c>
      <c r="C203" s="8">
        <v>-4.79</v>
      </c>
      <c r="D203" s="7">
        <v>28.97</v>
      </c>
      <c r="E203" s="358">
        <v>23144.36</v>
      </c>
      <c r="F203" s="354">
        <v>-7.88</v>
      </c>
      <c r="G203" s="7">
        <v>-48.49</v>
      </c>
      <c r="I203" s="7"/>
      <c r="J203" s="7"/>
      <c r="K203" s="7"/>
      <c r="L203" s="7"/>
      <c r="M203" s="7"/>
      <c r="N203" s="7"/>
    </row>
    <row r="204" spans="1:14" x14ac:dyDescent="0.3">
      <c r="A204" s="6" t="s">
        <v>199</v>
      </c>
      <c r="B204" s="364">
        <v>68532.399999999994</v>
      </c>
      <c r="C204" s="8">
        <v>5.68</v>
      </c>
      <c r="D204" s="7">
        <v>34.049999999999997</v>
      </c>
      <c r="E204" s="358">
        <v>64851.86</v>
      </c>
      <c r="F204" s="354">
        <v>-4.01</v>
      </c>
      <c r="G204" s="7">
        <v>-51.31</v>
      </c>
      <c r="I204" s="7"/>
      <c r="J204" s="7"/>
      <c r="K204" s="7"/>
      <c r="L204" s="7"/>
      <c r="M204" s="7"/>
      <c r="N204" s="7"/>
    </row>
    <row r="205" spans="1:14" x14ac:dyDescent="0.3">
      <c r="A205" s="6" t="s">
        <v>200</v>
      </c>
      <c r="B205" s="364">
        <v>45312.67</v>
      </c>
      <c r="C205" s="8">
        <v>-6.35</v>
      </c>
      <c r="D205" s="7">
        <v>22.54</v>
      </c>
      <c r="E205" s="358">
        <v>48387.41</v>
      </c>
      <c r="F205" s="354">
        <v>-1.92</v>
      </c>
      <c r="G205" s="7">
        <v>-34.06</v>
      </c>
      <c r="I205" s="7"/>
      <c r="J205" s="7"/>
      <c r="K205" s="7"/>
      <c r="L205" s="7"/>
      <c r="M205" s="7"/>
      <c r="N205" s="7"/>
    </row>
    <row r="206" spans="1:14" x14ac:dyDescent="0.3">
      <c r="A206" s="6" t="s">
        <v>201</v>
      </c>
      <c r="B206" s="364">
        <v>408156.42</v>
      </c>
      <c r="C206" s="8">
        <v>-2.96</v>
      </c>
      <c r="D206" s="7">
        <v>283.7</v>
      </c>
      <c r="E206" s="358">
        <v>420600.32000000001</v>
      </c>
      <c r="F206" s="354">
        <v>-0.83</v>
      </c>
      <c r="G206" s="7">
        <v>-427.17</v>
      </c>
      <c r="I206" s="7"/>
      <c r="J206" s="7"/>
      <c r="K206" s="7"/>
      <c r="L206" s="7"/>
      <c r="M206" s="7"/>
      <c r="N206" s="7"/>
    </row>
    <row r="207" spans="1:14" x14ac:dyDescent="0.3">
      <c r="A207" s="6" t="s">
        <v>202</v>
      </c>
      <c r="B207" s="364">
        <v>20788.18</v>
      </c>
      <c r="C207" s="8">
        <v>0.19</v>
      </c>
      <c r="D207" s="7">
        <v>15.45</v>
      </c>
      <c r="E207" s="358">
        <v>20748.88</v>
      </c>
      <c r="F207" s="354">
        <v>-3.55</v>
      </c>
      <c r="G207" s="7">
        <v>-24.66</v>
      </c>
      <c r="I207" s="7"/>
      <c r="J207" s="7"/>
      <c r="K207" s="7"/>
      <c r="L207" s="7"/>
      <c r="M207" s="7"/>
      <c r="N207" s="7"/>
    </row>
    <row r="208" spans="1:14" x14ac:dyDescent="0.3">
      <c r="A208" s="6" t="s">
        <v>203</v>
      </c>
      <c r="B208" s="364">
        <v>799616.81</v>
      </c>
      <c r="C208" s="8">
        <v>-2.15</v>
      </c>
      <c r="D208" s="7">
        <v>497.2</v>
      </c>
      <c r="E208" s="358">
        <v>817172.06</v>
      </c>
      <c r="F208" s="354">
        <v>1.6</v>
      </c>
      <c r="G208" s="7">
        <v>-759.43</v>
      </c>
      <c r="I208" s="7"/>
      <c r="J208" s="7"/>
      <c r="K208" s="7"/>
      <c r="L208" s="7"/>
      <c r="M208" s="7"/>
      <c r="N208" s="7"/>
    </row>
    <row r="209" spans="1:14" x14ac:dyDescent="0.3">
      <c r="A209" s="6" t="s">
        <v>204</v>
      </c>
      <c r="B209" s="364">
        <v>98503.03</v>
      </c>
      <c r="C209" s="8">
        <v>-4.4400000000000004</v>
      </c>
      <c r="D209" s="7">
        <v>58.23</v>
      </c>
      <c r="E209" s="358">
        <v>103081.76</v>
      </c>
      <c r="F209" s="354">
        <v>0.94</v>
      </c>
      <c r="G209" s="7">
        <v>-90.64</v>
      </c>
      <c r="I209" s="7"/>
      <c r="J209" s="7"/>
      <c r="K209" s="7"/>
      <c r="L209" s="7"/>
      <c r="M209" s="7"/>
      <c r="N209" s="7"/>
    </row>
    <row r="210" spans="1:14" x14ac:dyDescent="0.3">
      <c r="A210" s="6" t="s">
        <v>205</v>
      </c>
      <c r="B210" s="364">
        <v>73348.31</v>
      </c>
      <c r="C210" s="8">
        <v>-10.26</v>
      </c>
      <c r="D210" s="7">
        <v>49.08</v>
      </c>
      <c r="E210" s="358">
        <v>81729.77</v>
      </c>
      <c r="F210" s="354">
        <v>2.4700000000000002</v>
      </c>
      <c r="G210" s="7">
        <v>-77.73</v>
      </c>
      <c r="I210" s="7"/>
      <c r="J210" s="7"/>
      <c r="K210" s="7"/>
      <c r="L210" s="7"/>
      <c r="M210" s="7"/>
      <c r="N210" s="7"/>
    </row>
    <row r="211" spans="1:14" x14ac:dyDescent="0.3">
      <c r="A211" s="6" t="s">
        <v>206</v>
      </c>
      <c r="B211" s="364">
        <v>106015.12</v>
      </c>
      <c r="C211" s="8">
        <v>-0.93</v>
      </c>
      <c r="D211" s="7">
        <v>52.06</v>
      </c>
      <c r="E211" s="358">
        <v>107011.18</v>
      </c>
      <c r="F211" s="354">
        <v>2.4300000000000002</v>
      </c>
      <c r="G211" s="7">
        <v>-73.900000000000006</v>
      </c>
      <c r="I211" s="7"/>
      <c r="J211" s="7"/>
      <c r="K211" s="7"/>
      <c r="L211" s="7"/>
      <c r="M211" s="7"/>
      <c r="N211" s="7"/>
    </row>
    <row r="212" spans="1:14" x14ac:dyDescent="0.3">
      <c r="A212" s="6" t="s">
        <v>207</v>
      </c>
      <c r="B212" s="364">
        <v>177030.41</v>
      </c>
      <c r="C212" s="8">
        <v>-5.93</v>
      </c>
      <c r="D212" s="7">
        <v>134.65</v>
      </c>
      <c r="E212" s="358">
        <v>188190.97</v>
      </c>
      <c r="F212" s="354">
        <v>-0.74</v>
      </c>
      <c r="G212" s="7">
        <v>-200.06</v>
      </c>
      <c r="I212" s="7"/>
      <c r="J212" s="7"/>
      <c r="K212" s="7"/>
      <c r="L212" s="7"/>
      <c r="M212" s="7"/>
      <c r="N212" s="7"/>
    </row>
    <row r="213" spans="1:14" x14ac:dyDescent="0.3">
      <c r="A213" s="6" t="s">
        <v>208</v>
      </c>
      <c r="B213" s="364">
        <v>56705.41</v>
      </c>
      <c r="C213" s="8">
        <v>1.69</v>
      </c>
      <c r="D213" s="7">
        <v>41.85</v>
      </c>
      <c r="E213" s="358">
        <v>55760.800000000003</v>
      </c>
      <c r="F213" s="354">
        <v>1.73</v>
      </c>
      <c r="G213" s="7">
        <v>-64.7</v>
      </c>
      <c r="I213" s="7"/>
      <c r="J213" s="7"/>
      <c r="K213" s="7"/>
      <c r="L213" s="7"/>
      <c r="M213" s="7"/>
      <c r="N213" s="7"/>
    </row>
    <row r="214" spans="1:14" x14ac:dyDescent="0.3">
      <c r="A214" s="6" t="s">
        <v>209</v>
      </c>
      <c r="B214" s="364">
        <v>756834.84</v>
      </c>
      <c r="C214" s="8">
        <v>-0.68</v>
      </c>
      <c r="D214" s="7">
        <v>578.19000000000005</v>
      </c>
      <c r="E214" s="358">
        <v>762005.69</v>
      </c>
      <c r="F214" s="354">
        <v>-1.17</v>
      </c>
      <c r="G214" s="7">
        <v>-983.73</v>
      </c>
      <c r="I214" s="7"/>
      <c r="J214" s="7"/>
      <c r="K214" s="7"/>
      <c r="L214" s="7"/>
      <c r="M214" s="7"/>
      <c r="N214" s="7"/>
    </row>
    <row r="215" spans="1:14" x14ac:dyDescent="0.3">
      <c r="A215" s="6" t="s">
        <v>210</v>
      </c>
      <c r="B215" s="364">
        <v>39024.65</v>
      </c>
      <c r="C215" s="8">
        <v>0.37</v>
      </c>
      <c r="D215" s="7">
        <v>23.56</v>
      </c>
      <c r="E215" s="358">
        <v>38880.35</v>
      </c>
      <c r="F215" s="354">
        <v>8.76</v>
      </c>
      <c r="G215" s="7">
        <v>-29.88</v>
      </c>
      <c r="I215" s="7"/>
      <c r="J215" s="7"/>
      <c r="K215" s="7"/>
      <c r="L215" s="7"/>
      <c r="M215" s="7"/>
      <c r="N215" s="7"/>
    </row>
    <row r="216" spans="1:14" x14ac:dyDescent="0.3">
      <c r="A216" s="6" t="s">
        <v>211</v>
      </c>
      <c r="B216" s="364">
        <v>389546.98</v>
      </c>
      <c r="C216" s="8">
        <v>-3.57</v>
      </c>
      <c r="D216" s="7">
        <v>222.33</v>
      </c>
      <c r="E216" s="358">
        <v>403958.52</v>
      </c>
      <c r="F216" s="354">
        <v>-1.36</v>
      </c>
      <c r="G216" s="7">
        <v>-329.57</v>
      </c>
      <c r="I216" s="7"/>
      <c r="J216" s="7"/>
      <c r="K216" s="7"/>
      <c r="L216" s="7"/>
      <c r="M216" s="7"/>
      <c r="N216" s="7"/>
    </row>
    <row r="217" spans="1:14" x14ac:dyDescent="0.3">
      <c r="A217" s="6" t="s">
        <v>212</v>
      </c>
      <c r="B217" s="364">
        <v>48119.57</v>
      </c>
      <c r="C217" s="8">
        <v>-2.91</v>
      </c>
      <c r="D217" s="7">
        <v>22.45</v>
      </c>
      <c r="E217" s="358">
        <v>49563.22</v>
      </c>
      <c r="F217" s="354">
        <v>4.74</v>
      </c>
      <c r="G217" s="7">
        <v>-33.729999999999997</v>
      </c>
      <c r="I217" s="7"/>
      <c r="J217" s="7"/>
      <c r="K217" s="7"/>
      <c r="L217" s="7"/>
      <c r="M217" s="7"/>
      <c r="N217" s="7"/>
    </row>
    <row r="218" spans="1:14" x14ac:dyDescent="0.3">
      <c r="A218" s="6" t="s">
        <v>213</v>
      </c>
      <c r="B218" s="364">
        <v>61356.4</v>
      </c>
      <c r="C218" s="8">
        <v>-5.31</v>
      </c>
      <c r="D218" s="7">
        <v>38.770000000000003</v>
      </c>
      <c r="E218" s="358">
        <v>64796.91</v>
      </c>
      <c r="F218" s="354">
        <v>-1.01</v>
      </c>
      <c r="G218" s="7">
        <v>-59.5</v>
      </c>
      <c r="I218" s="7"/>
      <c r="J218" s="7"/>
      <c r="K218" s="7"/>
      <c r="L218" s="7"/>
      <c r="M218" s="7"/>
      <c r="N218" s="7"/>
    </row>
    <row r="219" spans="1:14" x14ac:dyDescent="0.3">
      <c r="A219" s="344" t="s">
        <v>326</v>
      </c>
      <c r="B219" s="367">
        <v>567494.97</v>
      </c>
      <c r="C219" s="345">
        <v>-3.2</v>
      </c>
      <c r="D219" s="9">
        <v>409.88</v>
      </c>
      <c r="E219" s="358">
        <v>586274.59</v>
      </c>
      <c r="F219" s="354">
        <v>-3.18</v>
      </c>
      <c r="G219" s="7">
        <v>-624.71</v>
      </c>
    </row>
    <row r="220" spans="1:14" x14ac:dyDescent="0.3">
      <c r="A220" s="6" t="s">
        <v>214</v>
      </c>
      <c r="B220" s="364">
        <v>1171083.24</v>
      </c>
      <c r="C220" s="8">
        <v>-1.89</v>
      </c>
      <c r="D220" s="7">
        <v>600.19000000000005</v>
      </c>
      <c r="E220" s="358">
        <v>1193597.6499999999</v>
      </c>
      <c r="F220" s="354">
        <v>-0.13</v>
      </c>
      <c r="G220" s="7">
        <v>-893.96</v>
      </c>
      <c r="I220" s="7"/>
      <c r="J220" s="7"/>
      <c r="K220" s="7"/>
      <c r="L220" s="7"/>
      <c r="M220" s="7"/>
      <c r="N220" s="7"/>
    </row>
    <row r="221" spans="1:14" x14ac:dyDescent="0.3">
      <c r="A221" s="6" t="s">
        <v>215</v>
      </c>
      <c r="B221" s="364">
        <v>72972.02</v>
      </c>
      <c r="C221" s="8">
        <v>-6.13</v>
      </c>
      <c r="D221" s="7">
        <v>65.239999999999995</v>
      </c>
      <c r="E221" s="358">
        <v>77735.59</v>
      </c>
      <c r="F221" s="354">
        <v>-2.41</v>
      </c>
      <c r="G221" s="7">
        <v>-93.33</v>
      </c>
      <c r="I221" s="7"/>
      <c r="J221" s="7"/>
      <c r="K221" s="7"/>
      <c r="L221" s="7"/>
      <c r="M221" s="7"/>
      <c r="N221" s="7"/>
    </row>
    <row r="222" spans="1:14" x14ac:dyDescent="0.3">
      <c r="A222" s="6" t="s">
        <v>216</v>
      </c>
      <c r="B222" s="364">
        <v>19377.560000000001</v>
      </c>
      <c r="C222" s="8">
        <v>-5.89</v>
      </c>
      <c r="D222" s="7">
        <v>19.95</v>
      </c>
      <c r="E222" s="358">
        <v>20591.419999999998</v>
      </c>
      <c r="F222" s="354">
        <v>-0.49</v>
      </c>
      <c r="G222" s="7">
        <v>-29.5</v>
      </c>
      <c r="I222" s="7"/>
      <c r="J222" s="7"/>
      <c r="K222" s="7"/>
      <c r="L222" s="7"/>
      <c r="M222" s="7"/>
      <c r="N222" s="7"/>
    </row>
    <row r="223" spans="1:14" x14ac:dyDescent="0.3">
      <c r="A223" s="6" t="s">
        <v>217</v>
      </c>
      <c r="B223" s="364">
        <v>105789.62</v>
      </c>
      <c r="C223" s="8">
        <v>-1.46</v>
      </c>
      <c r="D223" s="7">
        <v>70.8</v>
      </c>
      <c r="E223" s="358">
        <v>107354.5</v>
      </c>
      <c r="F223" s="354">
        <v>-1.5</v>
      </c>
      <c r="G223" s="7">
        <v>-109.08</v>
      </c>
      <c r="H223" s="10"/>
      <c r="I223" s="7"/>
      <c r="J223" s="7"/>
      <c r="K223" s="7"/>
      <c r="L223" s="7"/>
      <c r="M223" s="7"/>
      <c r="N223" s="7"/>
    </row>
    <row r="224" spans="1:14" x14ac:dyDescent="0.3">
      <c r="A224" s="6" t="s">
        <v>218</v>
      </c>
      <c r="B224" s="364">
        <v>290211.8</v>
      </c>
      <c r="C224" s="8">
        <v>-1.89</v>
      </c>
      <c r="D224" s="7">
        <v>143.72</v>
      </c>
      <c r="E224" s="358">
        <v>295807.78999999998</v>
      </c>
      <c r="F224" s="354">
        <v>-0.95</v>
      </c>
      <c r="G224" s="7">
        <v>-306.08</v>
      </c>
      <c r="I224" s="7"/>
      <c r="J224" s="7"/>
      <c r="K224" s="7"/>
      <c r="L224" s="7"/>
      <c r="M224" s="7"/>
      <c r="N224" s="7"/>
    </row>
    <row r="225" spans="1:14" x14ac:dyDescent="0.3">
      <c r="A225" s="6" t="s">
        <v>219</v>
      </c>
      <c r="B225" s="364">
        <v>51927.71</v>
      </c>
      <c r="C225" s="8">
        <v>-7.09</v>
      </c>
      <c r="D225" s="7">
        <v>24.23</v>
      </c>
      <c r="E225" s="358">
        <v>55889.4</v>
      </c>
      <c r="F225" s="354">
        <v>8.5299999999999994</v>
      </c>
      <c r="G225" s="7">
        <v>-37.130000000000003</v>
      </c>
      <c r="I225" s="7"/>
      <c r="J225" s="7"/>
      <c r="K225" s="7"/>
      <c r="L225" s="7"/>
      <c r="M225" s="7"/>
      <c r="N225" s="7"/>
    </row>
    <row r="226" spans="1:14" x14ac:dyDescent="0.3">
      <c r="A226" s="6" t="s">
        <v>220</v>
      </c>
      <c r="B226" s="364">
        <v>346003.7</v>
      </c>
      <c r="C226" s="8">
        <v>2.66</v>
      </c>
      <c r="D226" s="7">
        <v>191.07</v>
      </c>
      <c r="E226" s="358">
        <v>337023.98</v>
      </c>
      <c r="F226" s="354">
        <v>1.34</v>
      </c>
      <c r="G226" s="7">
        <v>-278.88</v>
      </c>
      <c r="I226" s="7"/>
      <c r="J226" s="7"/>
      <c r="K226" s="7"/>
      <c r="L226" s="7"/>
      <c r="M226" s="7"/>
      <c r="N226" s="7"/>
    </row>
    <row r="227" spans="1:14" x14ac:dyDescent="0.3">
      <c r="A227" s="6" t="s">
        <v>221</v>
      </c>
      <c r="B227" s="364">
        <v>114064.78</v>
      </c>
      <c r="C227" s="8">
        <v>13.03</v>
      </c>
      <c r="D227" s="7">
        <v>43.07</v>
      </c>
      <c r="E227" s="358">
        <v>100919.67</v>
      </c>
      <c r="F227" s="354">
        <v>4.4400000000000004</v>
      </c>
      <c r="G227" s="7">
        <v>-63.9</v>
      </c>
      <c r="I227" s="7"/>
      <c r="J227" s="7"/>
      <c r="K227" s="7"/>
      <c r="L227" s="7"/>
      <c r="M227" s="7"/>
      <c r="N227" s="7"/>
    </row>
    <row r="228" spans="1:14" x14ac:dyDescent="0.3">
      <c r="A228" s="6" t="s">
        <v>222</v>
      </c>
      <c r="B228" s="364">
        <v>133634.12</v>
      </c>
      <c r="C228" s="8">
        <v>-1.08</v>
      </c>
      <c r="D228" s="7">
        <v>85.56</v>
      </c>
      <c r="E228" s="358">
        <v>135087.64000000001</v>
      </c>
      <c r="F228" s="354">
        <v>1.03</v>
      </c>
      <c r="G228" s="7">
        <v>-131.79</v>
      </c>
      <c r="I228" s="7"/>
      <c r="J228" s="7"/>
      <c r="K228" s="7"/>
      <c r="L228" s="7"/>
      <c r="M228" s="7"/>
      <c r="N228" s="7"/>
    </row>
    <row r="229" spans="1:14" x14ac:dyDescent="0.3">
      <c r="A229" s="6" t="s">
        <v>223</v>
      </c>
      <c r="B229" s="364">
        <v>32581.3</v>
      </c>
      <c r="C229" s="8">
        <v>-2.9</v>
      </c>
      <c r="D229" s="7">
        <v>22.77</v>
      </c>
      <c r="E229" s="358">
        <v>33555.67</v>
      </c>
      <c r="F229" s="354">
        <v>2.27</v>
      </c>
      <c r="G229" s="7">
        <v>-34.86</v>
      </c>
      <c r="H229" s="10"/>
      <c r="I229" s="342"/>
      <c r="J229" s="342"/>
      <c r="K229" s="7"/>
      <c r="L229" s="7"/>
      <c r="M229" s="7"/>
      <c r="N229" s="7"/>
    </row>
    <row r="230" spans="1:14" x14ac:dyDescent="0.3">
      <c r="A230" s="6" t="s">
        <v>224</v>
      </c>
      <c r="B230" s="364">
        <v>138915.09</v>
      </c>
      <c r="C230" s="8">
        <v>-3.97</v>
      </c>
      <c r="D230" s="7">
        <v>74.94</v>
      </c>
      <c r="E230" s="358">
        <v>144662.59</v>
      </c>
      <c r="F230" s="354">
        <v>0.24</v>
      </c>
      <c r="G230" s="7">
        <v>-108.41</v>
      </c>
      <c r="I230" s="7"/>
      <c r="J230" s="7"/>
      <c r="K230" s="7"/>
      <c r="L230" s="7"/>
      <c r="M230" s="7"/>
      <c r="N230" s="7"/>
    </row>
    <row r="231" spans="1:14" x14ac:dyDescent="0.3">
      <c r="A231" s="6" t="s">
        <v>225</v>
      </c>
      <c r="B231" s="364">
        <v>171734.12</v>
      </c>
      <c r="C231" s="8">
        <v>-3.01</v>
      </c>
      <c r="D231" s="7">
        <v>99.58</v>
      </c>
      <c r="E231" s="358">
        <v>177066.86</v>
      </c>
      <c r="F231" s="354">
        <v>0.86</v>
      </c>
      <c r="G231" s="7">
        <v>-162.69</v>
      </c>
      <c r="I231" s="7"/>
      <c r="J231" s="7"/>
      <c r="K231" s="7"/>
      <c r="L231" s="7"/>
      <c r="M231" s="7"/>
      <c r="N231" s="7"/>
    </row>
    <row r="232" spans="1:14" x14ac:dyDescent="0.3">
      <c r="A232" s="6" t="s">
        <v>226</v>
      </c>
      <c r="B232" s="364">
        <v>41599.839999999997</v>
      </c>
      <c r="C232" s="8">
        <v>-2.57</v>
      </c>
      <c r="D232" s="7">
        <v>36</v>
      </c>
      <c r="E232" s="358">
        <v>42696.959999999999</v>
      </c>
      <c r="F232" s="354">
        <v>-4.8099999999999996</v>
      </c>
      <c r="G232" s="7">
        <v>-54.01</v>
      </c>
      <c r="I232" s="7"/>
      <c r="J232" s="7"/>
      <c r="K232" s="7"/>
      <c r="L232" s="7"/>
      <c r="M232" s="7"/>
      <c r="N232" s="7"/>
    </row>
    <row r="233" spans="1:14" x14ac:dyDescent="0.3">
      <c r="A233" s="6" t="s">
        <v>227</v>
      </c>
      <c r="B233" s="364">
        <v>32033.13</v>
      </c>
      <c r="C233" s="8">
        <v>-0.09</v>
      </c>
      <c r="D233" s="7">
        <v>9.69</v>
      </c>
      <c r="E233" s="358">
        <v>32060.68</v>
      </c>
      <c r="F233" s="354">
        <v>-0.74</v>
      </c>
      <c r="G233" s="7">
        <v>-14.24</v>
      </c>
      <c r="I233" s="7"/>
      <c r="J233" s="7"/>
      <c r="K233" s="7"/>
      <c r="L233" s="7"/>
      <c r="M233" s="7"/>
      <c r="N233" s="7"/>
    </row>
    <row r="234" spans="1:14" x14ac:dyDescent="0.3">
      <c r="A234" s="6" t="s">
        <v>228</v>
      </c>
      <c r="B234" s="364">
        <v>116989.48</v>
      </c>
      <c r="C234" s="8">
        <v>-2.87</v>
      </c>
      <c r="D234" s="7">
        <v>96.22</v>
      </c>
      <c r="E234" s="358">
        <v>120443.53</v>
      </c>
      <c r="F234" s="354">
        <v>-2.98</v>
      </c>
      <c r="G234" s="7">
        <v>-153.38</v>
      </c>
      <c r="I234" s="7"/>
      <c r="J234" s="7"/>
      <c r="K234" s="7"/>
      <c r="L234" s="7"/>
      <c r="M234" s="7"/>
      <c r="N234" s="7"/>
    </row>
    <row r="235" spans="1:14" x14ac:dyDescent="0.3">
      <c r="A235" s="6" t="s">
        <v>229</v>
      </c>
      <c r="B235" s="364">
        <v>105006.75</v>
      </c>
      <c r="C235" s="8">
        <v>8.43</v>
      </c>
      <c r="D235" s="7">
        <v>69.510000000000005</v>
      </c>
      <c r="E235" s="358">
        <v>96839.08</v>
      </c>
      <c r="F235" s="354">
        <v>0.71</v>
      </c>
      <c r="G235" s="7">
        <v>-107.66</v>
      </c>
      <c r="I235" s="7"/>
      <c r="J235" s="7"/>
      <c r="K235" s="7"/>
      <c r="L235" s="7"/>
      <c r="M235" s="7"/>
      <c r="N235" s="7"/>
    </row>
    <row r="236" spans="1:14" x14ac:dyDescent="0.3">
      <c r="A236" s="6" t="s">
        <v>230</v>
      </c>
      <c r="B236" s="364">
        <v>53915.07</v>
      </c>
      <c r="C236" s="8">
        <v>5.0599999999999996</v>
      </c>
      <c r="D236" s="7">
        <v>44.52</v>
      </c>
      <c r="E236" s="358">
        <v>51317.81</v>
      </c>
      <c r="F236" s="354">
        <v>-8.4600000000000009</v>
      </c>
      <c r="G236" s="7">
        <v>-68.319999999999993</v>
      </c>
      <c r="I236" s="7"/>
      <c r="J236" s="7"/>
      <c r="K236" s="7"/>
      <c r="L236" s="7"/>
      <c r="M236" s="7"/>
      <c r="N236" s="7"/>
    </row>
    <row r="237" spans="1:14" x14ac:dyDescent="0.3">
      <c r="A237" s="344" t="s">
        <v>341</v>
      </c>
      <c r="B237" s="367">
        <v>134912.73000000001</v>
      </c>
      <c r="C237" s="345">
        <v>-1.05</v>
      </c>
      <c r="D237" s="9">
        <v>70.75</v>
      </c>
      <c r="E237" s="358">
        <v>136338.31</v>
      </c>
      <c r="F237" s="354">
        <v>0.12</v>
      </c>
      <c r="G237" s="7">
        <v>-114.87</v>
      </c>
    </row>
    <row r="238" spans="1:14" x14ac:dyDescent="0.3">
      <c r="A238" s="6" t="s">
        <v>231</v>
      </c>
      <c r="B238" s="364">
        <v>359799.42</v>
      </c>
      <c r="C238" s="8">
        <v>-5.4</v>
      </c>
      <c r="D238" s="7">
        <v>176.71</v>
      </c>
      <c r="E238" s="358">
        <v>380330.17</v>
      </c>
      <c r="F238" s="354">
        <v>0.95</v>
      </c>
      <c r="G238" s="7">
        <v>-267.77999999999997</v>
      </c>
      <c r="I238" s="7"/>
      <c r="J238" s="7"/>
      <c r="K238" s="7"/>
      <c r="L238" s="7"/>
      <c r="M238" s="7"/>
      <c r="N238" s="7"/>
    </row>
    <row r="239" spans="1:14" x14ac:dyDescent="0.3">
      <c r="A239" s="6" t="s">
        <v>232</v>
      </c>
      <c r="B239" s="364">
        <v>85828.04</v>
      </c>
      <c r="C239" s="8">
        <v>-4.5599999999999996</v>
      </c>
      <c r="D239" s="7">
        <v>37.47</v>
      </c>
      <c r="E239" s="358">
        <v>89927.63</v>
      </c>
      <c r="F239" s="354">
        <v>2.33</v>
      </c>
      <c r="G239" s="7">
        <v>-57.78</v>
      </c>
      <c r="I239" s="7"/>
      <c r="J239" s="7"/>
      <c r="K239" s="7"/>
      <c r="L239" s="7"/>
      <c r="M239" s="7"/>
      <c r="N239" s="7"/>
    </row>
    <row r="240" spans="1:14" x14ac:dyDescent="0.3">
      <c r="A240" s="6" t="s">
        <v>233</v>
      </c>
      <c r="B240" s="364">
        <v>61968.97</v>
      </c>
      <c r="C240" s="8">
        <v>-1.26</v>
      </c>
      <c r="D240" s="7">
        <v>45.26</v>
      </c>
      <c r="E240" s="358">
        <v>62756.78</v>
      </c>
      <c r="F240" s="354">
        <v>-0.23</v>
      </c>
      <c r="G240" s="7">
        <v>-66.47</v>
      </c>
      <c r="I240" s="7"/>
      <c r="J240" s="7"/>
      <c r="K240" s="7"/>
      <c r="L240" s="7"/>
      <c r="M240" s="7"/>
      <c r="N240" s="7"/>
    </row>
    <row r="241" spans="1:14" x14ac:dyDescent="0.3">
      <c r="A241" s="6" t="s">
        <v>234</v>
      </c>
      <c r="B241" s="364">
        <v>28186.81</v>
      </c>
      <c r="C241" s="8">
        <v>11.34</v>
      </c>
      <c r="D241" s="7">
        <v>13.85</v>
      </c>
      <c r="E241" s="358">
        <v>25315.73</v>
      </c>
      <c r="F241" s="354">
        <v>-9.43</v>
      </c>
      <c r="G241" s="7">
        <v>-20.32</v>
      </c>
      <c r="I241" s="7"/>
      <c r="J241" s="7"/>
      <c r="K241" s="7"/>
      <c r="L241" s="7"/>
      <c r="M241" s="7"/>
      <c r="N241" s="7"/>
    </row>
    <row r="242" spans="1:14" x14ac:dyDescent="0.3">
      <c r="A242" s="6" t="s">
        <v>235</v>
      </c>
      <c r="B242" s="364">
        <v>113701.22</v>
      </c>
      <c r="C242" s="8">
        <v>-0.77</v>
      </c>
      <c r="D242" s="7">
        <v>60</v>
      </c>
      <c r="E242" s="358">
        <v>114588.73</v>
      </c>
      <c r="F242" s="354">
        <v>-0.3</v>
      </c>
      <c r="G242" s="7">
        <v>-89</v>
      </c>
      <c r="I242" s="7"/>
      <c r="J242" s="7"/>
      <c r="K242" s="7"/>
      <c r="L242" s="7"/>
      <c r="M242" s="7"/>
      <c r="N242" s="7"/>
    </row>
    <row r="243" spans="1:14" x14ac:dyDescent="0.3">
      <c r="A243" s="6" t="s">
        <v>236</v>
      </c>
      <c r="B243" s="364">
        <v>2781903.98</v>
      </c>
      <c r="C243" s="8">
        <v>-1.19</v>
      </c>
      <c r="D243" s="7">
        <v>2230.14</v>
      </c>
      <c r="E243" s="358">
        <v>2815290.62</v>
      </c>
      <c r="F243" s="354">
        <v>0.13</v>
      </c>
      <c r="G243" s="7">
        <v>-3518.13</v>
      </c>
      <c r="I243" s="7"/>
      <c r="J243" s="7"/>
      <c r="K243" s="7"/>
      <c r="L243" s="7"/>
      <c r="M243" s="7"/>
      <c r="N243" s="7"/>
    </row>
    <row r="244" spans="1:14" x14ac:dyDescent="0.3">
      <c r="A244" s="6" t="s">
        <v>237</v>
      </c>
      <c r="B244" s="364">
        <v>48488.91</v>
      </c>
      <c r="C244" s="8">
        <v>-8.77</v>
      </c>
      <c r="D244" s="7">
        <v>29.58</v>
      </c>
      <c r="E244" s="358">
        <v>53149.24</v>
      </c>
      <c r="F244" s="354">
        <v>5.86</v>
      </c>
      <c r="G244" s="7">
        <v>-43.12</v>
      </c>
      <c r="I244" s="7"/>
      <c r="J244" s="7"/>
      <c r="K244" s="7"/>
      <c r="L244" s="7"/>
      <c r="M244" s="7"/>
      <c r="N244" s="7"/>
    </row>
    <row r="245" spans="1:14" x14ac:dyDescent="0.3">
      <c r="A245" s="6" t="s">
        <v>238</v>
      </c>
      <c r="B245" s="364">
        <v>22813.95</v>
      </c>
      <c r="C245" s="8">
        <v>-6.4</v>
      </c>
      <c r="D245" s="7">
        <v>15.65</v>
      </c>
      <c r="E245" s="358">
        <v>24373.82</v>
      </c>
      <c r="F245" s="354">
        <v>1.28</v>
      </c>
      <c r="G245" s="7">
        <v>-24.59</v>
      </c>
      <c r="I245" s="7"/>
      <c r="J245" s="7"/>
      <c r="K245" s="7"/>
      <c r="L245" s="7"/>
      <c r="M245" s="7"/>
      <c r="N245" s="7"/>
    </row>
    <row r="246" spans="1:14" x14ac:dyDescent="0.3">
      <c r="A246" s="6" t="s">
        <v>239</v>
      </c>
      <c r="B246" s="364">
        <v>88796.58</v>
      </c>
      <c r="C246" s="8">
        <v>-5.46</v>
      </c>
      <c r="D246" s="7">
        <v>48.01</v>
      </c>
      <c r="E246" s="358">
        <v>93920.12</v>
      </c>
      <c r="F246" s="354">
        <v>16.059999999999999</v>
      </c>
      <c r="G246" s="7">
        <v>-72.86</v>
      </c>
      <c r="I246" s="7"/>
      <c r="J246" s="7"/>
      <c r="K246" s="7"/>
      <c r="L246" s="7"/>
      <c r="M246" s="7"/>
      <c r="N246" s="7"/>
    </row>
    <row r="247" spans="1:14" x14ac:dyDescent="0.3">
      <c r="A247" s="6" t="s">
        <v>240</v>
      </c>
      <c r="B247" s="364">
        <v>64044.1</v>
      </c>
      <c r="C247" s="8">
        <v>-7.18</v>
      </c>
      <c r="D247" s="7">
        <v>42.21</v>
      </c>
      <c r="E247" s="358">
        <v>69001.62</v>
      </c>
      <c r="F247" s="354">
        <v>4.16</v>
      </c>
      <c r="G247" s="7">
        <v>-64.73</v>
      </c>
      <c r="I247" s="7"/>
      <c r="J247" s="7"/>
      <c r="K247" s="7"/>
      <c r="L247" s="7"/>
      <c r="M247" s="7"/>
      <c r="N247" s="7"/>
    </row>
    <row r="248" spans="1:14" x14ac:dyDescent="0.3">
      <c r="A248" s="6" t="s">
        <v>241</v>
      </c>
      <c r="B248" s="364">
        <v>68915.3</v>
      </c>
      <c r="C248" s="8">
        <v>-10.74</v>
      </c>
      <c r="D248" s="7">
        <v>40.21</v>
      </c>
      <c r="E248" s="358">
        <v>77204.05</v>
      </c>
      <c r="F248" s="354">
        <v>6.02</v>
      </c>
      <c r="G248" s="7">
        <v>-60.96</v>
      </c>
      <c r="I248" s="7"/>
      <c r="J248" s="7"/>
      <c r="K248" s="7"/>
      <c r="L248" s="7"/>
      <c r="M248" s="7"/>
      <c r="N248" s="7"/>
    </row>
    <row r="249" spans="1:14" x14ac:dyDescent="0.3">
      <c r="A249" s="6" t="s">
        <v>242</v>
      </c>
      <c r="B249" s="364">
        <v>37842.01</v>
      </c>
      <c r="C249" s="8">
        <v>0.33</v>
      </c>
      <c r="D249" s="7">
        <v>20.399999999999999</v>
      </c>
      <c r="E249" s="358">
        <v>37718.800000000003</v>
      </c>
      <c r="F249" s="354">
        <v>-5.15</v>
      </c>
      <c r="G249" s="7">
        <v>-31.33</v>
      </c>
      <c r="I249" s="7"/>
      <c r="J249" s="7"/>
      <c r="K249" s="7"/>
      <c r="L249" s="7"/>
      <c r="M249" s="7"/>
      <c r="N249" s="7"/>
    </row>
    <row r="250" spans="1:14" x14ac:dyDescent="0.3">
      <c r="A250" s="6" t="s">
        <v>243</v>
      </c>
      <c r="B250" s="364">
        <v>338985.12</v>
      </c>
      <c r="C250" s="8">
        <v>-3.93</v>
      </c>
      <c r="D250" s="7">
        <v>180.64</v>
      </c>
      <c r="E250" s="358">
        <v>352846.17</v>
      </c>
      <c r="F250" s="354">
        <v>1.79</v>
      </c>
      <c r="G250" s="7">
        <v>-261.49</v>
      </c>
      <c r="I250" s="7"/>
      <c r="J250" s="7"/>
      <c r="K250" s="7"/>
      <c r="L250" s="7"/>
      <c r="M250" s="7"/>
      <c r="N250" s="7"/>
    </row>
    <row r="251" spans="1:14" x14ac:dyDescent="0.3">
      <c r="A251" s="6" t="s">
        <v>244</v>
      </c>
      <c r="B251" s="364">
        <v>2251253.16</v>
      </c>
      <c r="C251" s="8">
        <v>-1.62</v>
      </c>
      <c r="D251" s="7">
        <v>2915.04</v>
      </c>
      <c r="E251" s="358">
        <v>2288313.91</v>
      </c>
      <c r="F251" s="354">
        <v>0.73</v>
      </c>
      <c r="G251" s="7">
        <v>-4085.16</v>
      </c>
      <c r="I251" s="7"/>
      <c r="J251" s="7"/>
      <c r="K251" s="7"/>
      <c r="L251" s="7"/>
      <c r="M251" s="7"/>
      <c r="N251" s="7"/>
    </row>
    <row r="252" spans="1:14" x14ac:dyDescent="0.3">
      <c r="A252" s="6" t="s">
        <v>245</v>
      </c>
      <c r="B252" s="364">
        <v>653177.38</v>
      </c>
      <c r="C252" s="8">
        <v>-1.92</v>
      </c>
      <c r="D252" s="7">
        <v>353.26</v>
      </c>
      <c r="E252" s="358">
        <v>665933</v>
      </c>
      <c r="F252" s="354">
        <v>0.03</v>
      </c>
      <c r="G252" s="7">
        <v>-505.29</v>
      </c>
      <c r="I252" s="7"/>
      <c r="J252" s="7"/>
      <c r="K252" s="7"/>
      <c r="L252" s="7"/>
      <c r="M252" s="7"/>
      <c r="N252" s="7"/>
    </row>
    <row r="253" spans="1:14" x14ac:dyDescent="0.3">
      <c r="A253" s="6" t="s">
        <v>246</v>
      </c>
      <c r="B253" s="364">
        <v>107086.48</v>
      </c>
      <c r="C253" s="8">
        <v>-2.4900000000000002</v>
      </c>
      <c r="D253" s="7">
        <v>42.39</v>
      </c>
      <c r="E253" s="358">
        <v>109820.63</v>
      </c>
      <c r="F253" s="354">
        <v>1.1599999999999999</v>
      </c>
      <c r="G253" s="7">
        <v>-65.7</v>
      </c>
      <c r="I253" s="7"/>
      <c r="J253" s="7"/>
      <c r="K253" s="7"/>
      <c r="L253" s="7"/>
      <c r="M253" s="7"/>
      <c r="N253" s="7"/>
    </row>
    <row r="254" spans="1:14" x14ac:dyDescent="0.3">
      <c r="A254" s="6" t="s">
        <v>247</v>
      </c>
      <c r="B254" s="364">
        <v>57542.42</v>
      </c>
      <c r="C254" s="8">
        <v>5.0199999999999996</v>
      </c>
      <c r="D254" s="7">
        <v>0</v>
      </c>
      <c r="E254" s="358">
        <v>54789.45</v>
      </c>
      <c r="F254" s="354">
        <v>-8.09</v>
      </c>
      <c r="G254" s="7">
        <v>0</v>
      </c>
      <c r="I254" s="7"/>
      <c r="J254" s="7"/>
      <c r="K254" s="7"/>
      <c r="L254" s="7"/>
      <c r="M254" s="7"/>
      <c r="N254" s="7"/>
    </row>
    <row r="255" spans="1:14" x14ac:dyDescent="0.3">
      <c r="A255" s="6" t="s">
        <v>248</v>
      </c>
      <c r="B255" s="364">
        <v>241716.12</v>
      </c>
      <c r="C255" s="8">
        <v>-4.66</v>
      </c>
      <c r="D255" s="7">
        <v>97.82</v>
      </c>
      <c r="E255" s="358">
        <v>253541.6</v>
      </c>
      <c r="F255" s="354">
        <v>6.43</v>
      </c>
      <c r="G255" s="7">
        <v>-153.19999999999999</v>
      </c>
      <c r="I255" s="7"/>
      <c r="J255" s="7"/>
      <c r="K255" s="7"/>
      <c r="L255" s="7"/>
      <c r="M255" s="7"/>
      <c r="N255" s="7"/>
    </row>
    <row r="256" spans="1:14" x14ac:dyDescent="0.3">
      <c r="A256" s="6" t="s">
        <v>249</v>
      </c>
      <c r="B256" s="364">
        <v>71294.39</v>
      </c>
      <c r="C256" s="8">
        <v>-8.9600000000000009</v>
      </c>
      <c r="D256" s="7">
        <v>49.58</v>
      </c>
      <c r="E256" s="358">
        <v>78309.960000000006</v>
      </c>
      <c r="F256" s="354">
        <v>-2.08</v>
      </c>
      <c r="G256" s="7">
        <v>-76.650000000000006</v>
      </c>
      <c r="I256" s="7"/>
      <c r="J256" s="7"/>
      <c r="K256" s="7"/>
      <c r="L256" s="7"/>
      <c r="M256" s="7"/>
      <c r="N256" s="7"/>
    </row>
    <row r="257" spans="1:14" x14ac:dyDescent="0.3">
      <c r="A257" s="6" t="s">
        <v>250</v>
      </c>
      <c r="B257" s="364">
        <v>43644.28</v>
      </c>
      <c r="C257" s="8">
        <v>-7.98</v>
      </c>
      <c r="D257" s="7">
        <v>32.22</v>
      </c>
      <c r="E257" s="358">
        <v>47431.03</v>
      </c>
      <c r="F257" s="354">
        <v>-1.92</v>
      </c>
      <c r="G257" s="7">
        <v>-49.95</v>
      </c>
      <c r="I257" s="7"/>
      <c r="J257" s="7"/>
      <c r="K257" s="7"/>
      <c r="L257" s="7"/>
      <c r="M257" s="7"/>
      <c r="N257" s="7"/>
    </row>
    <row r="258" spans="1:14" x14ac:dyDescent="0.3">
      <c r="A258" s="6" t="s">
        <v>251</v>
      </c>
      <c r="B258" s="364">
        <v>19425.919999999998</v>
      </c>
      <c r="C258" s="8">
        <v>9.81</v>
      </c>
      <c r="D258" s="7">
        <v>9.27</v>
      </c>
      <c r="E258" s="358">
        <v>17690.79</v>
      </c>
      <c r="F258" s="354">
        <v>-6.03</v>
      </c>
      <c r="G258" s="7">
        <v>-13.91</v>
      </c>
      <c r="I258" s="7"/>
      <c r="J258" s="7"/>
      <c r="K258" s="7"/>
      <c r="L258" s="7"/>
      <c r="M258" s="7"/>
      <c r="N258" s="7"/>
    </row>
    <row r="259" spans="1:14" x14ac:dyDescent="0.3">
      <c r="A259" s="6" t="s">
        <v>252</v>
      </c>
      <c r="B259" s="364">
        <v>148317.41</v>
      </c>
      <c r="C259" s="8">
        <v>-0.09</v>
      </c>
      <c r="D259" s="7">
        <v>89.16</v>
      </c>
      <c r="E259" s="358">
        <v>148453.18</v>
      </c>
      <c r="F259" s="354">
        <v>-4.6900000000000004</v>
      </c>
      <c r="G259" s="7">
        <v>-150.66</v>
      </c>
      <c r="I259" s="7"/>
      <c r="J259" s="7"/>
      <c r="K259" s="7"/>
      <c r="L259" s="7"/>
      <c r="M259" s="7"/>
      <c r="N259" s="7"/>
    </row>
    <row r="260" spans="1:14" x14ac:dyDescent="0.3">
      <c r="A260" s="6" t="s">
        <v>253</v>
      </c>
      <c r="B260" s="364">
        <v>259835.85</v>
      </c>
      <c r="C260" s="8">
        <v>-1.19</v>
      </c>
      <c r="D260" s="7">
        <v>121.37</v>
      </c>
      <c r="E260" s="358">
        <v>262956.34999999998</v>
      </c>
      <c r="F260" s="354">
        <v>1.1000000000000001</v>
      </c>
      <c r="G260" s="7">
        <v>-235.61</v>
      </c>
      <c r="I260" s="7"/>
      <c r="J260" s="7"/>
      <c r="K260" s="7"/>
      <c r="L260" s="7"/>
      <c r="M260" s="7"/>
      <c r="N260" s="7"/>
    </row>
    <row r="261" spans="1:14" x14ac:dyDescent="0.3">
      <c r="A261" s="6" t="s">
        <v>254</v>
      </c>
      <c r="B261" s="364">
        <v>50706.879999999997</v>
      </c>
      <c r="C261" s="8">
        <v>-1.2</v>
      </c>
      <c r="D261" s="7">
        <v>26.92</v>
      </c>
      <c r="E261" s="358">
        <v>51322.94</v>
      </c>
      <c r="F261" s="354">
        <v>4.34</v>
      </c>
      <c r="G261" s="7">
        <v>-42</v>
      </c>
      <c r="I261" s="7"/>
      <c r="J261" s="7"/>
      <c r="K261" s="7"/>
      <c r="L261" s="7"/>
      <c r="M261" s="7"/>
      <c r="N261" s="7"/>
    </row>
    <row r="262" spans="1:14" x14ac:dyDescent="0.3">
      <c r="A262" s="6" t="s">
        <v>255</v>
      </c>
      <c r="B262" s="364">
        <v>49098.18</v>
      </c>
      <c r="C262" s="8">
        <v>-1.46</v>
      </c>
      <c r="D262" s="7">
        <v>30.16</v>
      </c>
      <c r="E262" s="358">
        <v>49827.96</v>
      </c>
      <c r="F262" s="354">
        <v>8.19</v>
      </c>
      <c r="G262" s="7">
        <v>-46.44</v>
      </c>
      <c r="I262" s="7"/>
      <c r="J262" s="7"/>
      <c r="K262" s="7"/>
      <c r="L262" s="7"/>
      <c r="M262" s="7"/>
      <c r="N262" s="7"/>
    </row>
    <row r="263" spans="1:14" x14ac:dyDescent="0.3">
      <c r="A263" s="6" t="s">
        <v>256</v>
      </c>
      <c r="B263" s="364">
        <v>1033319.78</v>
      </c>
      <c r="C263" s="8">
        <v>5.49</v>
      </c>
      <c r="D263" s="7">
        <v>1296.02</v>
      </c>
      <c r="E263" s="358">
        <v>979569.32</v>
      </c>
      <c r="F263" s="354">
        <v>1.25</v>
      </c>
      <c r="G263" s="7">
        <v>-1611.88</v>
      </c>
      <c r="I263" s="7"/>
      <c r="J263" s="7"/>
      <c r="K263" s="7"/>
      <c r="L263" s="7"/>
      <c r="M263" s="7"/>
      <c r="N263" s="7"/>
    </row>
    <row r="264" spans="1:14" x14ac:dyDescent="0.3">
      <c r="A264" s="6" t="s">
        <v>257</v>
      </c>
      <c r="B264" s="364">
        <v>30146.36</v>
      </c>
      <c r="C264" s="8">
        <v>-10.220000000000001</v>
      </c>
      <c r="D264" s="7">
        <v>31.53</v>
      </c>
      <c r="E264" s="358">
        <v>33577.31</v>
      </c>
      <c r="F264" s="354">
        <v>-2.75</v>
      </c>
      <c r="G264" s="7">
        <v>-47.98</v>
      </c>
      <c r="I264" s="7"/>
      <c r="J264" s="7"/>
      <c r="K264" s="7"/>
      <c r="L264" s="7"/>
      <c r="M264" s="7"/>
      <c r="N264" s="7"/>
    </row>
    <row r="265" spans="1:14" x14ac:dyDescent="0.3">
      <c r="A265" s="6" t="s">
        <v>258</v>
      </c>
      <c r="B265" s="364">
        <v>2283522.25</v>
      </c>
      <c r="C265" s="8">
        <v>-1.75</v>
      </c>
      <c r="D265" s="7">
        <v>2396.1</v>
      </c>
      <c r="E265" s="358">
        <v>2324266.7599999998</v>
      </c>
      <c r="F265" s="354">
        <v>0.48</v>
      </c>
      <c r="G265" s="7">
        <v>-3543.89</v>
      </c>
      <c r="I265" s="7"/>
      <c r="J265" s="7"/>
      <c r="K265" s="7"/>
      <c r="L265" s="7"/>
      <c r="M265" s="7"/>
      <c r="N265" s="7"/>
    </row>
    <row r="266" spans="1:14" x14ac:dyDescent="0.3">
      <c r="A266" s="6" t="s">
        <v>259</v>
      </c>
      <c r="B266" s="364">
        <v>300419.89</v>
      </c>
      <c r="C266" s="8">
        <v>-2.09</v>
      </c>
      <c r="D266" s="7">
        <v>202.16</v>
      </c>
      <c r="E266" s="358">
        <v>306822.17</v>
      </c>
      <c r="F266" s="354">
        <v>0.49</v>
      </c>
      <c r="G266" s="7">
        <v>-309.33999999999997</v>
      </c>
      <c r="I266" s="7"/>
      <c r="J266" s="7"/>
      <c r="K266" s="7"/>
      <c r="L266" s="7"/>
      <c r="M266" s="7"/>
      <c r="N266" s="7"/>
    </row>
    <row r="267" spans="1:14" x14ac:dyDescent="0.3">
      <c r="A267" s="6" t="s">
        <v>260</v>
      </c>
      <c r="B267" s="364">
        <v>34771.300000000003</v>
      </c>
      <c r="C267" s="8">
        <v>0.98</v>
      </c>
      <c r="D267" s="7">
        <v>19.510000000000002</v>
      </c>
      <c r="E267" s="358">
        <v>34434.25</v>
      </c>
      <c r="F267" s="354">
        <v>-4.63</v>
      </c>
      <c r="G267" s="7">
        <v>-28.51</v>
      </c>
      <c r="I267" s="7"/>
      <c r="J267" s="7"/>
      <c r="K267" s="7"/>
      <c r="L267" s="7"/>
      <c r="M267" s="7"/>
      <c r="N267" s="7"/>
    </row>
    <row r="268" spans="1:14" x14ac:dyDescent="0.3">
      <c r="A268" s="6" t="s">
        <v>261</v>
      </c>
      <c r="B268" s="364">
        <v>31161.07</v>
      </c>
      <c r="C268" s="8">
        <v>-2.89</v>
      </c>
      <c r="D268" s="7">
        <v>20.99</v>
      </c>
      <c r="E268" s="358">
        <v>32088.63</v>
      </c>
      <c r="F268" s="354">
        <v>-2.37</v>
      </c>
      <c r="G268" s="7">
        <v>-33.36</v>
      </c>
      <c r="I268" s="7"/>
      <c r="J268" s="7"/>
      <c r="K268" s="7"/>
      <c r="L268" s="7"/>
      <c r="M268" s="7"/>
      <c r="N268" s="7"/>
    </row>
    <row r="269" spans="1:14" x14ac:dyDescent="0.3">
      <c r="A269" s="6" t="s">
        <v>262</v>
      </c>
      <c r="B269" s="364">
        <v>69291.62</v>
      </c>
      <c r="C269" s="8">
        <v>-4.82</v>
      </c>
      <c r="D269" s="7">
        <v>30.49</v>
      </c>
      <c r="E269" s="358">
        <v>72799.12</v>
      </c>
      <c r="F269" s="354">
        <v>2.61</v>
      </c>
      <c r="G269" s="7">
        <v>-45.85</v>
      </c>
      <c r="I269" s="7"/>
      <c r="J269" s="7"/>
      <c r="K269" s="7"/>
      <c r="L269" s="7"/>
      <c r="M269" s="7"/>
      <c r="N269" s="7"/>
    </row>
    <row r="270" spans="1:14" x14ac:dyDescent="0.3">
      <c r="A270" s="6" t="s">
        <v>263</v>
      </c>
      <c r="B270" s="364">
        <v>59299.88</v>
      </c>
      <c r="C270" s="8">
        <v>-3.76</v>
      </c>
      <c r="D270" s="7">
        <v>29.26</v>
      </c>
      <c r="E270" s="358">
        <v>61617.96</v>
      </c>
      <c r="F270" s="354">
        <v>-0.56000000000000005</v>
      </c>
      <c r="G270" s="7">
        <v>-45.87</v>
      </c>
      <c r="I270" s="7"/>
      <c r="J270" s="7"/>
      <c r="K270" s="7"/>
      <c r="L270" s="7"/>
      <c r="M270" s="7"/>
      <c r="N270" s="7"/>
    </row>
    <row r="271" spans="1:14" x14ac:dyDescent="0.3">
      <c r="A271" s="6" t="s">
        <v>264</v>
      </c>
      <c r="B271" s="364">
        <v>57668.27</v>
      </c>
      <c r="C271" s="8">
        <v>-3.3</v>
      </c>
      <c r="D271" s="7">
        <v>37.630000000000003</v>
      </c>
      <c r="E271" s="358">
        <v>59638.95</v>
      </c>
      <c r="F271" s="354">
        <v>11.75</v>
      </c>
      <c r="G271" s="7">
        <v>-79.95</v>
      </c>
      <c r="I271" s="7"/>
      <c r="J271" s="7"/>
      <c r="K271" s="7"/>
      <c r="L271" s="7"/>
      <c r="M271" s="7"/>
      <c r="N271" s="7"/>
    </row>
    <row r="272" spans="1:14" x14ac:dyDescent="0.3">
      <c r="A272" s="6" t="s">
        <v>265</v>
      </c>
      <c r="B272" s="364">
        <v>472537.32</v>
      </c>
      <c r="C272" s="8">
        <v>-1.24</v>
      </c>
      <c r="D272" s="7">
        <v>222.25</v>
      </c>
      <c r="E272" s="358">
        <v>478458.68</v>
      </c>
      <c r="F272" s="354">
        <v>-2.17</v>
      </c>
      <c r="G272" s="7">
        <v>-335.51</v>
      </c>
      <c r="I272" s="7"/>
      <c r="J272" s="7"/>
      <c r="K272" s="7"/>
      <c r="L272" s="7"/>
      <c r="M272" s="7"/>
      <c r="N272" s="7"/>
    </row>
    <row r="273" spans="1:14" x14ac:dyDescent="0.3">
      <c r="A273" s="6" t="s">
        <v>266</v>
      </c>
      <c r="B273" s="364">
        <v>88781.26</v>
      </c>
      <c r="C273" s="8">
        <v>-6.45</v>
      </c>
      <c r="D273" s="7">
        <v>76.44</v>
      </c>
      <c r="E273" s="358">
        <v>94904.22</v>
      </c>
      <c r="F273" s="354">
        <v>1.56</v>
      </c>
      <c r="G273" s="7">
        <v>-115.52</v>
      </c>
      <c r="I273" s="7"/>
      <c r="J273" s="7"/>
      <c r="K273" s="7"/>
      <c r="L273" s="7"/>
      <c r="M273" s="7"/>
      <c r="N273" s="7"/>
    </row>
    <row r="274" spans="1:14" x14ac:dyDescent="0.3">
      <c r="A274" s="6" t="s">
        <v>267</v>
      </c>
      <c r="B274" s="364">
        <v>54123.61</v>
      </c>
      <c r="C274" s="8">
        <v>-5.15</v>
      </c>
      <c r="D274" s="7">
        <v>29.34</v>
      </c>
      <c r="E274" s="358">
        <v>57064.959999999999</v>
      </c>
      <c r="F274" s="354">
        <v>0.77</v>
      </c>
      <c r="G274" s="7">
        <v>-49.9</v>
      </c>
      <c r="I274" s="7"/>
      <c r="J274" s="7"/>
      <c r="K274" s="7"/>
      <c r="L274" s="7"/>
      <c r="M274" s="7"/>
      <c r="N274" s="7"/>
    </row>
    <row r="275" spans="1:14" x14ac:dyDescent="0.3">
      <c r="A275" s="6" t="s">
        <v>268</v>
      </c>
      <c r="B275" s="364">
        <v>104876.91</v>
      </c>
      <c r="C275" s="8">
        <v>-2.1800000000000002</v>
      </c>
      <c r="D275" s="7">
        <v>77.39</v>
      </c>
      <c r="E275" s="358">
        <v>107219.54</v>
      </c>
      <c r="F275" s="354">
        <v>-0.44</v>
      </c>
      <c r="G275" s="7">
        <v>-118.53</v>
      </c>
      <c r="I275" s="7"/>
      <c r="J275" s="7"/>
      <c r="K275" s="7"/>
      <c r="L275" s="7"/>
      <c r="M275" s="7"/>
      <c r="N275" s="7"/>
    </row>
    <row r="276" spans="1:14" x14ac:dyDescent="0.3">
      <c r="A276" s="6" t="s">
        <v>269</v>
      </c>
      <c r="B276" s="364">
        <v>131444.13</v>
      </c>
      <c r="C276" s="8">
        <v>1.61</v>
      </c>
      <c r="D276" s="7">
        <v>81</v>
      </c>
      <c r="E276" s="358">
        <v>129367.52</v>
      </c>
      <c r="F276" s="354">
        <v>-7.96</v>
      </c>
      <c r="G276" s="7">
        <v>-120.42</v>
      </c>
      <c r="I276" s="7"/>
      <c r="J276" s="7"/>
      <c r="K276" s="7"/>
      <c r="L276" s="7"/>
      <c r="M276" s="7"/>
      <c r="N276" s="7"/>
    </row>
    <row r="277" spans="1:14" x14ac:dyDescent="0.3">
      <c r="A277" s="6" t="s">
        <v>270</v>
      </c>
      <c r="B277" s="364">
        <v>58537.88</v>
      </c>
      <c r="C277" s="8">
        <v>-4.41</v>
      </c>
      <c r="D277" s="7">
        <v>41.34</v>
      </c>
      <c r="E277" s="358">
        <v>61239.56</v>
      </c>
      <c r="F277" s="354">
        <v>0.63</v>
      </c>
      <c r="G277" s="7">
        <v>-62.67</v>
      </c>
      <c r="I277" s="7"/>
      <c r="J277" s="7"/>
      <c r="K277" s="7"/>
      <c r="L277" s="7"/>
      <c r="M277" s="7"/>
      <c r="N277" s="7"/>
    </row>
    <row r="278" spans="1:14" x14ac:dyDescent="0.3">
      <c r="A278" s="6" t="s">
        <v>271</v>
      </c>
      <c r="B278" s="364">
        <v>298545.03999999998</v>
      </c>
      <c r="C278" s="8">
        <v>-1.27</v>
      </c>
      <c r="D278" s="7">
        <v>147</v>
      </c>
      <c r="E278" s="358">
        <v>302384.48</v>
      </c>
      <c r="F278" s="354">
        <v>0.7</v>
      </c>
      <c r="G278" s="7">
        <v>-208.97</v>
      </c>
      <c r="I278" s="7"/>
      <c r="J278" s="7"/>
      <c r="K278" s="7"/>
      <c r="L278" s="7"/>
      <c r="M278" s="7"/>
      <c r="N278" s="7"/>
    </row>
    <row r="279" spans="1:14" x14ac:dyDescent="0.3">
      <c r="A279" s="6" t="s">
        <v>272</v>
      </c>
      <c r="B279" s="364">
        <v>597885.02</v>
      </c>
      <c r="C279" s="8">
        <v>-5</v>
      </c>
      <c r="D279" s="7">
        <v>398.99</v>
      </c>
      <c r="E279" s="358">
        <v>629350.28</v>
      </c>
      <c r="F279" s="354">
        <v>9.14</v>
      </c>
      <c r="G279" s="7">
        <v>-634.16</v>
      </c>
      <c r="I279" s="7"/>
      <c r="J279" s="7"/>
      <c r="K279" s="7"/>
      <c r="L279" s="7"/>
      <c r="M279" s="7"/>
      <c r="N279" s="7"/>
    </row>
    <row r="280" spans="1:14" x14ac:dyDescent="0.3">
      <c r="A280" s="6" t="s">
        <v>273</v>
      </c>
      <c r="B280" s="364">
        <v>543311.18999999994</v>
      </c>
      <c r="C280" s="8">
        <v>-0.39</v>
      </c>
      <c r="D280" s="7">
        <v>257.39</v>
      </c>
      <c r="E280" s="358">
        <v>545418.53</v>
      </c>
      <c r="F280" s="354">
        <v>-1.5</v>
      </c>
      <c r="G280" s="7">
        <v>-391.5</v>
      </c>
      <c r="I280" s="7"/>
      <c r="J280" s="7"/>
      <c r="K280" s="7"/>
      <c r="L280" s="7"/>
      <c r="M280" s="7"/>
      <c r="N280" s="7"/>
    </row>
    <row r="281" spans="1:14" x14ac:dyDescent="0.3">
      <c r="A281" s="6" t="s">
        <v>274</v>
      </c>
      <c r="B281" s="364">
        <v>40664.89</v>
      </c>
      <c r="C281" s="8">
        <v>-1.1599999999999999</v>
      </c>
      <c r="D281" s="7">
        <v>19.27</v>
      </c>
      <c r="E281" s="358">
        <v>41142.04</v>
      </c>
      <c r="F281" s="354">
        <v>2.85</v>
      </c>
      <c r="G281" s="7">
        <v>-28.54</v>
      </c>
      <c r="I281" s="7"/>
      <c r="J281" s="7"/>
      <c r="K281" s="7"/>
      <c r="L281" s="7"/>
      <c r="M281" s="7"/>
      <c r="N281" s="7"/>
    </row>
    <row r="282" spans="1:14" x14ac:dyDescent="0.3">
      <c r="A282" s="6" t="s">
        <v>275</v>
      </c>
      <c r="B282" s="364">
        <v>103040.12</v>
      </c>
      <c r="C282" s="8">
        <v>-3.07</v>
      </c>
      <c r="D282" s="7">
        <v>61.69</v>
      </c>
      <c r="E282" s="358">
        <v>106301.96</v>
      </c>
      <c r="F282" s="354">
        <v>-2.98</v>
      </c>
      <c r="G282" s="7">
        <v>-88.94</v>
      </c>
      <c r="I282" s="7"/>
      <c r="J282" s="7"/>
      <c r="K282" s="7"/>
      <c r="L282" s="7"/>
      <c r="M282" s="7"/>
      <c r="N282" s="7"/>
    </row>
    <row r="283" spans="1:14" x14ac:dyDescent="0.3">
      <c r="A283" s="6" t="s">
        <v>276</v>
      </c>
      <c r="B283" s="364">
        <v>288819.55</v>
      </c>
      <c r="C283" s="8">
        <v>-1.46</v>
      </c>
      <c r="D283" s="7">
        <v>201.88</v>
      </c>
      <c r="E283" s="358">
        <v>293101.42</v>
      </c>
      <c r="F283" s="354">
        <v>-1.71</v>
      </c>
      <c r="G283" s="7">
        <v>-320.85000000000002</v>
      </c>
      <c r="I283" s="7"/>
      <c r="J283" s="7"/>
      <c r="K283" s="7"/>
      <c r="L283" s="7"/>
      <c r="M283" s="7"/>
      <c r="N283" s="7"/>
    </row>
  </sheetData>
  <conditionalFormatting sqref="B4 D249:E284 D231:D247 E231:E242 D158:E159 E156 E226:E229 E244:E247 D161:E165 D184:E200 D202:E208 D140:D156 D120:E138 E140:E154 D4:D16 E5:E16 D167:E170 D172:E182 D116:D117 D113:E114 E116 D108:D111 E108:E110 D18:E37 D39:E55 D218:D229 D210:E216 E218:E224 D57:E92 D94:E106">
    <cfRule type="containsText" dxfId="145" priority="15" stopIfTrue="1" operator="containsText" text="ort">
      <formula>NOT(ISERROR(SEARCH("ort",B4)))</formula>
    </cfRule>
  </conditionalFormatting>
  <conditionalFormatting sqref="E4">
    <cfRule type="containsText" dxfId="144" priority="14" stopIfTrue="1" operator="containsText" text="ort">
      <formula>NOT(ISERROR(SEARCH("ort",E4)))</formula>
    </cfRule>
  </conditionalFormatting>
  <conditionalFormatting sqref="B249:C284 B231:C247 B158:C159 B161:C165 B184:C200 B202:C208 B120:C138 B140:C156 B167:C170 B172:C182 B113:C114 B116:C117 B102:C106 B108:C111 B210:C216 B218:C229 B285:D1048435">
    <cfRule type="containsText" dxfId="143" priority="11" stopIfTrue="1" operator="containsText" text="ort">
      <formula>NOT(ISERROR(SEARCH("ort",#REF!)))</formula>
    </cfRule>
  </conditionalFormatting>
  <conditionalFormatting sqref="F249:F284 F231:F247 F158:F159 F161:F165 F184:F200 F202:F208 F120:F138 F140:F156 F5:F16 F167:F170 F172:F182 F113:F114 F116:F117 F108:F111 F18:F37 F39:F55 F210:F216 F218:F229 F57:F92 F94:F102 F104:F106">
    <cfRule type="containsText" dxfId="142" priority="10" stopIfTrue="1" operator="containsText" text="ort">
      <formula>NOT(ISERROR(SEARCH("ort",#REF!)))</formula>
    </cfRule>
  </conditionalFormatting>
  <conditionalFormatting sqref="E2 B5:C16 B18:C37 B39:C55 B57:C92 B94:C101">
    <cfRule type="containsText" dxfId="141" priority="12" stopIfTrue="1" operator="containsText" text="ort">
      <formula>NOT(ISERROR(SEARCH("ort",#REF!)))</formula>
    </cfRule>
  </conditionalFormatting>
  <conditionalFormatting sqref="G110">
    <cfRule type="containsText" dxfId="140" priority="9" stopIfTrue="1" operator="containsText" text="ort">
      <formula>NOT(ISERROR(SEARCH("ort",G110)))</formula>
    </cfRule>
  </conditionalFormatting>
  <conditionalFormatting sqref="G130">
    <cfRule type="containsText" dxfId="139" priority="8" stopIfTrue="1" operator="containsText" text="ort">
      <formula>NOT(ISERROR(SEARCH("ort",G130)))</formula>
    </cfRule>
  </conditionalFormatting>
  <conditionalFormatting sqref="G137">
    <cfRule type="containsText" dxfId="138" priority="7" stopIfTrue="1" operator="containsText" text="ort">
      <formula>NOT(ISERROR(SEARCH("ort",G137)))</formula>
    </cfRule>
  </conditionalFormatting>
  <conditionalFormatting sqref="G170">
    <cfRule type="containsText" dxfId="137" priority="6" stopIfTrue="1" operator="containsText" text="ort">
      <formula>NOT(ISERROR(SEARCH("ort",G170)))</formula>
    </cfRule>
  </conditionalFormatting>
  <conditionalFormatting sqref="G191">
    <cfRule type="containsText" dxfId="136" priority="5" stopIfTrue="1" operator="containsText" text="ort">
      <formula>NOT(ISERROR(SEARCH("ort",G191)))</formula>
    </cfRule>
  </conditionalFormatting>
  <conditionalFormatting sqref="F2:F3 E3">
    <cfRule type="containsText" dxfId="135" priority="16" stopIfTrue="1" operator="containsText" text="ort">
      <formula>NOT(ISERROR(SEARCH("ort",#REF!)))</formula>
    </cfRule>
  </conditionalFormatting>
  <conditionalFormatting sqref="B1048436:D1048576">
    <cfRule type="containsText" dxfId="134" priority="17" stopIfTrue="1" operator="containsText" text="ort">
      <formula>NOT(ISERROR(SEARCH("ort",#REF!)))</formula>
    </cfRule>
  </conditionalFormatting>
  <conditionalFormatting sqref="B1:C1 B3:D3 C2">
    <cfRule type="containsText" dxfId="133" priority="18" stopIfTrue="1" operator="containsText" text="ort">
      <formula>NOT(ISERROR(SEARCH("ort",#REF!)))</formula>
    </cfRule>
  </conditionalFormatting>
  <conditionalFormatting sqref="F4">
    <cfRule type="containsText" dxfId="132" priority="13" stopIfTrue="1" operator="containsText" text="ort">
      <formula>NOT(ISERROR(SEARCH("ort",#REF!)))</formula>
    </cfRule>
  </conditionalFormatting>
  <conditionalFormatting sqref="B2">
    <cfRule type="containsText" dxfId="131" priority="4" stopIfTrue="1" operator="containsText" text="ort">
      <formula>NOT(ISERROR(SEARCH("ort",#REF!)))</formula>
    </cfRule>
  </conditionalFormatting>
  <conditionalFormatting sqref="D2">
    <cfRule type="containsText" dxfId="130" priority="3" stopIfTrue="1" operator="containsText" text="ort">
      <formula>NOT(ISERROR(SEARCH("ort",#REF!)))</formula>
    </cfRule>
  </conditionalFormatting>
  <conditionalFormatting sqref="D1">
    <cfRule type="containsText" dxfId="129" priority="2" stopIfTrue="1" operator="containsText" text="ort">
      <formula>NOT(ISERROR(SEARCH("ort",#REF!)))</formula>
    </cfRule>
  </conditionalFormatting>
  <conditionalFormatting sqref="C4">
    <cfRule type="containsText" dxfId="128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selection activeCell="A35" sqref="A35"/>
    </sheetView>
  </sheetViews>
  <sheetFormatPr defaultColWidth="9.140625" defaultRowHeight="16.5" x14ac:dyDescent="0.3"/>
  <cols>
    <col min="1" max="1" width="27.7109375" style="349" customWidth="1"/>
    <col min="2" max="2" width="13.85546875" style="351" bestFit="1" customWidth="1"/>
    <col min="3" max="3" width="10.85546875" style="347" bestFit="1" customWidth="1"/>
    <col min="4" max="4" width="14.85546875" style="368" bestFit="1" customWidth="1"/>
    <col min="5" max="5" width="14.42578125" style="7" bestFit="1" customWidth="1"/>
    <col min="6" max="6" width="9.5703125" style="28" bestFit="1" customWidth="1"/>
    <col min="7" max="7" width="13.85546875" style="7" bestFit="1" customWidth="1"/>
    <col min="8" max="8" width="9.85546875" style="6" customWidth="1"/>
    <col min="9" max="9" width="12.7109375" style="6" customWidth="1"/>
    <col min="10" max="10" width="22" style="6" bestFit="1" customWidth="1"/>
    <col min="11" max="11" width="9.140625" style="6"/>
    <col min="12" max="12" width="13.5703125" style="6" bestFit="1" customWidth="1"/>
    <col min="13" max="16384" width="9.140625" style="6"/>
  </cols>
  <sheetData>
    <row r="1" spans="1:12" s="5" customFormat="1" x14ac:dyDescent="0.3">
      <c r="A1" s="1" t="s">
        <v>282</v>
      </c>
      <c r="B1" s="350"/>
      <c r="C1" s="266"/>
      <c r="D1" s="248" t="s">
        <v>343</v>
      </c>
      <c r="E1" s="14"/>
      <c r="F1" s="37"/>
      <c r="G1" s="14"/>
    </row>
    <row r="2" spans="1:12" s="3" customFormat="1" x14ac:dyDescent="0.3">
      <c r="A2" s="1"/>
      <c r="B2" s="371" t="s">
        <v>357</v>
      </c>
      <c r="C2" s="266"/>
      <c r="D2" s="372" t="s">
        <v>357</v>
      </c>
      <c r="E2" s="313">
        <v>42491</v>
      </c>
      <c r="F2" s="373"/>
      <c r="G2" s="2" t="s">
        <v>358</v>
      </c>
    </row>
    <row r="3" spans="1:12" s="340" customFormat="1" ht="31.5" customHeight="1" x14ac:dyDescent="0.3">
      <c r="A3" s="336" t="s">
        <v>277</v>
      </c>
      <c r="B3" s="341" t="s">
        <v>278</v>
      </c>
      <c r="C3" s="262" t="s">
        <v>279</v>
      </c>
      <c r="D3" s="361" t="s">
        <v>280</v>
      </c>
      <c r="E3" s="338" t="s">
        <v>278</v>
      </c>
      <c r="F3" s="374" t="s">
        <v>279</v>
      </c>
      <c r="G3" s="338" t="s">
        <v>280</v>
      </c>
    </row>
    <row r="4" spans="1:12" x14ac:dyDescent="0.3">
      <c r="A4" s="336" t="s">
        <v>325</v>
      </c>
      <c r="B4" s="341">
        <f>SUM(B5:B290)</f>
        <v>81952429.870000035</v>
      </c>
      <c r="C4" s="262">
        <f>(B4-E4)/E4*100</f>
        <v>-5.5134620581596314</v>
      </c>
      <c r="D4" s="361">
        <f>SUM(D5:D290)</f>
        <v>320585.83999999997</v>
      </c>
      <c r="E4" s="342">
        <v>86734503.830000103</v>
      </c>
      <c r="F4" s="375">
        <v>-0.89477386757690991</v>
      </c>
      <c r="G4" s="342">
        <v>20883253.989999991</v>
      </c>
      <c r="I4" s="7"/>
      <c r="K4" s="7"/>
    </row>
    <row r="5" spans="1:12" x14ac:dyDescent="0.3">
      <c r="A5" s="6" t="s">
        <v>0</v>
      </c>
      <c r="B5" s="351">
        <v>19042.2</v>
      </c>
      <c r="C5" s="347">
        <v>-8.0299999999999994</v>
      </c>
      <c r="D5" s="368">
        <v>59.49</v>
      </c>
      <c r="E5" s="7">
        <v>20705.400000000001</v>
      </c>
      <c r="F5" s="28">
        <v>-2.0299999999999998</v>
      </c>
      <c r="G5" s="7">
        <v>3200.94</v>
      </c>
      <c r="H5" s="7"/>
      <c r="I5" s="7"/>
      <c r="J5" s="7"/>
      <c r="K5" s="7"/>
      <c r="L5" s="7"/>
    </row>
    <row r="6" spans="1:12" x14ac:dyDescent="0.3">
      <c r="A6" s="6" t="s">
        <v>1</v>
      </c>
      <c r="B6" s="351">
        <v>272200.86</v>
      </c>
      <c r="C6" s="347">
        <v>-7.9</v>
      </c>
      <c r="D6" s="368">
        <v>679.47</v>
      </c>
      <c r="E6" s="7">
        <v>295551.43</v>
      </c>
      <c r="F6" s="28">
        <v>-1.4</v>
      </c>
      <c r="G6" s="7">
        <v>43956.480000000003</v>
      </c>
      <c r="H6" s="7"/>
      <c r="I6" s="7"/>
      <c r="J6" s="7"/>
      <c r="K6" s="7"/>
      <c r="L6" s="7"/>
    </row>
    <row r="7" spans="1:12" x14ac:dyDescent="0.3">
      <c r="A7" s="6" t="s">
        <v>2</v>
      </c>
      <c r="B7" s="351">
        <v>158515.62</v>
      </c>
      <c r="C7" s="347">
        <v>-4.3600000000000003</v>
      </c>
      <c r="D7" s="368">
        <v>519.23</v>
      </c>
      <c r="E7" s="7">
        <v>165741.66</v>
      </c>
      <c r="F7" s="28">
        <v>-3.49</v>
      </c>
      <c r="G7" s="7">
        <v>32852.07</v>
      </c>
      <c r="H7" s="7"/>
      <c r="I7" s="7"/>
      <c r="J7" s="7"/>
      <c r="K7" s="7"/>
      <c r="L7" s="7"/>
    </row>
    <row r="8" spans="1:12" x14ac:dyDescent="0.3">
      <c r="A8" s="6" t="s">
        <v>3</v>
      </c>
      <c r="B8" s="351">
        <v>46190.63</v>
      </c>
      <c r="C8" s="347">
        <v>-8.1199999999999992</v>
      </c>
      <c r="D8" s="368">
        <v>107.2</v>
      </c>
      <c r="E8" s="7">
        <v>50271.83</v>
      </c>
      <c r="F8" s="28">
        <v>3.52</v>
      </c>
      <c r="G8" s="7">
        <v>7242.02</v>
      </c>
      <c r="H8" s="7"/>
      <c r="I8" s="7"/>
      <c r="J8" s="7"/>
      <c r="K8" s="7"/>
      <c r="L8" s="7"/>
    </row>
    <row r="9" spans="1:12" x14ac:dyDescent="0.3">
      <c r="A9" s="6" t="s">
        <v>4</v>
      </c>
      <c r="B9" s="351">
        <v>190521.17</v>
      </c>
      <c r="C9" s="347">
        <v>-6.48</v>
      </c>
      <c r="D9" s="368">
        <v>590.39</v>
      </c>
      <c r="E9" s="7">
        <v>203727</v>
      </c>
      <c r="F9" s="28">
        <v>-0.68</v>
      </c>
      <c r="G9" s="7">
        <v>38107.42</v>
      </c>
      <c r="H9" s="7"/>
      <c r="I9" s="7"/>
      <c r="J9" s="7"/>
      <c r="K9" s="7"/>
      <c r="L9" s="7"/>
    </row>
    <row r="10" spans="1:12" x14ac:dyDescent="0.3">
      <c r="A10" s="6" t="s">
        <v>5</v>
      </c>
      <c r="B10" s="351">
        <v>142379.70000000001</v>
      </c>
      <c r="C10" s="347">
        <v>-4.51</v>
      </c>
      <c r="D10" s="368">
        <v>436.97</v>
      </c>
      <c r="E10" s="7">
        <v>149096.78</v>
      </c>
      <c r="F10" s="28">
        <v>-3.46</v>
      </c>
      <c r="G10" s="7">
        <v>25968.26</v>
      </c>
      <c r="H10" s="7"/>
      <c r="I10" s="7"/>
      <c r="J10" s="7"/>
      <c r="K10" s="7"/>
      <c r="L10" s="7"/>
    </row>
    <row r="11" spans="1:12" x14ac:dyDescent="0.3">
      <c r="A11" s="6" t="s">
        <v>6</v>
      </c>
      <c r="B11" s="351">
        <v>92154.34</v>
      </c>
      <c r="C11" s="347">
        <v>-4.13</v>
      </c>
      <c r="D11" s="368">
        <v>229.3</v>
      </c>
      <c r="E11" s="7">
        <v>96129.279999999999</v>
      </c>
      <c r="F11" s="28">
        <v>-2.0499999999999998</v>
      </c>
      <c r="G11" s="7">
        <v>15781.09</v>
      </c>
      <c r="H11" s="7"/>
      <c r="I11" s="7"/>
      <c r="J11" s="7"/>
      <c r="K11" s="7"/>
      <c r="L11" s="7"/>
    </row>
    <row r="12" spans="1:12" x14ac:dyDescent="0.3">
      <c r="A12" s="6" t="s">
        <v>7</v>
      </c>
      <c r="B12" s="351">
        <v>64848.18</v>
      </c>
      <c r="C12" s="347">
        <v>-5.68</v>
      </c>
      <c r="D12" s="368">
        <v>150.11000000000001</v>
      </c>
      <c r="E12" s="7">
        <v>68750.820000000007</v>
      </c>
      <c r="F12" s="28">
        <v>-2.83</v>
      </c>
      <c r="G12" s="7">
        <v>10893.85</v>
      </c>
      <c r="H12" s="7"/>
      <c r="I12" s="7"/>
      <c r="J12" s="7"/>
      <c r="K12" s="7"/>
      <c r="L12" s="7"/>
    </row>
    <row r="13" spans="1:12" x14ac:dyDescent="0.3">
      <c r="A13" s="6" t="s">
        <v>8</v>
      </c>
      <c r="B13" s="351">
        <v>18856.18</v>
      </c>
      <c r="C13" s="347">
        <v>-2.99</v>
      </c>
      <c r="D13" s="368">
        <v>43.34</v>
      </c>
      <c r="E13" s="7">
        <v>19437.849999999999</v>
      </c>
      <c r="F13" s="28">
        <v>-2.09</v>
      </c>
      <c r="G13" s="7">
        <v>2142.1799999999998</v>
      </c>
      <c r="H13" s="7"/>
      <c r="I13" s="7"/>
      <c r="J13" s="7"/>
      <c r="K13" s="7"/>
      <c r="L13" s="7"/>
    </row>
    <row r="14" spans="1:12" x14ac:dyDescent="0.3">
      <c r="A14" s="6" t="s">
        <v>9</v>
      </c>
      <c r="B14" s="351">
        <v>19905.28</v>
      </c>
      <c r="C14" s="347">
        <v>-7.43</v>
      </c>
      <c r="D14" s="368">
        <v>35.58</v>
      </c>
      <c r="E14" s="7">
        <v>21504.03</v>
      </c>
      <c r="F14" s="28">
        <v>0.35</v>
      </c>
      <c r="G14" s="7">
        <v>2313.16</v>
      </c>
      <c r="H14" s="7"/>
      <c r="I14" s="7"/>
      <c r="J14" s="7"/>
      <c r="K14" s="7"/>
      <c r="L14" s="7"/>
    </row>
    <row r="15" spans="1:12" x14ac:dyDescent="0.3">
      <c r="A15" s="6" t="s">
        <v>10</v>
      </c>
      <c r="B15" s="351">
        <v>28911.45</v>
      </c>
      <c r="C15" s="347">
        <v>-3.04</v>
      </c>
      <c r="D15" s="368">
        <v>87.48</v>
      </c>
      <c r="E15" s="7">
        <v>29819.13</v>
      </c>
      <c r="F15" s="28">
        <v>-0.17</v>
      </c>
      <c r="G15" s="7">
        <v>5763.44</v>
      </c>
      <c r="H15" s="7"/>
      <c r="I15" s="7"/>
      <c r="J15" s="7"/>
      <c r="K15" s="7"/>
      <c r="L15" s="7"/>
    </row>
    <row r="16" spans="1:12" x14ac:dyDescent="0.3">
      <c r="A16" s="6" t="s">
        <v>11</v>
      </c>
      <c r="B16" s="351">
        <v>3911709.37</v>
      </c>
      <c r="C16" s="347">
        <v>-3.14</v>
      </c>
      <c r="D16" s="368">
        <v>22164.6</v>
      </c>
      <c r="E16" s="7">
        <v>4038516.79</v>
      </c>
      <c r="F16" s="28">
        <v>-1.21</v>
      </c>
      <c r="G16" s="7">
        <v>1358127.92</v>
      </c>
      <c r="H16" s="7"/>
      <c r="I16" s="7"/>
      <c r="J16" s="7"/>
      <c r="K16" s="7"/>
      <c r="L16" s="7"/>
    </row>
    <row r="17" spans="1:12" x14ac:dyDescent="0.3">
      <c r="A17" s="344" t="s">
        <v>12</v>
      </c>
      <c r="B17" s="351">
        <v>169566.12</v>
      </c>
      <c r="C17" s="347">
        <v>-10.45</v>
      </c>
      <c r="D17" s="368">
        <v>541.15</v>
      </c>
      <c r="E17" s="7">
        <v>189358.64</v>
      </c>
      <c r="F17" s="376" t="s">
        <v>333</v>
      </c>
      <c r="G17" s="7">
        <v>31233.79</v>
      </c>
      <c r="H17" s="295" t="s">
        <v>348</v>
      </c>
    </row>
    <row r="18" spans="1:12" x14ac:dyDescent="0.3">
      <c r="A18" s="6" t="s">
        <v>13</v>
      </c>
      <c r="B18" s="351">
        <v>206712.57</v>
      </c>
      <c r="C18" s="347">
        <v>-7.47</v>
      </c>
      <c r="D18" s="368">
        <v>660.71</v>
      </c>
      <c r="E18" s="7">
        <v>223398.44</v>
      </c>
      <c r="F18" s="28">
        <v>0.09</v>
      </c>
      <c r="G18" s="7">
        <v>40120.75</v>
      </c>
      <c r="H18" s="7"/>
      <c r="I18" s="7"/>
      <c r="J18" s="7"/>
      <c r="K18" s="7"/>
      <c r="L18" s="7"/>
    </row>
    <row r="19" spans="1:12" x14ac:dyDescent="0.3">
      <c r="A19" s="6" t="s">
        <v>14</v>
      </c>
      <c r="B19" s="351">
        <v>43790.47</v>
      </c>
      <c r="C19" s="347">
        <v>-3.88</v>
      </c>
      <c r="D19" s="368">
        <v>139.87</v>
      </c>
      <c r="E19" s="7">
        <v>45556.11</v>
      </c>
      <c r="F19" s="28">
        <v>-3.25</v>
      </c>
      <c r="G19" s="7">
        <v>12596.14</v>
      </c>
      <c r="H19" s="7"/>
      <c r="I19" s="7"/>
      <c r="J19" s="7"/>
      <c r="K19" s="7"/>
      <c r="L19" s="7"/>
    </row>
    <row r="20" spans="1:12" x14ac:dyDescent="0.3">
      <c r="A20" s="6" t="s">
        <v>15</v>
      </c>
      <c r="B20" s="351">
        <v>69333.78</v>
      </c>
      <c r="C20" s="347">
        <v>-3.63</v>
      </c>
      <c r="D20" s="368">
        <v>126.67</v>
      </c>
      <c r="E20" s="7">
        <v>71944.259999999995</v>
      </c>
      <c r="F20" s="28">
        <v>-3.19</v>
      </c>
      <c r="G20" s="7">
        <v>10107.91</v>
      </c>
      <c r="H20" s="7"/>
      <c r="I20" s="7"/>
      <c r="J20" s="7"/>
      <c r="K20" s="7"/>
      <c r="L20" s="7"/>
    </row>
    <row r="21" spans="1:12" x14ac:dyDescent="0.3">
      <c r="A21" s="6" t="s">
        <v>16</v>
      </c>
      <c r="B21" s="351">
        <v>247116.69</v>
      </c>
      <c r="C21" s="347">
        <v>-7.01</v>
      </c>
      <c r="D21" s="368">
        <v>901.84</v>
      </c>
      <c r="E21" s="7">
        <v>265737.68</v>
      </c>
      <c r="F21" s="28">
        <v>-0.8</v>
      </c>
      <c r="G21" s="7">
        <v>55938.96</v>
      </c>
      <c r="H21" s="7"/>
      <c r="I21" s="7"/>
      <c r="J21" s="7"/>
      <c r="K21" s="7"/>
      <c r="L21" s="7"/>
    </row>
    <row r="22" spans="1:12" x14ac:dyDescent="0.3">
      <c r="A22" s="6" t="s">
        <v>17</v>
      </c>
      <c r="B22" s="351">
        <v>124661.82</v>
      </c>
      <c r="C22" s="347">
        <v>-7.77</v>
      </c>
      <c r="D22" s="368">
        <v>368.51</v>
      </c>
      <c r="E22" s="7">
        <v>135165.07999999999</v>
      </c>
      <c r="F22" s="28">
        <v>-0.21</v>
      </c>
      <c r="G22" s="7">
        <v>23298.27</v>
      </c>
      <c r="H22" s="7"/>
      <c r="I22" s="7"/>
      <c r="J22" s="7"/>
      <c r="K22" s="7"/>
      <c r="L22" s="7"/>
    </row>
    <row r="23" spans="1:12" x14ac:dyDescent="0.3">
      <c r="A23" s="6" t="s">
        <v>18</v>
      </c>
      <c r="B23" s="351">
        <v>111264.26</v>
      </c>
      <c r="C23" s="347">
        <v>-9.52</v>
      </c>
      <c r="D23" s="368">
        <v>341.24</v>
      </c>
      <c r="E23" s="7">
        <v>122976.74</v>
      </c>
      <c r="F23" s="28">
        <v>-0.76</v>
      </c>
      <c r="G23" s="7">
        <v>21787.7</v>
      </c>
      <c r="H23" s="7"/>
      <c r="I23" s="7"/>
      <c r="J23" s="7"/>
      <c r="K23" s="7"/>
      <c r="L23" s="7"/>
    </row>
    <row r="24" spans="1:12" x14ac:dyDescent="0.3">
      <c r="A24" s="6" t="s">
        <v>19</v>
      </c>
      <c r="B24" s="351">
        <v>17598.87</v>
      </c>
      <c r="C24" s="347">
        <v>-6.99</v>
      </c>
      <c r="D24" s="368">
        <v>38.65</v>
      </c>
      <c r="E24" s="7">
        <v>18921.22</v>
      </c>
      <c r="F24" s="28">
        <v>6.07</v>
      </c>
      <c r="G24" s="7">
        <v>2516.73</v>
      </c>
      <c r="H24" s="7"/>
      <c r="I24" s="7"/>
      <c r="J24" s="7"/>
      <c r="K24" s="7"/>
      <c r="L24" s="7"/>
    </row>
    <row r="25" spans="1:12" x14ac:dyDescent="0.3">
      <c r="A25" s="6" t="s">
        <v>20</v>
      </c>
      <c r="B25" s="351">
        <v>20908.560000000001</v>
      </c>
      <c r="C25" s="347">
        <v>-9.9</v>
      </c>
      <c r="D25" s="368">
        <v>74.23</v>
      </c>
      <c r="E25" s="7">
        <v>23205.52</v>
      </c>
      <c r="F25" s="28">
        <v>-4.41</v>
      </c>
      <c r="G25" s="7">
        <v>5136.3900000000003</v>
      </c>
      <c r="H25" s="7"/>
      <c r="I25" s="7"/>
      <c r="J25" s="7"/>
      <c r="K25" s="7"/>
      <c r="L25" s="7"/>
    </row>
    <row r="26" spans="1:12" x14ac:dyDescent="0.3">
      <c r="A26" s="6" t="s">
        <v>21</v>
      </c>
      <c r="B26" s="351">
        <v>441968.97</v>
      </c>
      <c r="C26" s="347">
        <v>-6.39</v>
      </c>
      <c r="D26" s="368">
        <v>1393.27</v>
      </c>
      <c r="E26" s="7">
        <v>472151.05</v>
      </c>
      <c r="F26" s="28">
        <v>-1.96</v>
      </c>
      <c r="G26" s="7">
        <v>95911.24</v>
      </c>
      <c r="H26" s="7"/>
      <c r="I26" s="7"/>
      <c r="J26" s="7"/>
      <c r="K26" s="7"/>
      <c r="L26" s="7"/>
    </row>
    <row r="27" spans="1:12" x14ac:dyDescent="0.3">
      <c r="A27" s="6" t="s">
        <v>22</v>
      </c>
      <c r="B27" s="351">
        <v>31820.7</v>
      </c>
      <c r="C27" s="347">
        <v>-6.96</v>
      </c>
      <c r="D27" s="368">
        <v>64.739999999999995</v>
      </c>
      <c r="E27" s="7">
        <v>34200.11</v>
      </c>
      <c r="F27" s="28">
        <v>-0.98</v>
      </c>
      <c r="G27" s="7">
        <v>3703.41</v>
      </c>
      <c r="H27" s="7"/>
      <c r="I27" s="7"/>
      <c r="J27" s="7"/>
      <c r="K27" s="7"/>
      <c r="L27" s="7"/>
    </row>
    <row r="28" spans="1:12" x14ac:dyDescent="0.3">
      <c r="A28" s="6" t="s">
        <v>23</v>
      </c>
      <c r="B28" s="351">
        <v>150474.26</v>
      </c>
      <c r="C28" s="347">
        <v>-8.58</v>
      </c>
      <c r="D28" s="368">
        <v>587.08000000000004</v>
      </c>
      <c r="E28" s="7">
        <v>164605.62</v>
      </c>
      <c r="F28" s="28">
        <v>-2.76</v>
      </c>
      <c r="G28" s="7">
        <v>35306.269999999997</v>
      </c>
      <c r="H28" s="7"/>
      <c r="I28" s="7"/>
      <c r="J28" s="7"/>
      <c r="K28" s="7"/>
      <c r="L28" s="7"/>
    </row>
    <row r="29" spans="1:12" x14ac:dyDescent="0.3">
      <c r="A29" s="6" t="s">
        <v>24</v>
      </c>
      <c r="B29" s="351">
        <v>80958.570000000007</v>
      </c>
      <c r="C29" s="347">
        <v>-7.33</v>
      </c>
      <c r="D29" s="368">
        <v>248.68</v>
      </c>
      <c r="E29" s="7">
        <v>87357.54</v>
      </c>
      <c r="F29" s="28">
        <v>-2.14</v>
      </c>
      <c r="G29" s="7">
        <v>15542.93</v>
      </c>
      <c r="H29" s="7"/>
      <c r="I29" s="7"/>
      <c r="J29" s="7"/>
      <c r="K29" s="7"/>
      <c r="L29" s="7"/>
    </row>
    <row r="30" spans="1:12" x14ac:dyDescent="0.3">
      <c r="A30" s="6" t="s">
        <v>25</v>
      </c>
      <c r="B30" s="351">
        <v>139679.45000000001</v>
      </c>
      <c r="C30" s="347">
        <v>-5.15</v>
      </c>
      <c r="D30" s="368">
        <v>561.45000000000005</v>
      </c>
      <c r="E30" s="7">
        <v>147266.07</v>
      </c>
      <c r="F30" s="28">
        <v>1.03</v>
      </c>
      <c r="G30" s="7">
        <v>46451.55</v>
      </c>
      <c r="H30" s="7"/>
      <c r="I30" s="7"/>
      <c r="J30" s="7"/>
      <c r="K30" s="7"/>
      <c r="L30" s="7"/>
    </row>
    <row r="31" spans="1:12" x14ac:dyDescent="0.3">
      <c r="A31" s="7" t="s">
        <v>26</v>
      </c>
      <c r="B31" s="351">
        <v>39391.910000000003</v>
      </c>
      <c r="C31" s="347">
        <v>-6.13</v>
      </c>
      <c r="D31" s="368">
        <v>206.29</v>
      </c>
      <c r="E31" s="7">
        <v>41965.8</v>
      </c>
      <c r="F31" s="28">
        <v>-7.25</v>
      </c>
      <c r="G31" s="7">
        <v>14470.19</v>
      </c>
      <c r="H31" s="7"/>
      <c r="I31" s="7"/>
      <c r="J31" s="7"/>
      <c r="K31" s="7"/>
      <c r="L31" s="7"/>
    </row>
    <row r="32" spans="1:12" x14ac:dyDescent="0.3">
      <c r="A32" s="7" t="s">
        <v>27</v>
      </c>
      <c r="B32" s="351">
        <v>146621.84</v>
      </c>
      <c r="C32" s="347">
        <v>-6.22</v>
      </c>
      <c r="D32" s="368">
        <v>413.72</v>
      </c>
      <c r="E32" s="7">
        <v>156338.46</v>
      </c>
      <c r="F32" s="28">
        <v>-1.1399999999999999</v>
      </c>
      <c r="G32" s="7">
        <v>27305.29</v>
      </c>
      <c r="H32" s="7"/>
      <c r="I32" s="7"/>
      <c r="J32" s="7"/>
      <c r="K32" s="7"/>
      <c r="L32" s="7"/>
    </row>
    <row r="33" spans="1:12" x14ac:dyDescent="0.3">
      <c r="A33" s="7" t="s">
        <v>28</v>
      </c>
      <c r="B33" s="351">
        <v>150052.48000000001</v>
      </c>
      <c r="C33" s="347">
        <v>-7.41</v>
      </c>
      <c r="D33" s="368">
        <v>395.47</v>
      </c>
      <c r="E33" s="7">
        <v>162069.4</v>
      </c>
      <c r="F33" s="28">
        <v>-3.19</v>
      </c>
      <c r="G33" s="7">
        <v>24899.62</v>
      </c>
      <c r="H33" s="7"/>
      <c r="I33" s="7"/>
      <c r="J33" s="7"/>
      <c r="K33" s="7"/>
      <c r="L33" s="7"/>
    </row>
    <row r="34" spans="1:12" x14ac:dyDescent="0.3">
      <c r="A34" s="7" t="s">
        <v>29</v>
      </c>
      <c r="B34" s="351">
        <v>290210.3</v>
      </c>
      <c r="C34" s="347">
        <v>-7.05</v>
      </c>
      <c r="D34" s="368">
        <v>969.27</v>
      </c>
      <c r="E34" s="7">
        <v>312220.33</v>
      </c>
      <c r="F34" s="28">
        <v>-1.75</v>
      </c>
      <c r="G34" s="7">
        <v>60532.25</v>
      </c>
      <c r="H34" s="7"/>
      <c r="I34" s="7"/>
      <c r="J34" s="7"/>
      <c r="K34" s="7"/>
      <c r="L34" s="7"/>
    </row>
    <row r="35" spans="1:12" x14ac:dyDescent="0.3">
      <c r="A35" s="6" t="s">
        <v>30</v>
      </c>
      <c r="B35" s="351">
        <v>51643.39</v>
      </c>
      <c r="C35" s="347">
        <v>-6.19</v>
      </c>
      <c r="D35" s="368">
        <v>297.93</v>
      </c>
      <c r="E35" s="7">
        <v>55051.43</v>
      </c>
      <c r="F35" s="28">
        <v>-0.65</v>
      </c>
      <c r="G35" s="7">
        <v>21294.55</v>
      </c>
      <c r="H35" s="7"/>
      <c r="I35" s="7"/>
      <c r="J35" s="7"/>
      <c r="K35" s="7"/>
      <c r="L35" s="7"/>
    </row>
    <row r="36" spans="1:12" x14ac:dyDescent="0.3">
      <c r="A36" s="6" t="s">
        <v>31</v>
      </c>
      <c r="B36" s="351">
        <v>7284475.6600000001</v>
      </c>
      <c r="C36" s="347">
        <v>-4.01</v>
      </c>
      <c r="D36" s="368">
        <v>52287.18</v>
      </c>
      <c r="E36" s="7">
        <v>7589172.3600000003</v>
      </c>
      <c r="F36" s="28">
        <v>-0.94</v>
      </c>
      <c r="G36" s="7">
        <v>3571972.85</v>
      </c>
      <c r="H36" s="7"/>
      <c r="I36" s="7"/>
      <c r="J36" s="7"/>
      <c r="K36" s="7"/>
      <c r="L36" s="7"/>
    </row>
    <row r="37" spans="1:12" x14ac:dyDescent="0.3">
      <c r="A37" s="6" t="s">
        <v>32</v>
      </c>
      <c r="B37" s="351">
        <v>34936.17</v>
      </c>
      <c r="C37" s="347">
        <v>-7.94</v>
      </c>
      <c r="D37" s="368">
        <v>143.26</v>
      </c>
      <c r="E37" s="7">
        <v>37949.01</v>
      </c>
      <c r="F37" s="28">
        <v>-1.54</v>
      </c>
      <c r="G37" s="7">
        <v>10226.08</v>
      </c>
      <c r="H37" s="7"/>
      <c r="I37" s="7"/>
      <c r="J37" s="7"/>
      <c r="K37" s="7"/>
      <c r="L37" s="7"/>
    </row>
    <row r="38" spans="1:12" x14ac:dyDescent="0.3">
      <c r="A38" s="344" t="s">
        <v>33</v>
      </c>
      <c r="B38" s="351">
        <v>596350.31999999995</v>
      </c>
      <c r="C38" s="347">
        <v>-7.7</v>
      </c>
      <c r="D38" s="368">
        <v>1586.02</v>
      </c>
      <c r="E38" s="7">
        <v>646097.34000000008</v>
      </c>
      <c r="F38" s="376" t="s">
        <v>333</v>
      </c>
      <c r="G38" s="7">
        <v>106875.45000000001</v>
      </c>
      <c r="H38" s="295" t="s">
        <v>349</v>
      </c>
    </row>
    <row r="39" spans="1:12" x14ac:dyDescent="0.3">
      <c r="A39" s="6" t="s">
        <v>34</v>
      </c>
      <c r="B39" s="351">
        <v>31468.63</v>
      </c>
      <c r="C39" s="347">
        <v>-6.53</v>
      </c>
      <c r="D39" s="368">
        <v>129.85</v>
      </c>
      <c r="E39" s="7">
        <v>33667.83</v>
      </c>
      <c r="F39" s="28">
        <v>-0.76</v>
      </c>
      <c r="G39" s="7">
        <v>9694.8799999999992</v>
      </c>
      <c r="H39" s="7"/>
      <c r="I39" s="7"/>
      <c r="J39" s="7"/>
      <c r="K39" s="7"/>
      <c r="L39" s="7"/>
    </row>
    <row r="40" spans="1:12" x14ac:dyDescent="0.3">
      <c r="A40" s="6" t="s">
        <v>35</v>
      </c>
      <c r="B40" s="351">
        <v>160936.45000000001</v>
      </c>
      <c r="C40" s="347">
        <v>-6.94</v>
      </c>
      <c r="D40" s="368">
        <v>518.34</v>
      </c>
      <c r="E40" s="7">
        <v>172943.45</v>
      </c>
      <c r="F40" s="28">
        <v>0.04</v>
      </c>
      <c r="G40" s="7">
        <v>31762.66</v>
      </c>
      <c r="H40" s="7"/>
      <c r="I40" s="7"/>
      <c r="J40" s="7"/>
      <c r="K40" s="7"/>
      <c r="L40" s="7"/>
    </row>
    <row r="41" spans="1:12" x14ac:dyDescent="0.3">
      <c r="A41" s="6" t="s">
        <v>36</v>
      </c>
      <c r="B41" s="351">
        <v>43466.17</v>
      </c>
      <c r="C41" s="347">
        <v>-6.14</v>
      </c>
      <c r="D41" s="368">
        <v>110.43</v>
      </c>
      <c r="E41" s="7">
        <v>46308.31</v>
      </c>
      <c r="F41" s="28">
        <v>-2.64</v>
      </c>
      <c r="G41" s="7">
        <v>7408.95</v>
      </c>
      <c r="H41" s="7"/>
      <c r="I41" s="7"/>
      <c r="J41" s="7"/>
      <c r="K41" s="7"/>
      <c r="L41" s="7"/>
    </row>
    <row r="42" spans="1:12" x14ac:dyDescent="0.3">
      <c r="A42" s="6" t="s">
        <v>37</v>
      </c>
      <c r="B42" s="351">
        <v>39625.32</v>
      </c>
      <c r="C42" s="347">
        <v>-7.65</v>
      </c>
      <c r="D42" s="368">
        <v>149.11000000000001</v>
      </c>
      <c r="E42" s="7">
        <v>42907.41</v>
      </c>
      <c r="F42" s="28">
        <v>1.6</v>
      </c>
      <c r="G42" s="7">
        <v>9931.1</v>
      </c>
      <c r="H42" s="7"/>
      <c r="I42" s="7"/>
      <c r="J42" s="7"/>
      <c r="K42" s="7"/>
      <c r="L42" s="7"/>
    </row>
    <row r="43" spans="1:12" x14ac:dyDescent="0.3">
      <c r="A43" s="6" t="s">
        <v>38</v>
      </c>
      <c r="B43" s="351">
        <v>660845.6</v>
      </c>
      <c r="C43" s="347">
        <v>-4.45</v>
      </c>
      <c r="D43" s="368">
        <v>2936.62</v>
      </c>
      <c r="E43" s="7">
        <v>691645.09</v>
      </c>
      <c r="F43" s="28">
        <v>-1.94</v>
      </c>
      <c r="G43" s="7">
        <v>178406.96</v>
      </c>
      <c r="H43" s="7"/>
      <c r="I43" s="7"/>
      <c r="J43" s="7"/>
      <c r="K43" s="7"/>
      <c r="L43" s="7"/>
    </row>
    <row r="44" spans="1:12" x14ac:dyDescent="0.3">
      <c r="A44" s="6" t="s">
        <v>39</v>
      </c>
      <c r="B44" s="351">
        <v>151303.17000000001</v>
      </c>
      <c r="C44" s="347">
        <v>-7.83</v>
      </c>
      <c r="D44" s="368">
        <v>418.28</v>
      </c>
      <c r="E44" s="7">
        <v>164152.79</v>
      </c>
      <c r="F44" s="28">
        <v>-1.04</v>
      </c>
      <c r="G44" s="7">
        <v>27955.18</v>
      </c>
      <c r="H44" s="7"/>
      <c r="I44" s="7"/>
      <c r="J44" s="7"/>
      <c r="K44" s="7"/>
      <c r="L44" s="7"/>
    </row>
    <row r="45" spans="1:12" x14ac:dyDescent="0.3">
      <c r="A45" s="6" t="s">
        <v>40</v>
      </c>
      <c r="B45" s="351">
        <v>1010924.07</v>
      </c>
      <c r="C45" s="347">
        <v>-6.65</v>
      </c>
      <c r="D45" s="368">
        <v>3461.73</v>
      </c>
      <c r="E45" s="7">
        <v>1082912.05</v>
      </c>
      <c r="F45" s="28">
        <v>-0.63</v>
      </c>
      <c r="G45" s="7">
        <v>228547.11</v>
      </c>
      <c r="H45" s="7"/>
      <c r="I45" s="7"/>
      <c r="J45" s="7"/>
      <c r="K45" s="7"/>
      <c r="L45" s="7"/>
    </row>
    <row r="46" spans="1:12" x14ac:dyDescent="0.3">
      <c r="A46" s="6" t="s">
        <v>41</v>
      </c>
      <c r="B46" s="351">
        <v>135689.45000000001</v>
      </c>
      <c r="C46" s="347">
        <v>-6.81</v>
      </c>
      <c r="D46" s="368">
        <v>398.16</v>
      </c>
      <c r="E46" s="7">
        <v>145606.04</v>
      </c>
      <c r="F46" s="28">
        <v>0.04</v>
      </c>
      <c r="G46" s="7">
        <v>27391.52</v>
      </c>
      <c r="H46" s="7"/>
      <c r="I46" s="7"/>
      <c r="J46" s="7"/>
      <c r="K46" s="7"/>
      <c r="L46" s="7"/>
    </row>
    <row r="47" spans="1:12" x14ac:dyDescent="0.3">
      <c r="A47" s="6" t="s">
        <v>42</v>
      </c>
      <c r="B47" s="351">
        <v>116302.96</v>
      </c>
      <c r="C47" s="347">
        <v>-5.67</v>
      </c>
      <c r="D47" s="368">
        <v>340.25</v>
      </c>
      <c r="E47" s="7">
        <v>123297.82</v>
      </c>
      <c r="F47" s="28">
        <v>-1.17</v>
      </c>
      <c r="G47" s="7">
        <v>21566.59</v>
      </c>
      <c r="H47" s="7"/>
      <c r="I47" s="7"/>
      <c r="J47" s="7"/>
      <c r="K47" s="7"/>
      <c r="L47" s="7"/>
    </row>
    <row r="48" spans="1:12" x14ac:dyDescent="0.3">
      <c r="A48" s="6" t="s">
        <v>43</v>
      </c>
      <c r="B48" s="351">
        <v>128382.79</v>
      </c>
      <c r="C48" s="347">
        <v>-6.1</v>
      </c>
      <c r="D48" s="368">
        <v>377.51</v>
      </c>
      <c r="E48" s="7">
        <v>136723.94</v>
      </c>
      <c r="F48" s="28">
        <v>-2.1</v>
      </c>
      <c r="G48" s="7">
        <v>24532.54</v>
      </c>
      <c r="H48" s="7"/>
      <c r="I48" s="7"/>
      <c r="J48" s="7"/>
      <c r="K48" s="7"/>
      <c r="L48" s="7"/>
    </row>
    <row r="49" spans="1:12" x14ac:dyDescent="0.3">
      <c r="A49" s="6" t="s">
        <v>44</v>
      </c>
      <c r="B49" s="351">
        <v>242005.09</v>
      </c>
      <c r="C49" s="347">
        <v>-5.0599999999999996</v>
      </c>
      <c r="D49" s="368">
        <v>489.72</v>
      </c>
      <c r="E49" s="7">
        <v>254893.84</v>
      </c>
      <c r="F49" s="28">
        <v>-0.32</v>
      </c>
      <c r="G49" s="7">
        <v>31232.79</v>
      </c>
      <c r="H49" s="7"/>
      <c r="I49" s="7"/>
      <c r="J49" s="7"/>
      <c r="K49" s="7"/>
      <c r="L49" s="7"/>
    </row>
    <row r="50" spans="1:12" x14ac:dyDescent="0.3">
      <c r="A50" s="6" t="s">
        <v>45</v>
      </c>
      <c r="B50" s="351">
        <v>68183.570000000007</v>
      </c>
      <c r="C50" s="347">
        <v>-6.78</v>
      </c>
      <c r="D50" s="368">
        <v>434.37</v>
      </c>
      <c r="E50" s="7">
        <v>73141.95</v>
      </c>
      <c r="F50" s="28">
        <v>-2.42</v>
      </c>
      <c r="G50" s="7">
        <v>31365.119999999999</v>
      </c>
      <c r="H50" s="7"/>
      <c r="I50" s="7"/>
      <c r="J50" s="7"/>
      <c r="K50" s="7"/>
      <c r="L50" s="7"/>
    </row>
    <row r="51" spans="1:12" x14ac:dyDescent="0.3">
      <c r="A51" s="6" t="s">
        <v>46</v>
      </c>
      <c r="B51" s="351">
        <v>454975.55</v>
      </c>
      <c r="C51" s="347">
        <v>-6.72</v>
      </c>
      <c r="D51" s="368">
        <v>1506.01</v>
      </c>
      <c r="E51" s="7">
        <v>487740.93</v>
      </c>
      <c r="F51" s="28">
        <v>-1.86</v>
      </c>
      <c r="G51" s="7">
        <v>83380.460000000006</v>
      </c>
      <c r="H51" s="7"/>
      <c r="I51" s="7"/>
      <c r="J51" s="7"/>
      <c r="K51" s="7"/>
      <c r="L51" s="7"/>
    </row>
    <row r="52" spans="1:12" x14ac:dyDescent="0.3">
      <c r="A52" s="6" t="s">
        <v>47</v>
      </c>
      <c r="B52" s="351">
        <v>101105.92</v>
      </c>
      <c r="C52" s="347">
        <v>-2.71</v>
      </c>
      <c r="D52" s="368">
        <v>421.9</v>
      </c>
      <c r="E52" s="7">
        <v>103925.15</v>
      </c>
      <c r="F52" s="28">
        <v>-0.91</v>
      </c>
      <c r="G52" s="7">
        <v>28101.35</v>
      </c>
      <c r="H52" s="7"/>
      <c r="I52" s="7"/>
      <c r="J52" s="7"/>
      <c r="K52" s="7"/>
      <c r="L52" s="7"/>
    </row>
    <row r="53" spans="1:12" x14ac:dyDescent="0.3">
      <c r="A53" s="6" t="s">
        <v>48</v>
      </c>
      <c r="B53" s="351">
        <v>112824.9</v>
      </c>
      <c r="C53" s="347">
        <v>-5.74</v>
      </c>
      <c r="D53" s="368">
        <v>494.79</v>
      </c>
      <c r="E53" s="7">
        <v>119701.55</v>
      </c>
      <c r="F53" s="28">
        <v>16.29</v>
      </c>
      <c r="G53" s="7">
        <v>23712.41</v>
      </c>
      <c r="H53" s="7"/>
      <c r="I53" s="7"/>
      <c r="J53" s="7"/>
      <c r="K53" s="7"/>
      <c r="L53" s="7"/>
    </row>
    <row r="54" spans="1:12" x14ac:dyDescent="0.3">
      <c r="A54" s="6" t="s">
        <v>49</v>
      </c>
      <c r="B54" s="351">
        <v>33840.67</v>
      </c>
      <c r="C54" s="347">
        <v>-8.7799999999999994</v>
      </c>
      <c r="D54" s="368">
        <v>131.27000000000001</v>
      </c>
      <c r="E54" s="7">
        <v>37096.629999999997</v>
      </c>
      <c r="F54" s="28">
        <v>0.6</v>
      </c>
      <c r="G54" s="7">
        <v>8008.74</v>
      </c>
      <c r="H54" s="7"/>
      <c r="I54" s="7"/>
      <c r="J54" s="7"/>
      <c r="K54" s="7"/>
      <c r="L54" s="7"/>
    </row>
    <row r="55" spans="1:12" x14ac:dyDescent="0.3">
      <c r="A55" s="6" t="s">
        <v>50</v>
      </c>
      <c r="B55" s="351">
        <v>89872.15</v>
      </c>
      <c r="C55" s="347">
        <v>-5.98</v>
      </c>
      <c r="D55" s="368">
        <v>211.3</v>
      </c>
      <c r="E55" s="7">
        <v>95583.92</v>
      </c>
      <c r="F55" s="28">
        <v>-1.76</v>
      </c>
      <c r="G55" s="7">
        <v>12922.54</v>
      </c>
      <c r="H55" s="7"/>
      <c r="I55" s="7"/>
      <c r="J55" s="7"/>
      <c r="K55" s="7"/>
      <c r="L55" s="7"/>
    </row>
    <row r="56" spans="1:12" x14ac:dyDescent="0.3">
      <c r="A56" s="6" t="s">
        <v>51</v>
      </c>
      <c r="B56" s="351">
        <v>269194.17</v>
      </c>
      <c r="C56" s="347">
        <v>-7.76</v>
      </c>
      <c r="D56" s="368">
        <v>733.46</v>
      </c>
      <c r="E56" s="7">
        <v>291852.24</v>
      </c>
      <c r="F56" s="28">
        <v>-0.75</v>
      </c>
      <c r="G56" s="7">
        <v>46628.62</v>
      </c>
      <c r="H56" s="7"/>
      <c r="I56" s="7"/>
      <c r="J56" s="7"/>
      <c r="K56" s="7"/>
      <c r="L56" s="7"/>
    </row>
    <row r="57" spans="1:12" x14ac:dyDescent="0.3">
      <c r="A57" s="6" t="s">
        <v>52</v>
      </c>
      <c r="B57" s="351">
        <v>991380.73</v>
      </c>
      <c r="C57" s="347">
        <v>-5.43</v>
      </c>
      <c r="D57" s="368">
        <v>3971.12</v>
      </c>
      <c r="E57" s="7">
        <v>1048283.64</v>
      </c>
      <c r="F57" s="28">
        <v>-0.25</v>
      </c>
      <c r="G57" s="7">
        <v>261561.7</v>
      </c>
      <c r="H57" s="7"/>
      <c r="I57" s="7"/>
      <c r="J57" s="7"/>
      <c r="K57" s="7"/>
      <c r="L57" s="7"/>
    </row>
    <row r="58" spans="1:12" x14ac:dyDescent="0.3">
      <c r="A58" s="6" t="s">
        <v>53</v>
      </c>
      <c r="B58" s="351">
        <v>111992.44</v>
      </c>
      <c r="C58" s="347">
        <v>-8.94</v>
      </c>
      <c r="D58" s="368">
        <v>270.60000000000002</v>
      </c>
      <c r="E58" s="7">
        <v>122994.01</v>
      </c>
      <c r="F58" s="28">
        <v>23.93</v>
      </c>
      <c r="G58" s="7">
        <v>17037.830000000002</v>
      </c>
      <c r="H58" s="7"/>
      <c r="I58" s="7"/>
      <c r="J58" s="7"/>
      <c r="K58" s="7"/>
      <c r="L58" s="7"/>
    </row>
    <row r="59" spans="1:12" x14ac:dyDescent="0.3">
      <c r="A59" s="6" t="s">
        <v>54</v>
      </c>
      <c r="B59" s="351">
        <v>97697.73</v>
      </c>
      <c r="C59" s="347">
        <v>-4.3600000000000003</v>
      </c>
      <c r="D59" s="368">
        <v>226.07</v>
      </c>
      <c r="E59" s="7">
        <v>102155.25</v>
      </c>
      <c r="F59" s="28">
        <v>3.42</v>
      </c>
      <c r="G59" s="7">
        <v>13681.97</v>
      </c>
      <c r="H59" s="7"/>
      <c r="I59" s="7"/>
      <c r="J59" s="7"/>
      <c r="K59" s="7"/>
      <c r="L59" s="7"/>
    </row>
    <row r="60" spans="1:12" x14ac:dyDescent="0.3">
      <c r="A60" s="6" t="s">
        <v>55</v>
      </c>
      <c r="B60" s="351">
        <v>81232.710000000006</v>
      </c>
      <c r="C60" s="347">
        <v>-8.16</v>
      </c>
      <c r="D60" s="368">
        <v>276.31</v>
      </c>
      <c r="E60" s="7">
        <v>88446.53</v>
      </c>
      <c r="F60" s="28">
        <v>-3</v>
      </c>
      <c r="G60" s="7">
        <v>19184.78</v>
      </c>
      <c r="H60" s="7"/>
      <c r="I60" s="7"/>
      <c r="J60" s="7"/>
      <c r="K60" s="7"/>
      <c r="L60" s="7"/>
    </row>
    <row r="61" spans="1:12" x14ac:dyDescent="0.3">
      <c r="A61" s="6" t="s">
        <v>56</v>
      </c>
      <c r="B61" s="351">
        <v>84678.01</v>
      </c>
      <c r="C61" s="347">
        <v>-8.34</v>
      </c>
      <c r="D61" s="368">
        <v>316.61</v>
      </c>
      <c r="E61" s="7">
        <v>92378.13</v>
      </c>
      <c r="F61" s="28">
        <v>-1.1100000000000001</v>
      </c>
      <c r="G61" s="7">
        <v>20851.919999999998</v>
      </c>
      <c r="H61" s="7"/>
      <c r="I61" s="7"/>
      <c r="J61" s="7"/>
      <c r="K61" s="7"/>
      <c r="L61" s="7"/>
    </row>
    <row r="62" spans="1:12" x14ac:dyDescent="0.3">
      <c r="A62" s="6" t="s">
        <v>57</v>
      </c>
      <c r="B62" s="351">
        <v>63741.29</v>
      </c>
      <c r="C62" s="347">
        <v>-8.67</v>
      </c>
      <c r="D62" s="368">
        <v>315.49</v>
      </c>
      <c r="E62" s="7">
        <v>69792.94</v>
      </c>
      <c r="F62" s="28">
        <v>-0.27</v>
      </c>
      <c r="G62" s="7">
        <v>22184.91</v>
      </c>
      <c r="H62" s="7"/>
      <c r="I62" s="7"/>
      <c r="J62" s="7"/>
      <c r="K62" s="7"/>
      <c r="L62" s="7"/>
    </row>
    <row r="63" spans="1:12" x14ac:dyDescent="0.3">
      <c r="A63" s="6" t="s">
        <v>58</v>
      </c>
      <c r="B63" s="351">
        <v>90681.68</v>
      </c>
      <c r="C63" s="347">
        <v>-7.36</v>
      </c>
      <c r="D63" s="368">
        <v>428.61</v>
      </c>
      <c r="E63" s="7">
        <v>97890.51</v>
      </c>
      <c r="F63" s="28">
        <v>-1.07</v>
      </c>
      <c r="G63" s="7">
        <v>28941.58</v>
      </c>
      <c r="H63" s="7"/>
      <c r="I63" s="7"/>
      <c r="J63" s="7"/>
      <c r="K63" s="7"/>
      <c r="L63" s="7"/>
    </row>
    <row r="64" spans="1:12" x14ac:dyDescent="0.3">
      <c r="A64" s="6" t="s">
        <v>59</v>
      </c>
      <c r="B64" s="351">
        <v>1923679.26</v>
      </c>
      <c r="C64" s="347">
        <v>-5.58</v>
      </c>
      <c r="D64" s="368">
        <v>6116.71</v>
      </c>
      <c r="E64" s="7">
        <v>2037310.42</v>
      </c>
      <c r="F64" s="28">
        <v>-0.7</v>
      </c>
      <c r="G64" s="7">
        <v>398898.52</v>
      </c>
      <c r="H64" s="7"/>
      <c r="I64" s="7"/>
      <c r="J64" s="7"/>
      <c r="K64" s="7"/>
      <c r="L64" s="7"/>
    </row>
    <row r="65" spans="1:12" x14ac:dyDescent="0.3">
      <c r="A65" s="6" t="s">
        <v>60</v>
      </c>
      <c r="B65" s="351">
        <v>32506.09</v>
      </c>
      <c r="C65" s="347">
        <v>-7.27</v>
      </c>
      <c r="D65" s="368">
        <v>94.71</v>
      </c>
      <c r="E65" s="7">
        <v>35054.639999999999</v>
      </c>
      <c r="F65" s="28">
        <v>-3.42</v>
      </c>
      <c r="G65" s="7">
        <v>5661.63</v>
      </c>
      <c r="H65" s="7"/>
      <c r="I65" s="7"/>
      <c r="J65" s="7"/>
      <c r="K65" s="7"/>
      <c r="L65" s="7"/>
    </row>
    <row r="66" spans="1:12" x14ac:dyDescent="0.3">
      <c r="A66" s="6" t="s">
        <v>61</v>
      </c>
      <c r="B66" s="351">
        <v>321067.36</v>
      </c>
      <c r="C66" s="347">
        <v>-7.76</v>
      </c>
      <c r="D66" s="368">
        <v>1201.32</v>
      </c>
      <c r="E66" s="7">
        <v>348086.82</v>
      </c>
      <c r="F66" s="28">
        <v>-0.91</v>
      </c>
      <c r="G66" s="7">
        <v>103399.33</v>
      </c>
      <c r="H66" s="7"/>
      <c r="I66" s="7"/>
      <c r="J66" s="7"/>
      <c r="K66" s="7"/>
      <c r="L66" s="7"/>
    </row>
    <row r="67" spans="1:12" x14ac:dyDescent="0.3">
      <c r="A67" s="6" t="s">
        <v>62</v>
      </c>
      <c r="B67" s="351">
        <v>609138.41</v>
      </c>
      <c r="C67" s="347">
        <v>-5.94</v>
      </c>
      <c r="D67" s="368">
        <v>1650.12</v>
      </c>
      <c r="E67" s="7">
        <v>647581.55000000005</v>
      </c>
      <c r="F67" s="28">
        <v>-0.95</v>
      </c>
      <c r="G67" s="7">
        <v>105019.16</v>
      </c>
      <c r="H67" s="7"/>
      <c r="I67" s="7"/>
      <c r="J67" s="7"/>
      <c r="K67" s="7"/>
      <c r="L67" s="7"/>
    </row>
    <row r="68" spans="1:12" x14ac:dyDescent="0.3">
      <c r="A68" s="6" t="s">
        <v>63</v>
      </c>
      <c r="B68" s="351">
        <v>636114.27</v>
      </c>
      <c r="C68" s="347">
        <v>-6.01</v>
      </c>
      <c r="D68" s="368">
        <v>1726.84</v>
      </c>
      <c r="E68" s="7">
        <v>676788.5</v>
      </c>
      <c r="F68" s="28">
        <v>-1.1000000000000001</v>
      </c>
      <c r="G68" s="7">
        <v>111878.74</v>
      </c>
      <c r="H68" s="7"/>
      <c r="I68" s="7"/>
      <c r="J68" s="7"/>
      <c r="K68" s="7"/>
      <c r="L68" s="7"/>
    </row>
    <row r="69" spans="1:12" x14ac:dyDescent="0.3">
      <c r="A69" s="6" t="s">
        <v>64</v>
      </c>
      <c r="B69" s="351">
        <v>209815.08</v>
      </c>
      <c r="C69" s="347">
        <v>-4.47</v>
      </c>
      <c r="D69" s="368">
        <v>611.51</v>
      </c>
      <c r="E69" s="7">
        <v>219627.92</v>
      </c>
      <c r="F69" s="28">
        <v>-0.69</v>
      </c>
      <c r="G69" s="7">
        <v>43490.19</v>
      </c>
      <c r="H69" s="7"/>
      <c r="I69" s="7"/>
      <c r="J69" s="7"/>
      <c r="K69" s="7"/>
      <c r="L69" s="7"/>
    </row>
    <row r="70" spans="1:12" x14ac:dyDescent="0.3">
      <c r="A70" s="6" t="s">
        <v>65</v>
      </c>
      <c r="B70" s="351">
        <v>498677.03</v>
      </c>
      <c r="C70" s="347">
        <v>-4.28</v>
      </c>
      <c r="D70" s="368">
        <v>1248.18</v>
      </c>
      <c r="E70" s="7">
        <v>520956.24</v>
      </c>
      <c r="F70" s="28">
        <v>0.04</v>
      </c>
      <c r="G70" s="7">
        <v>82127.47</v>
      </c>
      <c r="H70" s="7"/>
      <c r="I70" s="7"/>
      <c r="J70" s="7"/>
      <c r="K70" s="7"/>
      <c r="L70" s="7"/>
    </row>
    <row r="71" spans="1:12" x14ac:dyDescent="0.3">
      <c r="A71" s="6" t="s">
        <v>66</v>
      </c>
      <c r="B71" s="351">
        <v>83390.289999999994</v>
      </c>
      <c r="C71" s="347">
        <v>2.31</v>
      </c>
      <c r="D71" s="368">
        <v>400.86</v>
      </c>
      <c r="E71" s="7">
        <v>81508.67</v>
      </c>
      <c r="F71" s="28">
        <v>0.05</v>
      </c>
      <c r="G71" s="7">
        <v>28527.57</v>
      </c>
      <c r="H71" s="7"/>
      <c r="I71" s="7"/>
      <c r="J71" s="7"/>
      <c r="K71" s="7"/>
      <c r="L71" s="7"/>
    </row>
    <row r="72" spans="1:12" x14ac:dyDescent="0.3">
      <c r="A72" s="6" t="s">
        <v>67</v>
      </c>
      <c r="B72" s="351">
        <v>204800.55</v>
      </c>
      <c r="C72" s="347">
        <v>-7.08</v>
      </c>
      <c r="D72" s="368">
        <v>635.38</v>
      </c>
      <c r="E72" s="7">
        <v>220409.72</v>
      </c>
      <c r="F72" s="28">
        <v>0.52</v>
      </c>
      <c r="G72" s="7">
        <v>39479.129999999997</v>
      </c>
      <c r="H72" s="7"/>
      <c r="I72" s="7"/>
      <c r="J72" s="7"/>
      <c r="K72" s="7"/>
      <c r="L72" s="7"/>
    </row>
    <row r="73" spans="1:12" x14ac:dyDescent="0.3">
      <c r="A73" s="6" t="s">
        <v>68</v>
      </c>
      <c r="B73" s="351">
        <v>96152.61</v>
      </c>
      <c r="C73" s="347">
        <v>-8.39</v>
      </c>
      <c r="D73" s="368">
        <v>296.60000000000002</v>
      </c>
      <c r="E73" s="7">
        <v>104960.13</v>
      </c>
      <c r="F73" s="28">
        <v>-0.02</v>
      </c>
      <c r="G73" s="7">
        <v>18239.22</v>
      </c>
      <c r="H73" s="7"/>
      <c r="I73" s="7"/>
      <c r="J73" s="7"/>
      <c r="K73" s="7"/>
      <c r="L73" s="7"/>
    </row>
    <row r="74" spans="1:12" x14ac:dyDescent="0.3">
      <c r="A74" s="6" t="s">
        <v>69</v>
      </c>
      <c r="B74" s="351">
        <v>25903.08</v>
      </c>
      <c r="C74" s="347">
        <v>-5.49</v>
      </c>
      <c r="D74" s="368">
        <v>78.31</v>
      </c>
      <c r="E74" s="7">
        <v>27406.89</v>
      </c>
      <c r="F74" s="28">
        <v>-4.34</v>
      </c>
      <c r="G74" s="7">
        <v>4815.07</v>
      </c>
      <c r="H74" s="7"/>
      <c r="I74" s="7"/>
      <c r="J74" s="7"/>
      <c r="K74" s="7"/>
      <c r="L74" s="7"/>
    </row>
    <row r="75" spans="1:12" x14ac:dyDescent="0.3">
      <c r="A75" s="6" t="s">
        <v>70</v>
      </c>
      <c r="B75" s="351">
        <v>125118.27</v>
      </c>
      <c r="C75" s="347">
        <v>-7.16</v>
      </c>
      <c r="D75" s="368">
        <v>424.76</v>
      </c>
      <c r="E75" s="7">
        <v>134772.03</v>
      </c>
      <c r="F75" s="28">
        <v>0.27</v>
      </c>
      <c r="G75" s="7">
        <v>25518.7</v>
      </c>
      <c r="H75" s="7"/>
      <c r="I75" s="7"/>
      <c r="J75" s="7"/>
      <c r="K75" s="7"/>
      <c r="L75" s="7"/>
    </row>
    <row r="76" spans="1:12" x14ac:dyDescent="0.3">
      <c r="A76" s="6" t="s">
        <v>71</v>
      </c>
      <c r="B76" s="351">
        <v>65877.41</v>
      </c>
      <c r="C76" s="347">
        <v>-9.1999999999999993</v>
      </c>
      <c r="D76" s="368">
        <v>263.51</v>
      </c>
      <c r="E76" s="7">
        <v>72555.12</v>
      </c>
      <c r="F76" s="28">
        <v>0.39</v>
      </c>
      <c r="G76" s="7">
        <v>16199.36</v>
      </c>
      <c r="H76" s="7"/>
      <c r="I76" s="7"/>
      <c r="J76" s="7"/>
      <c r="K76" s="7"/>
      <c r="L76" s="7"/>
    </row>
    <row r="77" spans="1:12" x14ac:dyDescent="0.3">
      <c r="A77" s="6" t="s">
        <v>72</v>
      </c>
      <c r="B77" s="351">
        <v>39748.53</v>
      </c>
      <c r="C77" s="347">
        <v>-7.38</v>
      </c>
      <c r="D77" s="368">
        <v>136.19</v>
      </c>
      <c r="E77" s="7">
        <v>42915.92</v>
      </c>
      <c r="F77" s="28">
        <v>2.46</v>
      </c>
      <c r="G77" s="7">
        <v>8889.4500000000007</v>
      </c>
      <c r="H77" s="7"/>
      <c r="I77" s="7"/>
      <c r="J77" s="7"/>
      <c r="K77" s="7"/>
      <c r="L77" s="7"/>
    </row>
    <row r="78" spans="1:12" x14ac:dyDescent="0.3">
      <c r="A78" s="6" t="s">
        <v>73</v>
      </c>
      <c r="B78" s="351">
        <v>23103.08</v>
      </c>
      <c r="C78" s="347">
        <v>-2.02</v>
      </c>
      <c r="D78" s="368">
        <v>133.74</v>
      </c>
      <c r="E78" s="7">
        <v>23578.48</v>
      </c>
      <c r="F78" s="28">
        <v>-5.18</v>
      </c>
      <c r="G78" s="7">
        <v>8031.6</v>
      </c>
      <c r="H78" s="7"/>
      <c r="I78" s="7"/>
      <c r="J78" s="7"/>
      <c r="K78" s="7"/>
      <c r="L78" s="7"/>
    </row>
    <row r="79" spans="1:12" x14ac:dyDescent="0.3">
      <c r="A79" s="6" t="s">
        <v>74</v>
      </c>
      <c r="B79" s="351">
        <v>258476.26</v>
      </c>
      <c r="C79" s="347">
        <v>-6.11</v>
      </c>
      <c r="D79" s="368">
        <v>818.39</v>
      </c>
      <c r="E79" s="7">
        <v>275288.90000000002</v>
      </c>
      <c r="F79" s="28">
        <v>-1.08</v>
      </c>
      <c r="G79" s="7">
        <v>52417.42</v>
      </c>
      <c r="H79" s="7"/>
      <c r="I79" s="7"/>
      <c r="J79" s="7"/>
      <c r="K79" s="7"/>
      <c r="L79" s="7"/>
    </row>
    <row r="80" spans="1:12" x14ac:dyDescent="0.3">
      <c r="A80" s="6" t="s">
        <v>75</v>
      </c>
      <c r="B80" s="351">
        <v>303701.99</v>
      </c>
      <c r="C80" s="347">
        <v>-7.18</v>
      </c>
      <c r="D80" s="368">
        <v>874.95</v>
      </c>
      <c r="E80" s="7">
        <v>327204.19</v>
      </c>
      <c r="F80" s="28">
        <v>-2.36</v>
      </c>
      <c r="G80" s="7">
        <v>58797.98</v>
      </c>
      <c r="H80" s="7"/>
      <c r="I80" s="7"/>
      <c r="J80" s="7"/>
      <c r="K80" s="7"/>
      <c r="L80" s="7"/>
    </row>
    <row r="81" spans="1:12" x14ac:dyDescent="0.3">
      <c r="A81" s="6" t="s">
        <v>76</v>
      </c>
      <c r="B81" s="351">
        <v>208797.64</v>
      </c>
      <c r="C81" s="347">
        <v>-6.2</v>
      </c>
      <c r="D81" s="368">
        <v>383.86</v>
      </c>
      <c r="E81" s="7">
        <v>222594.19</v>
      </c>
      <c r="F81" s="28">
        <v>-2.4500000000000002</v>
      </c>
      <c r="G81" s="7">
        <v>25957.56</v>
      </c>
      <c r="H81" s="7"/>
      <c r="I81" s="7"/>
      <c r="J81" s="7"/>
      <c r="K81" s="7"/>
      <c r="L81" s="7"/>
    </row>
    <row r="82" spans="1:12" x14ac:dyDescent="0.3">
      <c r="A82" s="6" t="s">
        <v>77</v>
      </c>
      <c r="B82" s="351">
        <v>38061.99</v>
      </c>
      <c r="C82" s="347">
        <v>-7.57</v>
      </c>
      <c r="D82" s="368">
        <v>146.96</v>
      </c>
      <c r="E82" s="7">
        <v>41181.06</v>
      </c>
      <c r="F82" s="28">
        <v>-0.51</v>
      </c>
      <c r="G82" s="7">
        <v>11223.33</v>
      </c>
      <c r="H82" s="7"/>
      <c r="I82" s="7"/>
      <c r="J82" s="7"/>
      <c r="K82" s="7"/>
      <c r="L82" s="7"/>
    </row>
    <row r="83" spans="1:12" x14ac:dyDescent="0.3">
      <c r="A83" s="6" t="s">
        <v>78</v>
      </c>
      <c r="B83" s="351">
        <v>133303.31</v>
      </c>
      <c r="C83" s="347">
        <v>-6.19</v>
      </c>
      <c r="D83" s="368">
        <v>372.75</v>
      </c>
      <c r="E83" s="7">
        <v>142097.43</v>
      </c>
      <c r="F83" s="28">
        <v>-1.78</v>
      </c>
      <c r="G83" s="7">
        <v>23412.39</v>
      </c>
      <c r="H83" s="7"/>
      <c r="I83" s="7"/>
      <c r="J83" s="7"/>
      <c r="K83" s="7"/>
      <c r="L83" s="7"/>
    </row>
    <row r="84" spans="1:12" x14ac:dyDescent="0.3">
      <c r="A84" s="6" t="s">
        <v>79</v>
      </c>
      <c r="B84" s="351">
        <v>285001.73</v>
      </c>
      <c r="C84" s="347">
        <v>-6.78</v>
      </c>
      <c r="D84" s="368">
        <v>1348.25</v>
      </c>
      <c r="E84" s="7">
        <v>305738.96999999997</v>
      </c>
      <c r="F84" s="28">
        <v>-0.6</v>
      </c>
      <c r="G84" s="7">
        <v>80800.78</v>
      </c>
      <c r="H84" s="7"/>
      <c r="I84" s="7"/>
      <c r="J84" s="7"/>
      <c r="K84" s="7"/>
      <c r="L84" s="7"/>
    </row>
    <row r="85" spans="1:12" x14ac:dyDescent="0.3">
      <c r="A85" s="6" t="s">
        <v>80</v>
      </c>
      <c r="B85" s="351">
        <v>138067.56</v>
      </c>
      <c r="C85" s="347">
        <v>-6</v>
      </c>
      <c r="D85" s="368">
        <v>381.76</v>
      </c>
      <c r="E85" s="7">
        <v>146887.37</v>
      </c>
      <c r="F85" s="28">
        <v>-1.22</v>
      </c>
      <c r="G85" s="7">
        <v>23047.06</v>
      </c>
      <c r="H85" s="7"/>
      <c r="I85" s="7"/>
      <c r="J85" s="7"/>
      <c r="K85" s="7"/>
      <c r="L85" s="7"/>
    </row>
    <row r="86" spans="1:12" x14ac:dyDescent="0.3">
      <c r="A86" s="6" t="s">
        <v>81</v>
      </c>
      <c r="B86" s="351">
        <v>136309.39000000001</v>
      </c>
      <c r="C86" s="347">
        <v>-6.93</v>
      </c>
      <c r="D86" s="368">
        <v>300.43</v>
      </c>
      <c r="E86" s="7">
        <v>146460.29999999999</v>
      </c>
      <c r="F86" s="28">
        <v>-0.55000000000000004</v>
      </c>
      <c r="G86" s="7">
        <v>18797.849999999999</v>
      </c>
      <c r="H86" s="7"/>
      <c r="I86" s="7"/>
      <c r="J86" s="7"/>
      <c r="K86" s="7"/>
      <c r="L86" s="7"/>
    </row>
    <row r="87" spans="1:12" x14ac:dyDescent="0.3">
      <c r="A87" s="6" t="s">
        <v>82</v>
      </c>
      <c r="B87" s="351">
        <v>294987.49</v>
      </c>
      <c r="C87" s="347">
        <v>-3.53</v>
      </c>
      <c r="D87" s="368">
        <v>655.72</v>
      </c>
      <c r="E87" s="7">
        <v>305789.21000000002</v>
      </c>
      <c r="F87" s="28">
        <v>-0.1</v>
      </c>
      <c r="G87" s="7">
        <v>46158.879999999997</v>
      </c>
      <c r="H87" s="7"/>
      <c r="I87" s="7"/>
      <c r="J87" s="7"/>
      <c r="K87" s="7"/>
      <c r="L87" s="7"/>
    </row>
    <row r="88" spans="1:12" x14ac:dyDescent="0.3">
      <c r="A88" s="6" t="s">
        <v>83</v>
      </c>
      <c r="B88" s="351">
        <v>503071.72</v>
      </c>
      <c r="C88" s="347">
        <v>-5.61</v>
      </c>
      <c r="D88" s="368">
        <v>1841.77</v>
      </c>
      <c r="E88" s="7">
        <v>532989.96</v>
      </c>
      <c r="F88" s="28">
        <v>-1.46</v>
      </c>
      <c r="G88" s="7">
        <v>132758.5</v>
      </c>
      <c r="H88" s="7"/>
      <c r="I88" s="7"/>
      <c r="J88" s="7"/>
      <c r="K88" s="7"/>
      <c r="L88" s="7"/>
    </row>
    <row r="89" spans="1:12" x14ac:dyDescent="0.3">
      <c r="A89" s="6" t="s">
        <v>84</v>
      </c>
      <c r="B89" s="351">
        <v>169098.64</v>
      </c>
      <c r="C89" s="347">
        <v>-7.44</v>
      </c>
      <c r="D89" s="368">
        <v>570.25</v>
      </c>
      <c r="E89" s="7">
        <v>182686.74</v>
      </c>
      <c r="F89" s="28">
        <v>-2.54</v>
      </c>
      <c r="G89" s="7">
        <v>36337.57</v>
      </c>
      <c r="H89" s="7"/>
      <c r="I89" s="7"/>
      <c r="J89" s="7"/>
      <c r="K89" s="7"/>
      <c r="L89" s="7"/>
    </row>
    <row r="90" spans="1:12" x14ac:dyDescent="0.3">
      <c r="A90" s="6" t="s">
        <v>85</v>
      </c>
      <c r="B90" s="351">
        <v>31137.03</v>
      </c>
      <c r="C90" s="347">
        <v>-7.25</v>
      </c>
      <c r="D90" s="368">
        <v>122.58</v>
      </c>
      <c r="E90" s="7">
        <v>33569.78</v>
      </c>
      <c r="F90" s="28">
        <v>-1.1399999999999999</v>
      </c>
      <c r="G90" s="7">
        <v>7810.92</v>
      </c>
      <c r="H90" s="7"/>
      <c r="I90" s="7"/>
      <c r="J90" s="7"/>
      <c r="K90" s="7"/>
      <c r="L90" s="7"/>
    </row>
    <row r="91" spans="1:12" x14ac:dyDescent="0.3">
      <c r="A91" s="6" t="s">
        <v>86</v>
      </c>
      <c r="B91" s="351">
        <v>28218.34</v>
      </c>
      <c r="C91" s="347">
        <v>-5</v>
      </c>
      <c r="D91" s="368">
        <v>101.04</v>
      </c>
      <c r="E91" s="7">
        <v>29703.26</v>
      </c>
      <c r="F91" s="28">
        <v>5.74</v>
      </c>
      <c r="G91" s="7">
        <v>6936.41</v>
      </c>
      <c r="H91" s="7"/>
      <c r="I91" s="7"/>
      <c r="J91" s="7"/>
      <c r="K91" s="7"/>
      <c r="L91" s="7"/>
    </row>
    <row r="92" spans="1:12" x14ac:dyDescent="0.3">
      <c r="A92" s="6" t="s">
        <v>87</v>
      </c>
      <c r="B92" s="351">
        <v>632758.38</v>
      </c>
      <c r="C92" s="347">
        <v>-5.91</v>
      </c>
      <c r="D92" s="368">
        <v>1891.81</v>
      </c>
      <c r="E92" s="7">
        <v>672526.13</v>
      </c>
      <c r="F92" s="28">
        <v>0.28000000000000003</v>
      </c>
      <c r="G92" s="7">
        <v>124438.53</v>
      </c>
      <c r="H92" s="7"/>
      <c r="I92" s="7"/>
      <c r="J92" s="7"/>
      <c r="K92" s="7"/>
      <c r="L92" s="7"/>
    </row>
    <row r="93" spans="1:12" x14ac:dyDescent="0.3">
      <c r="A93" s="344" t="s">
        <v>88</v>
      </c>
      <c r="B93" s="351">
        <v>189777.27</v>
      </c>
      <c r="C93" s="347">
        <v>-9.77</v>
      </c>
      <c r="D93" s="368">
        <v>707.77</v>
      </c>
      <c r="E93" s="7">
        <v>210325.31</v>
      </c>
      <c r="F93" s="376" t="s">
        <v>333</v>
      </c>
      <c r="G93" s="7">
        <v>45023.55</v>
      </c>
      <c r="H93" s="295" t="s">
        <v>350</v>
      </c>
    </row>
    <row r="94" spans="1:12" x14ac:dyDescent="0.3">
      <c r="A94" s="6" t="s">
        <v>89</v>
      </c>
      <c r="B94" s="351">
        <v>95833.66</v>
      </c>
      <c r="C94" s="347">
        <v>-5.25</v>
      </c>
      <c r="D94" s="368">
        <v>397.55</v>
      </c>
      <c r="E94" s="7">
        <v>101148.73</v>
      </c>
      <c r="F94" s="28">
        <v>-0.31</v>
      </c>
      <c r="G94" s="7">
        <v>42252.85</v>
      </c>
      <c r="H94" s="7"/>
      <c r="I94" s="7"/>
      <c r="J94" s="7"/>
      <c r="K94" s="7"/>
      <c r="L94" s="7"/>
    </row>
    <row r="95" spans="1:12" x14ac:dyDescent="0.3">
      <c r="A95" s="6" t="s">
        <v>90</v>
      </c>
      <c r="B95" s="351">
        <v>112771.07</v>
      </c>
      <c r="C95" s="347">
        <v>-8.8800000000000008</v>
      </c>
      <c r="D95" s="368">
        <v>467.21</v>
      </c>
      <c r="E95" s="7">
        <v>123766.22</v>
      </c>
      <c r="F95" s="28">
        <v>-1.1299999999999999</v>
      </c>
      <c r="G95" s="7">
        <v>29819.64</v>
      </c>
      <c r="H95" s="7"/>
      <c r="I95" s="7"/>
      <c r="J95" s="7"/>
      <c r="K95" s="7"/>
      <c r="L95" s="7"/>
    </row>
    <row r="96" spans="1:12" x14ac:dyDescent="0.3">
      <c r="A96" s="6" t="s">
        <v>91</v>
      </c>
      <c r="B96" s="351">
        <v>134502.1</v>
      </c>
      <c r="C96" s="347">
        <v>-6.66</v>
      </c>
      <c r="D96" s="368">
        <v>418.77</v>
      </c>
      <c r="E96" s="7">
        <v>144101.35</v>
      </c>
      <c r="F96" s="28">
        <v>-3.62</v>
      </c>
      <c r="G96" s="7">
        <v>25531.86</v>
      </c>
      <c r="H96" s="7"/>
      <c r="I96" s="7"/>
      <c r="J96" s="7"/>
      <c r="K96" s="7"/>
      <c r="L96" s="7"/>
    </row>
    <row r="97" spans="1:12" x14ac:dyDescent="0.3">
      <c r="A97" s="6" t="s">
        <v>92</v>
      </c>
      <c r="B97" s="351">
        <v>954738.8</v>
      </c>
      <c r="C97" s="347">
        <v>-6.05</v>
      </c>
      <c r="D97" s="368">
        <v>3224.75</v>
      </c>
      <c r="E97" s="7">
        <v>1016166.82</v>
      </c>
      <c r="F97" s="28">
        <v>-1.29</v>
      </c>
      <c r="G97" s="7">
        <v>200822.11</v>
      </c>
      <c r="H97" s="7"/>
      <c r="I97" s="7"/>
      <c r="J97" s="7"/>
      <c r="K97" s="7"/>
      <c r="L97" s="7"/>
    </row>
    <row r="98" spans="1:12" x14ac:dyDescent="0.3">
      <c r="A98" s="6" t="s">
        <v>93</v>
      </c>
      <c r="B98" s="351">
        <v>52997.62</v>
      </c>
      <c r="C98" s="347">
        <v>-6.1</v>
      </c>
      <c r="D98" s="368">
        <v>180.82</v>
      </c>
      <c r="E98" s="7">
        <v>56443.35</v>
      </c>
      <c r="F98" s="28">
        <v>2.14</v>
      </c>
      <c r="G98" s="7">
        <v>11798.35</v>
      </c>
      <c r="H98" s="7"/>
      <c r="I98" s="7"/>
      <c r="J98" s="7"/>
      <c r="K98" s="7"/>
      <c r="L98" s="7"/>
    </row>
    <row r="99" spans="1:12" x14ac:dyDescent="0.3">
      <c r="A99" s="6" t="s">
        <v>94</v>
      </c>
      <c r="B99" s="351">
        <v>44765.02</v>
      </c>
      <c r="C99" s="347">
        <v>-2.5499999999999998</v>
      </c>
      <c r="D99" s="368">
        <v>154.41999999999999</v>
      </c>
      <c r="E99" s="7">
        <v>45934.7</v>
      </c>
      <c r="F99" s="28">
        <v>-3.13</v>
      </c>
      <c r="G99" s="7">
        <v>10106.4</v>
      </c>
      <c r="H99" s="7"/>
      <c r="I99" s="7"/>
      <c r="J99" s="7"/>
      <c r="K99" s="7"/>
      <c r="L99" s="7"/>
    </row>
    <row r="100" spans="1:12" x14ac:dyDescent="0.3">
      <c r="A100" s="6" t="s">
        <v>95</v>
      </c>
      <c r="B100" s="351">
        <v>223931.78</v>
      </c>
      <c r="C100" s="347">
        <v>-5.13</v>
      </c>
      <c r="D100" s="368">
        <v>592</v>
      </c>
      <c r="E100" s="7">
        <v>236045.73</v>
      </c>
      <c r="F100" s="28">
        <v>-7.0000000000000007E-2</v>
      </c>
      <c r="G100" s="7">
        <v>40976.82</v>
      </c>
      <c r="H100" s="7"/>
      <c r="I100" s="7"/>
      <c r="J100" s="7"/>
      <c r="K100" s="7"/>
      <c r="L100" s="7"/>
    </row>
    <row r="101" spans="1:12" x14ac:dyDescent="0.3">
      <c r="A101" s="6" t="s">
        <v>96</v>
      </c>
      <c r="B101" s="351">
        <v>38677.910000000003</v>
      </c>
      <c r="C101" s="347">
        <v>-4.6900000000000004</v>
      </c>
      <c r="D101" s="368">
        <v>155.04</v>
      </c>
      <c r="E101" s="7">
        <v>40580.07</v>
      </c>
      <c r="F101" s="28">
        <v>-14.85</v>
      </c>
      <c r="G101" s="7">
        <v>10559.79</v>
      </c>
      <c r="H101" s="7"/>
      <c r="I101" s="7"/>
      <c r="J101" s="7"/>
      <c r="K101" s="7"/>
      <c r="L101" s="7"/>
    </row>
    <row r="102" spans="1:12" x14ac:dyDescent="0.3">
      <c r="A102" s="6" t="s">
        <v>97</v>
      </c>
      <c r="B102" s="351">
        <v>43051.93</v>
      </c>
      <c r="C102" s="347">
        <v>-4.1399999999999997</v>
      </c>
      <c r="D102" s="368">
        <v>115.37</v>
      </c>
      <c r="E102" s="7">
        <v>44909.98</v>
      </c>
      <c r="F102" s="28">
        <v>-3.05</v>
      </c>
      <c r="G102" s="7">
        <v>7100.35</v>
      </c>
      <c r="H102" s="7"/>
      <c r="I102" s="7"/>
      <c r="J102" s="7"/>
      <c r="K102" s="7"/>
      <c r="L102" s="7"/>
    </row>
    <row r="103" spans="1:12" x14ac:dyDescent="0.3">
      <c r="A103" s="6" t="s">
        <v>98</v>
      </c>
      <c r="B103" s="351">
        <v>796590.35</v>
      </c>
      <c r="C103" s="347">
        <v>-7</v>
      </c>
      <c r="D103" s="368">
        <v>2580.2199999999998</v>
      </c>
      <c r="E103" s="7">
        <v>856515.27</v>
      </c>
      <c r="F103" s="347">
        <v>-2.21</v>
      </c>
      <c r="G103" s="7">
        <v>169496.04</v>
      </c>
      <c r="H103" s="376"/>
      <c r="I103" s="7"/>
      <c r="J103" s="7"/>
      <c r="K103" s="7"/>
      <c r="L103" s="7"/>
    </row>
    <row r="104" spans="1:12" x14ac:dyDescent="0.3">
      <c r="A104" s="6" t="s">
        <v>99</v>
      </c>
      <c r="B104" s="351">
        <v>1502125.78</v>
      </c>
      <c r="C104" s="347">
        <v>-6.23</v>
      </c>
      <c r="D104" s="368">
        <v>4613.04</v>
      </c>
      <c r="E104" s="7">
        <v>1601844.02</v>
      </c>
      <c r="F104" s="28">
        <v>-1.94</v>
      </c>
      <c r="G104" s="7">
        <v>291001.71999999997</v>
      </c>
      <c r="H104" s="7"/>
      <c r="I104" s="7"/>
      <c r="J104" s="7"/>
      <c r="K104" s="7"/>
      <c r="L104" s="7"/>
    </row>
    <row r="105" spans="1:12" x14ac:dyDescent="0.3">
      <c r="A105" s="6" t="s">
        <v>100</v>
      </c>
      <c r="B105" s="351">
        <v>139786.09</v>
      </c>
      <c r="C105" s="347">
        <v>-7.12</v>
      </c>
      <c r="D105" s="368">
        <v>337.56</v>
      </c>
      <c r="E105" s="7">
        <v>150503.57999999999</v>
      </c>
      <c r="F105" s="28">
        <v>-1.79</v>
      </c>
      <c r="G105" s="7">
        <v>21234.54</v>
      </c>
      <c r="H105" s="7"/>
      <c r="I105" s="7"/>
      <c r="J105" s="7"/>
      <c r="K105" s="7"/>
      <c r="L105" s="7"/>
    </row>
    <row r="106" spans="1:12" x14ac:dyDescent="0.3">
      <c r="A106" s="6" t="s">
        <v>101</v>
      </c>
      <c r="B106" s="351">
        <v>145517.60999999999</v>
      </c>
      <c r="C106" s="347">
        <v>-6.94</v>
      </c>
      <c r="D106" s="368">
        <v>375.32</v>
      </c>
      <c r="E106" s="7">
        <v>156375.81</v>
      </c>
      <c r="F106" s="28">
        <v>0.66</v>
      </c>
      <c r="G106" s="7">
        <v>27266.19</v>
      </c>
      <c r="H106" s="7"/>
      <c r="I106" s="7"/>
      <c r="J106" s="7"/>
      <c r="K106" s="7"/>
      <c r="L106" s="7"/>
    </row>
    <row r="107" spans="1:12" x14ac:dyDescent="0.3">
      <c r="A107" s="6" t="s">
        <v>102</v>
      </c>
      <c r="B107" s="351">
        <v>146456.64000000001</v>
      </c>
      <c r="C107" s="347">
        <v>-7.85</v>
      </c>
      <c r="D107" s="368">
        <v>559.14</v>
      </c>
      <c r="E107" s="7">
        <v>158936.32000000001</v>
      </c>
      <c r="F107" s="28">
        <v>-1.26</v>
      </c>
      <c r="G107" s="7">
        <v>36587.89</v>
      </c>
      <c r="H107" s="7"/>
    </row>
    <row r="108" spans="1:12" x14ac:dyDescent="0.3">
      <c r="A108" s="6" t="s">
        <v>103</v>
      </c>
      <c r="B108" s="351">
        <v>1851743.02</v>
      </c>
      <c r="C108" s="347">
        <v>-6.06</v>
      </c>
      <c r="D108" s="368">
        <v>5837.64</v>
      </c>
      <c r="E108" s="366">
        <v>1971109.52</v>
      </c>
      <c r="F108" s="28">
        <v>-0.71</v>
      </c>
      <c r="G108" s="7">
        <v>385187.96</v>
      </c>
      <c r="H108" s="7"/>
      <c r="I108" s="7"/>
      <c r="J108" s="7"/>
      <c r="K108" s="7"/>
      <c r="L108" s="7"/>
    </row>
    <row r="109" spans="1:12" x14ac:dyDescent="0.3">
      <c r="A109" s="6" t="s">
        <v>104</v>
      </c>
      <c r="B109" s="351">
        <v>68975.520000000004</v>
      </c>
      <c r="C109" s="347">
        <v>-2.4500000000000002</v>
      </c>
      <c r="D109" s="368">
        <v>180</v>
      </c>
      <c r="E109" s="7">
        <v>70704.77</v>
      </c>
      <c r="F109" s="28">
        <v>-1.21</v>
      </c>
      <c r="G109" s="7">
        <v>11368.25</v>
      </c>
      <c r="H109" s="7"/>
      <c r="I109" s="7"/>
      <c r="J109" s="7"/>
      <c r="K109" s="7"/>
      <c r="L109" s="7"/>
    </row>
    <row r="110" spans="1:12" x14ac:dyDescent="0.3">
      <c r="A110" s="344" t="s">
        <v>105</v>
      </c>
      <c r="B110" s="353">
        <v>394767.43</v>
      </c>
      <c r="C110" s="354">
        <v>-6.7</v>
      </c>
      <c r="D110" s="358">
        <v>1084.45</v>
      </c>
      <c r="E110" s="7">
        <v>423097.62</v>
      </c>
      <c r="F110" s="28">
        <v>-0.63</v>
      </c>
      <c r="G110" s="7">
        <v>66898.05</v>
      </c>
      <c r="I110" s="7"/>
      <c r="J110" s="7"/>
      <c r="K110" s="7"/>
      <c r="L110" s="7"/>
    </row>
    <row r="111" spans="1:12" x14ac:dyDescent="0.3">
      <c r="A111" s="6" t="s">
        <v>106</v>
      </c>
      <c r="B111" s="351">
        <v>18278.439999999999</v>
      </c>
      <c r="C111" s="347">
        <v>0.62</v>
      </c>
      <c r="D111" s="368">
        <v>43.01</v>
      </c>
      <c r="E111" s="7">
        <v>18166.63</v>
      </c>
      <c r="F111" s="28">
        <v>-3.54</v>
      </c>
      <c r="G111" s="7">
        <v>2780.58</v>
      </c>
      <c r="H111" s="7"/>
    </row>
    <row r="112" spans="1:12" x14ac:dyDescent="0.3">
      <c r="A112" s="6" t="s">
        <v>107</v>
      </c>
      <c r="B112" s="351">
        <v>255162.31</v>
      </c>
      <c r="C112" s="347">
        <v>-6.94</v>
      </c>
      <c r="D112" s="368">
        <v>877.69</v>
      </c>
      <c r="E112" s="7">
        <v>274199.15999999997</v>
      </c>
      <c r="F112" s="28">
        <v>-2.0299999999999998</v>
      </c>
      <c r="G112" s="7">
        <v>54340.04</v>
      </c>
      <c r="H112" s="7"/>
      <c r="I112" s="7"/>
      <c r="J112" s="7"/>
      <c r="K112" s="7"/>
      <c r="L112" s="7"/>
    </row>
    <row r="113" spans="1:12" x14ac:dyDescent="0.3">
      <c r="A113" s="6" t="s">
        <v>108</v>
      </c>
      <c r="B113" s="351">
        <v>24704.95</v>
      </c>
      <c r="C113" s="347">
        <v>-10.72</v>
      </c>
      <c r="D113" s="368">
        <v>97.82</v>
      </c>
      <c r="E113" s="7">
        <v>27671.82</v>
      </c>
      <c r="F113" s="28">
        <v>1.43</v>
      </c>
      <c r="G113" s="7">
        <v>7386.2</v>
      </c>
      <c r="H113" s="7"/>
      <c r="I113" s="7"/>
      <c r="J113" s="7"/>
      <c r="K113" s="7"/>
      <c r="L113" s="7"/>
    </row>
    <row r="114" spans="1:12" x14ac:dyDescent="0.3">
      <c r="A114" s="6" t="s">
        <v>109</v>
      </c>
      <c r="B114" s="351">
        <v>38944.129999999997</v>
      </c>
      <c r="C114" s="347">
        <v>-6.03</v>
      </c>
      <c r="D114" s="368">
        <v>132.41999999999999</v>
      </c>
      <c r="E114" s="7">
        <v>41444.79</v>
      </c>
      <c r="F114" s="28">
        <v>-0.28999999999999998</v>
      </c>
      <c r="G114" s="7">
        <v>8444.89</v>
      </c>
      <c r="H114" s="7"/>
      <c r="I114" s="7"/>
      <c r="J114" s="7"/>
      <c r="K114" s="7"/>
      <c r="L114" s="7"/>
    </row>
    <row r="115" spans="1:12" x14ac:dyDescent="0.3">
      <c r="A115" s="344" t="s">
        <v>110</v>
      </c>
      <c r="B115" s="353">
        <v>1743301.36</v>
      </c>
      <c r="C115" s="354">
        <v>-5.45</v>
      </c>
      <c r="D115" s="358">
        <v>6184.54</v>
      </c>
      <c r="E115" s="7">
        <v>1843764.85</v>
      </c>
      <c r="F115" s="28">
        <v>-3.42</v>
      </c>
      <c r="G115" s="7">
        <v>388526.04</v>
      </c>
    </row>
    <row r="116" spans="1:12" x14ac:dyDescent="0.3">
      <c r="A116" s="6" t="s">
        <v>111</v>
      </c>
      <c r="B116" s="351">
        <v>144162.59</v>
      </c>
      <c r="C116" s="347">
        <v>-5.51</v>
      </c>
      <c r="D116" s="368">
        <v>360.3</v>
      </c>
      <c r="E116" s="7">
        <v>152561.54999999999</v>
      </c>
      <c r="F116" s="28">
        <v>-2.0099999999999998</v>
      </c>
      <c r="G116" s="7">
        <v>22082.57</v>
      </c>
      <c r="H116" s="7"/>
      <c r="I116" s="7"/>
      <c r="J116" s="7"/>
      <c r="K116" s="7"/>
      <c r="L116" s="7"/>
    </row>
    <row r="117" spans="1:12" x14ac:dyDescent="0.3">
      <c r="A117" s="6" t="s">
        <v>112</v>
      </c>
      <c r="B117" s="351">
        <v>145220.56</v>
      </c>
      <c r="C117" s="347">
        <v>-6.17</v>
      </c>
      <c r="D117" s="368">
        <v>472.81</v>
      </c>
      <c r="E117" s="7">
        <v>154765.76000000001</v>
      </c>
      <c r="F117" s="28">
        <v>-0.91</v>
      </c>
      <c r="G117" s="7">
        <v>29861.52</v>
      </c>
      <c r="H117" s="7"/>
    </row>
    <row r="118" spans="1:12" x14ac:dyDescent="0.3">
      <c r="A118" s="6" t="s">
        <v>113</v>
      </c>
      <c r="B118" s="351">
        <v>56482.28</v>
      </c>
      <c r="C118" s="347">
        <v>-4.45</v>
      </c>
      <c r="D118" s="368">
        <v>177.4</v>
      </c>
      <c r="E118" s="7">
        <v>59111.73</v>
      </c>
      <c r="F118" s="28">
        <v>-4.41</v>
      </c>
      <c r="G118" s="7">
        <v>13863.32</v>
      </c>
      <c r="H118" s="7"/>
      <c r="I118" s="7"/>
      <c r="J118" s="7"/>
      <c r="K118" s="7"/>
      <c r="L118" s="7"/>
    </row>
    <row r="119" spans="1:12" x14ac:dyDescent="0.3">
      <c r="A119" s="6" t="s">
        <v>114</v>
      </c>
      <c r="B119" s="351">
        <v>1072640.3500000001</v>
      </c>
      <c r="C119" s="347">
        <v>-6.66</v>
      </c>
      <c r="D119" s="368">
        <v>4028.8</v>
      </c>
      <c r="E119" s="7">
        <v>1149142.53</v>
      </c>
      <c r="F119" s="28">
        <v>-1.4</v>
      </c>
      <c r="G119" s="7">
        <v>288112.36</v>
      </c>
      <c r="H119" s="7"/>
      <c r="I119" s="7"/>
      <c r="J119" s="7"/>
      <c r="K119" s="7"/>
      <c r="L119" s="7"/>
    </row>
    <row r="120" spans="1:12" x14ac:dyDescent="0.3">
      <c r="A120" s="6" t="s">
        <v>115</v>
      </c>
      <c r="B120" s="351">
        <v>288299.5</v>
      </c>
      <c r="C120" s="347">
        <v>-4.1399999999999997</v>
      </c>
      <c r="D120" s="368">
        <v>719.82</v>
      </c>
      <c r="E120" s="7">
        <v>300765.5</v>
      </c>
      <c r="F120" s="28">
        <v>-2.2000000000000002</v>
      </c>
      <c r="G120" s="7">
        <v>44001.02</v>
      </c>
      <c r="H120" s="7"/>
      <c r="I120" s="7"/>
      <c r="J120" s="7"/>
      <c r="K120" s="7"/>
      <c r="L120" s="7"/>
    </row>
    <row r="121" spans="1:12" x14ac:dyDescent="0.3">
      <c r="A121" s="6" t="s">
        <v>116</v>
      </c>
      <c r="B121" s="351">
        <v>298866.03000000003</v>
      </c>
      <c r="C121" s="347">
        <v>-5.79</v>
      </c>
      <c r="D121" s="368">
        <v>759.77</v>
      </c>
      <c r="E121" s="7">
        <v>317236.61</v>
      </c>
      <c r="F121" s="28">
        <v>-0.19</v>
      </c>
      <c r="G121" s="7">
        <v>49584.82</v>
      </c>
      <c r="H121" s="7"/>
      <c r="I121" s="7"/>
      <c r="J121" s="7"/>
      <c r="K121" s="7"/>
      <c r="L121" s="7"/>
    </row>
    <row r="122" spans="1:12" x14ac:dyDescent="0.3">
      <c r="A122" s="6" t="s">
        <v>117</v>
      </c>
      <c r="B122" s="351">
        <v>55423.33</v>
      </c>
      <c r="C122" s="347">
        <v>-3.05</v>
      </c>
      <c r="D122" s="368">
        <v>129.69999999999999</v>
      </c>
      <c r="E122" s="7">
        <v>57168.4</v>
      </c>
      <c r="F122" s="28">
        <v>1.1399999999999999</v>
      </c>
      <c r="G122" s="7">
        <v>9246.25</v>
      </c>
      <c r="H122" s="7"/>
      <c r="I122" s="7"/>
      <c r="J122" s="7"/>
      <c r="K122" s="7"/>
      <c r="L122" s="7"/>
    </row>
    <row r="123" spans="1:12" x14ac:dyDescent="0.3">
      <c r="A123" s="6" t="s">
        <v>118</v>
      </c>
      <c r="B123" s="351">
        <v>51932.49</v>
      </c>
      <c r="C123" s="347">
        <v>-5.91</v>
      </c>
      <c r="D123" s="368">
        <v>81.099999999999994</v>
      </c>
      <c r="E123" s="7">
        <v>55196.86</v>
      </c>
      <c r="F123" s="28">
        <v>1.26</v>
      </c>
      <c r="G123" s="7">
        <v>5535.63</v>
      </c>
      <c r="H123" s="7"/>
      <c r="I123" s="7"/>
      <c r="J123" s="7"/>
      <c r="K123" s="7"/>
      <c r="L123" s="7"/>
    </row>
    <row r="124" spans="1:12" x14ac:dyDescent="0.3">
      <c r="A124" s="6" t="s">
        <v>119</v>
      </c>
      <c r="B124" s="351">
        <v>369305.58</v>
      </c>
      <c r="C124" s="347">
        <v>-3.62</v>
      </c>
      <c r="D124" s="368">
        <v>943.33</v>
      </c>
      <c r="E124" s="7">
        <v>383186.43</v>
      </c>
      <c r="F124" s="28">
        <v>-0.28999999999999998</v>
      </c>
      <c r="G124" s="7">
        <v>65317.07</v>
      </c>
      <c r="H124" s="7"/>
      <c r="I124" s="7"/>
      <c r="J124" s="7"/>
      <c r="K124" s="7"/>
      <c r="L124" s="7"/>
    </row>
    <row r="125" spans="1:12" x14ac:dyDescent="0.3">
      <c r="A125" s="6" t="s">
        <v>120</v>
      </c>
      <c r="B125" s="351">
        <v>161062.71</v>
      </c>
      <c r="C125" s="347">
        <v>-6.94</v>
      </c>
      <c r="D125" s="368">
        <v>516.17999999999995</v>
      </c>
      <c r="E125" s="7">
        <v>173076.15</v>
      </c>
      <c r="F125" s="28">
        <v>-0.42</v>
      </c>
      <c r="G125" s="7">
        <v>34971.379999999997</v>
      </c>
      <c r="H125" s="7"/>
      <c r="I125" s="7"/>
      <c r="J125" s="7"/>
      <c r="K125" s="7"/>
      <c r="L125" s="7"/>
    </row>
    <row r="126" spans="1:12" x14ac:dyDescent="0.3">
      <c r="A126" s="6" t="s">
        <v>121</v>
      </c>
      <c r="B126" s="351">
        <v>320234.74</v>
      </c>
      <c r="C126" s="347">
        <v>-2.11</v>
      </c>
      <c r="D126" s="368">
        <v>860.61</v>
      </c>
      <c r="E126" s="366">
        <v>327147.24</v>
      </c>
      <c r="F126" s="28">
        <v>-1.2</v>
      </c>
      <c r="G126" s="7">
        <v>55992.54</v>
      </c>
      <c r="H126" s="7"/>
      <c r="I126" s="7"/>
      <c r="J126" s="7"/>
      <c r="K126" s="7"/>
      <c r="L126" s="7"/>
    </row>
    <row r="127" spans="1:12" x14ac:dyDescent="0.3">
      <c r="A127" s="6" t="s">
        <v>122</v>
      </c>
      <c r="B127" s="351">
        <v>154372.41</v>
      </c>
      <c r="C127" s="347">
        <v>-7.24</v>
      </c>
      <c r="D127" s="368">
        <v>760.32</v>
      </c>
      <c r="E127" s="7">
        <v>166425.26</v>
      </c>
      <c r="F127" s="28">
        <v>-1.01</v>
      </c>
      <c r="G127" s="7">
        <v>52441.599999999999</v>
      </c>
      <c r="H127" s="7"/>
      <c r="I127" s="7"/>
      <c r="J127" s="7"/>
      <c r="K127" s="7"/>
      <c r="L127" s="7"/>
    </row>
    <row r="128" spans="1:12" x14ac:dyDescent="0.3">
      <c r="A128" s="6" t="s">
        <v>123</v>
      </c>
      <c r="B128" s="351">
        <v>170504.04</v>
      </c>
      <c r="C128" s="347">
        <v>-4.97</v>
      </c>
      <c r="D128" s="368">
        <v>320.58</v>
      </c>
      <c r="E128" s="7">
        <v>179422.22</v>
      </c>
      <c r="F128" s="28">
        <v>0.66</v>
      </c>
      <c r="G128" s="7">
        <v>21966.240000000002</v>
      </c>
      <c r="H128" s="7"/>
      <c r="I128" s="7"/>
      <c r="J128" s="7"/>
      <c r="K128" s="7"/>
      <c r="L128" s="7"/>
    </row>
    <row r="129" spans="1:12" x14ac:dyDescent="0.3">
      <c r="A129" s="6" t="s">
        <v>124</v>
      </c>
      <c r="B129" s="351">
        <v>175603.3</v>
      </c>
      <c r="C129" s="347">
        <v>-6.47</v>
      </c>
      <c r="D129" s="368">
        <v>476.39</v>
      </c>
      <c r="E129" s="7">
        <v>187750.27</v>
      </c>
      <c r="F129" s="28">
        <v>1.06</v>
      </c>
      <c r="G129" s="7">
        <v>32683.46</v>
      </c>
      <c r="H129" s="7"/>
      <c r="I129" s="7"/>
      <c r="J129" s="7"/>
      <c r="K129" s="7"/>
      <c r="L129" s="7"/>
    </row>
    <row r="130" spans="1:12" x14ac:dyDescent="0.3">
      <c r="A130" s="6" t="s">
        <v>125</v>
      </c>
      <c r="B130" s="351">
        <v>774705.8</v>
      </c>
      <c r="C130" s="347">
        <v>-6.33</v>
      </c>
      <c r="D130" s="368">
        <v>2094.9899999999998</v>
      </c>
      <c r="E130" s="7">
        <v>827101.69</v>
      </c>
      <c r="F130" s="28">
        <v>-1.33</v>
      </c>
      <c r="G130" s="7">
        <v>133718.67000000001</v>
      </c>
      <c r="H130" s="7"/>
      <c r="I130" s="7"/>
      <c r="J130" s="7"/>
      <c r="K130" s="7"/>
      <c r="L130" s="7"/>
    </row>
    <row r="131" spans="1:12" x14ac:dyDescent="0.3">
      <c r="A131" s="6" t="s">
        <v>126</v>
      </c>
      <c r="B131" s="351">
        <v>272128.38</v>
      </c>
      <c r="C131" s="347">
        <v>-6.21</v>
      </c>
      <c r="D131" s="368">
        <v>806.32</v>
      </c>
      <c r="E131" s="7">
        <v>290146.65000000002</v>
      </c>
      <c r="F131" s="28">
        <v>-1.51</v>
      </c>
      <c r="G131" s="7">
        <v>52124.53</v>
      </c>
      <c r="H131" s="7"/>
      <c r="I131" s="7"/>
      <c r="J131" s="7"/>
      <c r="K131" s="7"/>
      <c r="L131" s="7"/>
    </row>
    <row r="132" spans="1:12" x14ac:dyDescent="0.3">
      <c r="A132" s="6" t="s">
        <v>127</v>
      </c>
      <c r="B132" s="351">
        <v>136306.67000000001</v>
      </c>
      <c r="C132" s="347">
        <v>-5.18</v>
      </c>
      <c r="D132" s="368">
        <v>378.71</v>
      </c>
      <c r="E132" s="7">
        <v>143752.29999999999</v>
      </c>
      <c r="F132" s="28">
        <v>-2.72</v>
      </c>
      <c r="G132" s="7">
        <v>25686.57</v>
      </c>
      <c r="H132" s="7"/>
      <c r="I132" s="7"/>
      <c r="J132" s="7"/>
      <c r="K132" s="7"/>
      <c r="L132" s="7"/>
    </row>
    <row r="133" spans="1:12" x14ac:dyDescent="0.3">
      <c r="A133" s="6" t="s">
        <v>128</v>
      </c>
      <c r="B133" s="351">
        <v>300943.98</v>
      </c>
      <c r="C133" s="347">
        <v>-8.07</v>
      </c>
      <c r="D133" s="368">
        <v>1881.69</v>
      </c>
      <c r="E133" s="366">
        <v>327366.37</v>
      </c>
      <c r="F133" s="28">
        <v>-1.04</v>
      </c>
      <c r="G133" s="7">
        <v>95973.56</v>
      </c>
      <c r="H133" s="7"/>
      <c r="I133" s="7"/>
      <c r="J133" s="7"/>
      <c r="K133" s="7"/>
      <c r="L133" s="7"/>
    </row>
    <row r="134" spans="1:12" x14ac:dyDescent="0.3">
      <c r="A134" s="6" t="s">
        <v>129</v>
      </c>
      <c r="B134" s="351">
        <v>37706.75</v>
      </c>
      <c r="C134" s="347">
        <v>-4.2300000000000004</v>
      </c>
      <c r="D134" s="368">
        <v>72.08</v>
      </c>
      <c r="E134" s="7">
        <v>39372.82</v>
      </c>
      <c r="F134" s="28">
        <v>0.8</v>
      </c>
      <c r="G134" s="7">
        <v>4889.54</v>
      </c>
      <c r="H134" s="7"/>
      <c r="I134" s="7"/>
      <c r="J134" s="7"/>
      <c r="K134" s="7"/>
      <c r="L134" s="7"/>
    </row>
    <row r="135" spans="1:12" x14ac:dyDescent="0.3">
      <c r="A135" s="6" t="s">
        <v>130</v>
      </c>
      <c r="B135" s="351">
        <v>106881.8</v>
      </c>
      <c r="C135" s="347">
        <v>-2.17</v>
      </c>
      <c r="D135" s="368">
        <v>173.07</v>
      </c>
      <c r="E135" s="7">
        <v>109250.4</v>
      </c>
      <c r="F135" s="28">
        <v>1.71</v>
      </c>
      <c r="G135" s="7">
        <v>11515.28</v>
      </c>
      <c r="H135" s="7"/>
      <c r="I135" s="7"/>
      <c r="J135" s="7"/>
      <c r="K135" s="7"/>
      <c r="L135" s="7"/>
    </row>
    <row r="136" spans="1:12" x14ac:dyDescent="0.3">
      <c r="A136" s="6" t="s">
        <v>131</v>
      </c>
      <c r="B136" s="351">
        <v>84171.38</v>
      </c>
      <c r="C136" s="347">
        <v>-1.68</v>
      </c>
      <c r="D136" s="368">
        <v>315.32</v>
      </c>
      <c r="E136" s="7">
        <v>85605.78</v>
      </c>
      <c r="F136" s="28">
        <v>0.28999999999999998</v>
      </c>
      <c r="G136" s="7">
        <v>22297.27</v>
      </c>
      <c r="H136" s="7"/>
      <c r="I136" s="7"/>
      <c r="J136" s="7"/>
      <c r="K136" s="7"/>
      <c r="L136" s="7"/>
    </row>
    <row r="137" spans="1:12" x14ac:dyDescent="0.3">
      <c r="A137" s="6" t="s">
        <v>132</v>
      </c>
      <c r="B137" s="351">
        <v>116781.29</v>
      </c>
      <c r="C137" s="347">
        <v>-4.3600000000000003</v>
      </c>
      <c r="D137" s="368">
        <v>256.01</v>
      </c>
      <c r="E137" s="7">
        <v>122106.61</v>
      </c>
      <c r="F137" s="28">
        <v>-2.42</v>
      </c>
      <c r="G137" s="7">
        <v>17774.5</v>
      </c>
      <c r="H137" s="7"/>
      <c r="I137" s="7"/>
      <c r="J137" s="7"/>
      <c r="K137" s="7"/>
      <c r="L137" s="7"/>
    </row>
    <row r="138" spans="1:12" x14ac:dyDescent="0.3">
      <c r="A138" s="6" t="s">
        <v>133</v>
      </c>
      <c r="B138" s="351">
        <v>233279.28</v>
      </c>
      <c r="C138" s="347">
        <v>-3.48</v>
      </c>
      <c r="D138" s="368">
        <v>1036.8399999999999</v>
      </c>
      <c r="E138" s="7">
        <v>241692.54</v>
      </c>
      <c r="F138" s="28">
        <v>-2.5499999999999998</v>
      </c>
      <c r="G138" s="7">
        <v>42090.01</v>
      </c>
      <c r="H138" s="7"/>
      <c r="I138" s="7"/>
      <c r="J138" s="7"/>
      <c r="K138" s="7"/>
      <c r="L138" s="7"/>
    </row>
    <row r="139" spans="1:12" x14ac:dyDescent="0.3">
      <c r="A139" s="6" t="s">
        <v>134</v>
      </c>
      <c r="B139" s="351">
        <v>37955.61</v>
      </c>
      <c r="C139" s="347">
        <v>-6.94</v>
      </c>
      <c r="D139" s="368">
        <v>84.2</v>
      </c>
      <c r="E139" s="7">
        <v>40786.28</v>
      </c>
      <c r="F139" s="28">
        <v>5.42</v>
      </c>
      <c r="G139" s="7">
        <v>5507.46</v>
      </c>
      <c r="H139" s="7"/>
    </row>
    <row r="140" spans="1:12" x14ac:dyDescent="0.3">
      <c r="A140" s="6" t="s">
        <v>135</v>
      </c>
      <c r="B140" s="351">
        <v>176809.3</v>
      </c>
      <c r="C140" s="347">
        <v>-10.91</v>
      </c>
      <c r="D140" s="368">
        <v>452.87</v>
      </c>
      <c r="E140" s="7">
        <v>198469.8</v>
      </c>
      <c r="F140" s="28">
        <v>0.48</v>
      </c>
      <c r="G140" s="7">
        <v>29110.13</v>
      </c>
      <c r="H140" s="7"/>
      <c r="I140" s="7"/>
      <c r="J140" s="7"/>
      <c r="K140" s="7"/>
      <c r="L140" s="7"/>
    </row>
    <row r="141" spans="1:12" x14ac:dyDescent="0.3">
      <c r="A141" s="6" t="s">
        <v>136</v>
      </c>
      <c r="B141" s="351">
        <v>49027.12</v>
      </c>
      <c r="C141" s="347">
        <v>-9.91</v>
      </c>
      <c r="D141" s="368">
        <v>163.09</v>
      </c>
      <c r="E141" s="7">
        <v>54421.94</v>
      </c>
      <c r="F141" s="28">
        <v>0.14000000000000001</v>
      </c>
      <c r="G141" s="7">
        <v>11007.38</v>
      </c>
      <c r="H141" s="7"/>
      <c r="I141" s="7"/>
      <c r="J141" s="7"/>
      <c r="K141" s="7"/>
      <c r="L141" s="7"/>
    </row>
    <row r="142" spans="1:12" x14ac:dyDescent="0.3">
      <c r="A142" s="6" t="s">
        <v>137</v>
      </c>
      <c r="B142" s="351">
        <v>887964.59</v>
      </c>
      <c r="C142" s="347">
        <v>-6.3</v>
      </c>
      <c r="D142" s="368">
        <v>2733.65</v>
      </c>
      <c r="E142" s="7">
        <v>947633.21</v>
      </c>
      <c r="F142" s="28">
        <v>-0.6</v>
      </c>
      <c r="G142" s="7">
        <v>184491.02</v>
      </c>
      <c r="H142" s="7"/>
      <c r="I142" s="7"/>
      <c r="J142" s="7"/>
      <c r="K142" s="7"/>
      <c r="L142" s="7"/>
    </row>
    <row r="143" spans="1:12" x14ac:dyDescent="0.3">
      <c r="A143" s="6" t="s">
        <v>138</v>
      </c>
      <c r="B143" s="351">
        <v>135574.15</v>
      </c>
      <c r="C143" s="347">
        <v>-7.55</v>
      </c>
      <c r="D143" s="368">
        <v>464.71</v>
      </c>
      <c r="E143" s="7">
        <v>146647.64000000001</v>
      </c>
      <c r="F143" s="28">
        <v>0.62</v>
      </c>
      <c r="G143" s="7">
        <v>24948.799999999999</v>
      </c>
      <c r="H143" s="7"/>
      <c r="I143" s="7"/>
      <c r="J143" s="7"/>
      <c r="K143" s="7"/>
      <c r="L143" s="7"/>
    </row>
    <row r="144" spans="1:12" x14ac:dyDescent="0.3">
      <c r="A144" s="6" t="s">
        <v>139</v>
      </c>
      <c r="B144" s="351">
        <v>28743.47</v>
      </c>
      <c r="C144" s="347">
        <v>-2.84</v>
      </c>
      <c r="D144" s="368">
        <v>144.03</v>
      </c>
      <c r="E144" s="7">
        <v>29585.08</v>
      </c>
      <c r="F144" s="28">
        <v>-3.61</v>
      </c>
      <c r="G144" s="7">
        <v>10056.32</v>
      </c>
      <c r="H144" s="7"/>
      <c r="I144" s="7"/>
      <c r="J144" s="7"/>
      <c r="K144" s="7"/>
      <c r="L144" s="7"/>
    </row>
    <row r="145" spans="1:12" x14ac:dyDescent="0.3">
      <c r="A145" s="6" t="s">
        <v>140</v>
      </c>
      <c r="B145" s="351">
        <v>40743.230000000003</v>
      </c>
      <c r="C145" s="347">
        <v>-7.52</v>
      </c>
      <c r="D145" s="368">
        <v>130.34</v>
      </c>
      <c r="E145" s="7">
        <v>44058.06</v>
      </c>
      <c r="F145" s="28">
        <v>0.05</v>
      </c>
      <c r="G145" s="7">
        <v>8674.4599999999991</v>
      </c>
      <c r="H145" s="7"/>
      <c r="I145" s="7"/>
      <c r="J145" s="7"/>
      <c r="K145" s="7"/>
      <c r="L145" s="7"/>
    </row>
    <row r="146" spans="1:12" x14ac:dyDescent="0.3">
      <c r="A146" s="6" t="s">
        <v>141</v>
      </c>
      <c r="B146" s="351">
        <v>447951.7</v>
      </c>
      <c r="C146" s="347">
        <v>-4.29</v>
      </c>
      <c r="D146" s="368">
        <v>801.17</v>
      </c>
      <c r="E146" s="7">
        <v>468043.32</v>
      </c>
      <c r="F146" s="28">
        <v>-1.8</v>
      </c>
      <c r="G146" s="7">
        <v>52275.89</v>
      </c>
      <c r="H146" s="7"/>
      <c r="I146" s="7"/>
      <c r="J146" s="7"/>
      <c r="K146" s="7"/>
      <c r="L146" s="7"/>
    </row>
    <row r="147" spans="1:12" x14ac:dyDescent="0.3">
      <c r="A147" s="6" t="s">
        <v>142</v>
      </c>
      <c r="B147" s="351">
        <v>175173.83</v>
      </c>
      <c r="C147" s="347">
        <v>-1.08</v>
      </c>
      <c r="D147" s="368">
        <v>461.02</v>
      </c>
      <c r="E147" s="7">
        <v>177091.7</v>
      </c>
      <c r="F147" s="28">
        <v>-2.15</v>
      </c>
      <c r="G147" s="7">
        <v>31749.49</v>
      </c>
      <c r="H147" s="7"/>
      <c r="I147" s="7"/>
      <c r="J147" s="7"/>
      <c r="K147" s="7"/>
      <c r="L147" s="7"/>
    </row>
    <row r="148" spans="1:12" x14ac:dyDescent="0.3">
      <c r="A148" s="6" t="s">
        <v>143</v>
      </c>
      <c r="B148" s="351">
        <v>149510.19</v>
      </c>
      <c r="C148" s="347">
        <v>-4.71</v>
      </c>
      <c r="D148" s="368">
        <v>324.93</v>
      </c>
      <c r="E148" s="7">
        <v>156907.82</v>
      </c>
      <c r="F148" s="28">
        <v>-2.16</v>
      </c>
      <c r="G148" s="7">
        <v>21211.22</v>
      </c>
      <c r="H148" s="7"/>
      <c r="I148" s="7"/>
      <c r="J148" s="7"/>
      <c r="K148" s="7"/>
      <c r="L148" s="7"/>
    </row>
    <row r="149" spans="1:12" x14ac:dyDescent="0.3">
      <c r="A149" s="6" t="s">
        <v>144</v>
      </c>
      <c r="B149" s="351">
        <v>32542.71</v>
      </c>
      <c r="C149" s="347">
        <v>-1.89</v>
      </c>
      <c r="D149" s="368">
        <v>99.41</v>
      </c>
      <c r="E149" s="7">
        <v>33169.519999999997</v>
      </c>
      <c r="F149" s="28">
        <v>-4.6500000000000004</v>
      </c>
      <c r="G149" s="7">
        <v>6604.04</v>
      </c>
      <c r="H149" s="7"/>
      <c r="I149" s="7"/>
      <c r="J149" s="7"/>
      <c r="K149" s="7"/>
      <c r="L149" s="7"/>
    </row>
    <row r="150" spans="1:12" x14ac:dyDescent="0.3">
      <c r="A150" s="6" t="s">
        <v>145</v>
      </c>
      <c r="B150" s="351">
        <v>278532.71000000002</v>
      </c>
      <c r="C150" s="347">
        <v>-5.41</v>
      </c>
      <c r="D150" s="368">
        <v>843.83</v>
      </c>
      <c r="E150" s="7">
        <v>294477.78000000003</v>
      </c>
      <c r="F150" s="28">
        <v>-0.92</v>
      </c>
      <c r="G150" s="7">
        <v>55527.23</v>
      </c>
      <c r="H150" s="7"/>
      <c r="I150" s="7"/>
      <c r="J150" s="7"/>
      <c r="K150" s="7"/>
      <c r="L150" s="7"/>
    </row>
    <row r="151" spans="1:12" x14ac:dyDescent="0.3">
      <c r="A151" s="6" t="s">
        <v>146</v>
      </c>
      <c r="B151" s="351">
        <v>198354.34</v>
      </c>
      <c r="C151" s="347">
        <v>-8.18</v>
      </c>
      <c r="D151" s="368">
        <v>503.86</v>
      </c>
      <c r="E151" s="7">
        <v>216026.72</v>
      </c>
      <c r="F151" s="28">
        <v>-1.04</v>
      </c>
      <c r="G151" s="7">
        <v>30942.92</v>
      </c>
      <c r="H151" s="7"/>
      <c r="I151" s="7"/>
      <c r="J151" s="7"/>
      <c r="K151" s="7"/>
      <c r="L151" s="7"/>
    </row>
    <row r="152" spans="1:12" x14ac:dyDescent="0.3">
      <c r="A152" s="344" t="s">
        <v>147</v>
      </c>
      <c r="B152" s="353">
        <v>122111.34</v>
      </c>
      <c r="C152" s="354">
        <v>-5.77</v>
      </c>
      <c r="D152" s="358">
        <v>519.09</v>
      </c>
      <c r="E152" s="7">
        <v>129587.68</v>
      </c>
      <c r="F152" s="28">
        <v>-3.02</v>
      </c>
      <c r="G152" s="7">
        <v>35717.089999999997</v>
      </c>
      <c r="I152" s="7"/>
      <c r="J152" s="7"/>
      <c r="K152" s="7"/>
      <c r="L152" s="7"/>
    </row>
    <row r="153" spans="1:12" x14ac:dyDescent="0.3">
      <c r="A153" s="6" t="s">
        <v>148</v>
      </c>
      <c r="B153" s="351">
        <v>336477.94</v>
      </c>
      <c r="C153" s="347">
        <v>-3.96</v>
      </c>
      <c r="D153" s="368">
        <v>1410.87</v>
      </c>
      <c r="E153" s="7">
        <v>350334.67</v>
      </c>
      <c r="F153" s="28">
        <v>-0.69</v>
      </c>
      <c r="G153" s="7">
        <v>83941.42</v>
      </c>
      <c r="H153" s="7"/>
      <c r="I153" s="7"/>
      <c r="J153" s="7"/>
      <c r="K153" s="7"/>
      <c r="L153" s="7"/>
    </row>
    <row r="154" spans="1:12" x14ac:dyDescent="0.3">
      <c r="A154" s="6" t="s">
        <v>149</v>
      </c>
      <c r="B154" s="351">
        <v>106263.95</v>
      </c>
      <c r="C154" s="347">
        <v>1.6</v>
      </c>
      <c r="D154" s="368">
        <v>237.35</v>
      </c>
      <c r="E154" s="7">
        <v>104594.68</v>
      </c>
      <c r="F154" s="28">
        <v>-0.13</v>
      </c>
      <c r="G154" s="7">
        <v>15496.89</v>
      </c>
      <c r="H154" s="7"/>
      <c r="I154" s="7"/>
      <c r="J154" s="7"/>
      <c r="K154" s="7"/>
      <c r="L154" s="7"/>
    </row>
    <row r="155" spans="1:12" x14ac:dyDescent="0.3">
      <c r="A155" s="6" t="s">
        <v>150</v>
      </c>
      <c r="B155" s="351">
        <v>180615.58</v>
      </c>
      <c r="C155" s="347">
        <v>-6.64</v>
      </c>
      <c r="D155" s="368">
        <v>449.23</v>
      </c>
      <c r="E155" s="7">
        <v>193461.49</v>
      </c>
      <c r="F155" s="28">
        <v>-0.66</v>
      </c>
      <c r="G155" s="7">
        <v>29313.22</v>
      </c>
      <c r="H155" s="7"/>
    </row>
    <row r="156" spans="1:12" x14ac:dyDescent="0.3">
      <c r="A156" s="6" t="s">
        <v>151</v>
      </c>
      <c r="B156" s="351">
        <v>498502.76</v>
      </c>
      <c r="C156" s="347">
        <v>-6.19</v>
      </c>
      <c r="D156" s="368">
        <v>1374.68</v>
      </c>
      <c r="E156" s="7">
        <v>531403.15</v>
      </c>
      <c r="F156" s="28">
        <v>-1.25</v>
      </c>
      <c r="G156" s="7">
        <v>104419.02</v>
      </c>
      <c r="H156" s="7"/>
      <c r="I156" s="7"/>
      <c r="J156" s="7"/>
      <c r="K156" s="7"/>
      <c r="L156" s="7"/>
    </row>
    <row r="157" spans="1:12" x14ac:dyDescent="0.3">
      <c r="A157" s="6" t="s">
        <v>152</v>
      </c>
      <c r="B157" s="351">
        <v>83620.41</v>
      </c>
      <c r="C157" s="347">
        <v>-6.39</v>
      </c>
      <c r="D157" s="368">
        <v>186</v>
      </c>
      <c r="E157" s="7">
        <v>89324.46</v>
      </c>
      <c r="F157" s="28">
        <v>1.19</v>
      </c>
      <c r="G157" s="7">
        <v>11308.87</v>
      </c>
      <c r="H157" s="7"/>
      <c r="I157" s="7"/>
      <c r="J157" s="7"/>
      <c r="K157" s="7"/>
      <c r="L157" s="7"/>
    </row>
    <row r="158" spans="1:12" x14ac:dyDescent="0.3">
      <c r="A158" s="6" t="s">
        <v>153</v>
      </c>
      <c r="B158" s="351">
        <v>113234.82</v>
      </c>
      <c r="C158" s="347">
        <v>-9.19</v>
      </c>
      <c r="D158" s="368">
        <v>463.79</v>
      </c>
      <c r="E158" s="7">
        <v>124693.15</v>
      </c>
      <c r="F158" s="28">
        <v>1.4</v>
      </c>
      <c r="G158" s="7">
        <v>30431.06</v>
      </c>
      <c r="H158" s="7"/>
      <c r="I158" s="7"/>
      <c r="J158" s="7"/>
      <c r="K158" s="7"/>
      <c r="L158" s="7"/>
    </row>
    <row r="159" spans="1:12" x14ac:dyDescent="0.3">
      <c r="A159" s="6" t="s">
        <v>154</v>
      </c>
      <c r="B159" s="351">
        <v>732222.58</v>
      </c>
      <c r="C159" s="347">
        <v>-7.3</v>
      </c>
      <c r="D159" s="368">
        <v>1857.98</v>
      </c>
      <c r="E159" s="7">
        <v>789900.95</v>
      </c>
      <c r="F159" s="28">
        <v>0.27</v>
      </c>
      <c r="G159" s="7">
        <v>123093.32</v>
      </c>
      <c r="H159" s="7"/>
      <c r="I159" s="7"/>
      <c r="J159" s="7"/>
      <c r="K159" s="7"/>
      <c r="L159" s="7"/>
    </row>
    <row r="160" spans="1:12" x14ac:dyDescent="0.3">
      <c r="A160" s="6" t="s">
        <v>155</v>
      </c>
      <c r="B160" s="351">
        <v>141719.34</v>
      </c>
      <c r="C160" s="347">
        <v>-5.75</v>
      </c>
      <c r="D160" s="368">
        <v>510.37</v>
      </c>
      <c r="E160" s="7">
        <v>150372.06</v>
      </c>
      <c r="F160" s="28">
        <v>-3.46</v>
      </c>
      <c r="G160" s="7">
        <v>33165.81</v>
      </c>
      <c r="H160" s="7"/>
      <c r="I160" s="7"/>
      <c r="J160" s="7"/>
      <c r="K160" s="7"/>
      <c r="L160" s="7"/>
    </row>
    <row r="161" spans="1:12" x14ac:dyDescent="0.3">
      <c r="A161" s="4" t="s">
        <v>156</v>
      </c>
      <c r="B161" s="352">
        <v>20805.82</v>
      </c>
      <c r="C161" s="267">
        <v>-5.31</v>
      </c>
      <c r="D161" s="268">
        <v>0</v>
      </c>
      <c r="E161" s="14">
        <v>21973.38</v>
      </c>
      <c r="F161" s="37">
        <v>0.27</v>
      </c>
      <c r="G161" s="14">
        <v>0</v>
      </c>
      <c r="H161" s="14"/>
      <c r="I161" s="7"/>
      <c r="J161" s="7"/>
      <c r="K161" s="7"/>
      <c r="L161" s="7"/>
    </row>
    <row r="162" spans="1:12" x14ac:dyDescent="0.3">
      <c r="A162" s="6" t="s">
        <v>157</v>
      </c>
      <c r="B162" s="351">
        <v>272237.26</v>
      </c>
      <c r="C162" s="347">
        <v>-6.48</v>
      </c>
      <c r="D162" s="368">
        <v>745.19</v>
      </c>
      <c r="E162" s="7">
        <v>291096.84999999998</v>
      </c>
      <c r="F162" s="28">
        <v>-1.41</v>
      </c>
      <c r="G162" s="7">
        <v>48891.71</v>
      </c>
      <c r="H162" s="7"/>
      <c r="I162" s="7"/>
      <c r="J162" s="7"/>
      <c r="K162" s="7"/>
      <c r="L162" s="7"/>
    </row>
    <row r="163" spans="1:12" x14ac:dyDescent="0.3">
      <c r="A163" s="6" t="s">
        <v>158</v>
      </c>
      <c r="B163" s="351">
        <v>185393.32</v>
      </c>
      <c r="C163" s="347">
        <v>-6.43</v>
      </c>
      <c r="D163" s="368">
        <v>553.99</v>
      </c>
      <c r="E163" s="366">
        <v>198140.41</v>
      </c>
      <c r="F163" s="28">
        <v>-1.44</v>
      </c>
      <c r="G163" s="7">
        <v>38384.49</v>
      </c>
      <c r="H163" s="7"/>
      <c r="I163" s="7"/>
      <c r="J163" s="7"/>
      <c r="K163" s="7"/>
      <c r="L163" s="7"/>
    </row>
    <row r="164" spans="1:12" x14ac:dyDescent="0.3">
      <c r="A164" s="6" t="s">
        <v>159</v>
      </c>
      <c r="B164" s="351">
        <v>138483.37</v>
      </c>
      <c r="C164" s="347">
        <v>-6.21</v>
      </c>
      <c r="D164" s="368">
        <v>349.89</v>
      </c>
      <c r="E164" s="7">
        <v>147657.57999999999</v>
      </c>
      <c r="F164" s="28">
        <v>0.43</v>
      </c>
      <c r="G164" s="7">
        <v>22468.76</v>
      </c>
      <c r="H164" s="7"/>
      <c r="I164" s="14"/>
      <c r="J164" s="14"/>
      <c r="K164" s="14"/>
      <c r="L164" s="14"/>
    </row>
    <row r="165" spans="1:12" x14ac:dyDescent="0.3">
      <c r="A165" s="6" t="s">
        <v>160</v>
      </c>
      <c r="B165" s="351">
        <v>2769455.15</v>
      </c>
      <c r="C165" s="347">
        <v>-5.93</v>
      </c>
      <c r="D165" s="368">
        <v>9183.76</v>
      </c>
      <c r="E165" s="7">
        <v>2944173.17</v>
      </c>
      <c r="F165" s="28">
        <v>-0.11</v>
      </c>
      <c r="G165" s="7">
        <v>600942.1</v>
      </c>
      <c r="H165" s="7"/>
      <c r="I165" s="7"/>
      <c r="J165" s="7"/>
      <c r="K165" s="7"/>
      <c r="L165" s="7"/>
    </row>
    <row r="166" spans="1:12" x14ac:dyDescent="0.3">
      <c r="A166" s="6" t="s">
        <v>161</v>
      </c>
      <c r="B166" s="351">
        <v>93587.12</v>
      </c>
      <c r="C166" s="347">
        <v>-7.81</v>
      </c>
      <c r="D166" s="368">
        <v>352.6</v>
      </c>
      <c r="E166" s="7">
        <v>101513.56</v>
      </c>
      <c r="F166" s="28">
        <v>6.85</v>
      </c>
      <c r="G166" s="7">
        <v>24032.83</v>
      </c>
      <c r="H166" s="7"/>
    </row>
    <row r="167" spans="1:12" s="4" customFormat="1" x14ac:dyDescent="0.3">
      <c r="A167" s="6" t="s">
        <v>162</v>
      </c>
      <c r="B167" s="351">
        <v>190555.88</v>
      </c>
      <c r="C167" s="347">
        <v>-6.05</v>
      </c>
      <c r="D167" s="368">
        <v>489.3</v>
      </c>
      <c r="E167" s="7">
        <v>202826.71</v>
      </c>
      <c r="F167" s="28">
        <v>-1.0900000000000001</v>
      </c>
      <c r="G167" s="7">
        <v>28946.91</v>
      </c>
      <c r="H167" s="7"/>
      <c r="I167" s="7"/>
      <c r="J167" s="7"/>
      <c r="K167" s="7"/>
      <c r="L167" s="7"/>
    </row>
    <row r="168" spans="1:12" x14ac:dyDescent="0.3">
      <c r="A168" s="6" t="s">
        <v>163</v>
      </c>
      <c r="B168" s="351">
        <v>51476.44</v>
      </c>
      <c r="C168" s="347">
        <v>-6.87</v>
      </c>
      <c r="D168" s="368">
        <v>173.37</v>
      </c>
      <c r="E168" s="7">
        <v>55275.199999999997</v>
      </c>
      <c r="F168" s="28">
        <v>-2.38</v>
      </c>
      <c r="G168" s="7">
        <v>11708.36</v>
      </c>
      <c r="H168" s="7"/>
      <c r="I168" s="7"/>
      <c r="J168" s="7"/>
      <c r="K168" s="7"/>
      <c r="L168" s="7"/>
    </row>
    <row r="169" spans="1:12" x14ac:dyDescent="0.3">
      <c r="A169" s="6" t="s">
        <v>164</v>
      </c>
      <c r="B169" s="351">
        <v>295119.55</v>
      </c>
      <c r="C169" s="347">
        <v>-3.2</v>
      </c>
      <c r="D169" s="368">
        <v>792.79</v>
      </c>
      <c r="E169" s="7">
        <v>304890.87</v>
      </c>
      <c r="F169" s="28">
        <v>-1.94</v>
      </c>
      <c r="G169" s="7">
        <v>44633.62</v>
      </c>
      <c r="H169" s="7"/>
      <c r="I169" s="7"/>
      <c r="J169" s="7"/>
      <c r="K169" s="7"/>
      <c r="L169" s="7"/>
    </row>
    <row r="170" spans="1:12" x14ac:dyDescent="0.3">
      <c r="A170" s="6" t="s">
        <v>165</v>
      </c>
      <c r="B170" s="351">
        <v>89967.39</v>
      </c>
      <c r="C170" s="347">
        <v>-7.81</v>
      </c>
      <c r="D170" s="368">
        <v>287.31</v>
      </c>
      <c r="E170" s="7">
        <v>97584.7</v>
      </c>
      <c r="F170" s="28">
        <v>-0.61</v>
      </c>
      <c r="G170" s="7">
        <v>18836.53</v>
      </c>
      <c r="H170" s="7"/>
      <c r="I170" s="7"/>
      <c r="J170" s="7"/>
      <c r="K170" s="7"/>
      <c r="L170" s="7"/>
    </row>
    <row r="171" spans="1:12" x14ac:dyDescent="0.3">
      <c r="A171" s="6" t="s">
        <v>166</v>
      </c>
      <c r="B171" s="351">
        <v>118064.61</v>
      </c>
      <c r="C171" s="347">
        <v>-7.24</v>
      </c>
      <c r="D171" s="368">
        <v>412.21</v>
      </c>
      <c r="E171" s="7">
        <v>127272.81</v>
      </c>
      <c r="F171" s="28">
        <v>-0.23</v>
      </c>
      <c r="G171" s="7">
        <v>25192.6</v>
      </c>
      <c r="H171" s="7"/>
    </row>
    <row r="172" spans="1:12" x14ac:dyDescent="0.3">
      <c r="A172" s="6" t="s">
        <v>167</v>
      </c>
      <c r="B172" s="351">
        <v>36371.96</v>
      </c>
      <c r="C172" s="347">
        <v>-6.62</v>
      </c>
      <c r="D172" s="368">
        <v>178.31</v>
      </c>
      <c r="E172" s="7">
        <v>38950.71</v>
      </c>
      <c r="F172" s="28">
        <v>-0.22</v>
      </c>
      <c r="G172" s="7">
        <v>12424.69</v>
      </c>
      <c r="H172" s="7"/>
      <c r="I172" s="7"/>
      <c r="J172" s="7"/>
      <c r="K172" s="7"/>
      <c r="L172" s="7"/>
    </row>
    <row r="173" spans="1:12" x14ac:dyDescent="0.3">
      <c r="A173" s="11" t="s">
        <v>168</v>
      </c>
      <c r="B173" s="351">
        <v>57292.84</v>
      </c>
      <c r="C173" s="347">
        <v>-3.78</v>
      </c>
      <c r="D173" s="368">
        <v>208.53</v>
      </c>
      <c r="E173" s="12">
        <v>59545.66</v>
      </c>
      <c r="F173" s="377">
        <v>-2.41</v>
      </c>
      <c r="G173" s="12">
        <v>12358.09</v>
      </c>
      <c r="H173" s="12"/>
      <c r="I173" s="7"/>
      <c r="J173" s="7"/>
      <c r="K173" s="7"/>
      <c r="L173" s="7"/>
    </row>
    <row r="174" spans="1:12" x14ac:dyDescent="0.3">
      <c r="A174" s="6" t="s">
        <v>169</v>
      </c>
      <c r="B174" s="351">
        <v>45926.47</v>
      </c>
      <c r="C174" s="347">
        <v>-9.99</v>
      </c>
      <c r="D174" s="368">
        <v>141.07</v>
      </c>
      <c r="E174" s="7">
        <v>51024.45</v>
      </c>
      <c r="F174" s="28">
        <v>2.81</v>
      </c>
      <c r="G174" s="7">
        <v>9197.0499999999993</v>
      </c>
      <c r="H174" s="7"/>
      <c r="I174" s="7"/>
      <c r="J174" s="7"/>
      <c r="K174" s="7"/>
      <c r="L174" s="7"/>
    </row>
    <row r="175" spans="1:12" x14ac:dyDescent="0.3">
      <c r="A175" s="6" t="s">
        <v>170</v>
      </c>
      <c r="B175" s="351">
        <v>65745.63</v>
      </c>
      <c r="C175" s="347">
        <v>-5.21</v>
      </c>
      <c r="D175" s="368">
        <v>183.6</v>
      </c>
      <c r="E175" s="7">
        <v>69359.539999999994</v>
      </c>
      <c r="F175" s="28">
        <v>1.98</v>
      </c>
      <c r="G175" s="7">
        <v>13740.2</v>
      </c>
      <c r="H175" s="7"/>
      <c r="I175" s="7"/>
      <c r="J175" s="7"/>
      <c r="K175" s="7"/>
      <c r="L175" s="7"/>
    </row>
    <row r="176" spans="1:12" x14ac:dyDescent="0.3">
      <c r="A176" s="6" t="s">
        <v>171</v>
      </c>
      <c r="B176" s="351">
        <v>289307.08</v>
      </c>
      <c r="C176" s="347">
        <v>-7.29</v>
      </c>
      <c r="D176" s="368">
        <v>1034.55</v>
      </c>
      <c r="E176" s="7">
        <v>312061.19</v>
      </c>
      <c r="F176" s="28">
        <v>-1.22</v>
      </c>
      <c r="G176" s="7">
        <v>67386.149999999994</v>
      </c>
      <c r="H176" s="7"/>
      <c r="I176" s="7"/>
      <c r="J176" s="7"/>
      <c r="K176" s="7"/>
      <c r="L176" s="7"/>
    </row>
    <row r="177" spans="1:12" x14ac:dyDescent="0.3">
      <c r="A177" s="6" t="s">
        <v>172</v>
      </c>
      <c r="B177" s="351">
        <v>589128.93000000005</v>
      </c>
      <c r="C177" s="347">
        <v>-5.56</v>
      </c>
      <c r="D177" s="368">
        <v>1672.64</v>
      </c>
      <c r="E177" s="7">
        <v>623834.01</v>
      </c>
      <c r="F177" s="28">
        <v>-1.22</v>
      </c>
      <c r="G177" s="7">
        <v>119468.02</v>
      </c>
      <c r="H177" s="7"/>
      <c r="I177" s="7"/>
      <c r="J177" s="7"/>
      <c r="K177" s="7"/>
      <c r="L177" s="7"/>
    </row>
    <row r="178" spans="1:12" x14ac:dyDescent="0.3">
      <c r="A178" s="6" t="s">
        <v>173</v>
      </c>
      <c r="B178" s="351">
        <v>67060.17</v>
      </c>
      <c r="C178" s="347">
        <v>-9.0399999999999991</v>
      </c>
      <c r="D178" s="368">
        <v>269.06</v>
      </c>
      <c r="E178" s="7">
        <v>73724.91</v>
      </c>
      <c r="F178" s="28">
        <v>1.19</v>
      </c>
      <c r="G178" s="7">
        <v>18068.98</v>
      </c>
      <c r="H178" s="7"/>
      <c r="I178" s="12"/>
      <c r="J178" s="12"/>
      <c r="K178" s="12"/>
      <c r="L178" s="12"/>
    </row>
    <row r="179" spans="1:12" x14ac:dyDescent="0.3">
      <c r="A179" s="6" t="s">
        <v>174</v>
      </c>
      <c r="B179" s="351">
        <v>343171.89</v>
      </c>
      <c r="C179" s="347">
        <v>-3.87</v>
      </c>
      <c r="D179" s="368">
        <v>758.72</v>
      </c>
      <c r="E179" s="7">
        <v>356992.66</v>
      </c>
      <c r="F179" s="28">
        <v>0.28999999999999998</v>
      </c>
      <c r="G179" s="7">
        <v>55736.13</v>
      </c>
      <c r="H179" s="7"/>
      <c r="I179" s="7"/>
      <c r="J179" s="7"/>
      <c r="K179" s="7"/>
      <c r="L179" s="7"/>
    </row>
    <row r="180" spans="1:12" x14ac:dyDescent="0.3">
      <c r="A180" s="6" t="s">
        <v>175</v>
      </c>
      <c r="B180" s="351">
        <v>56652.9</v>
      </c>
      <c r="C180" s="347">
        <v>-9.18</v>
      </c>
      <c r="D180" s="368">
        <v>230.5</v>
      </c>
      <c r="E180" s="7">
        <v>62381.56</v>
      </c>
      <c r="F180" s="28">
        <v>1.93</v>
      </c>
      <c r="G180" s="7">
        <v>16200.5</v>
      </c>
      <c r="H180" s="7"/>
      <c r="I180" s="7"/>
      <c r="J180" s="7"/>
      <c r="K180" s="7"/>
      <c r="L180" s="7"/>
    </row>
    <row r="181" spans="1:12" s="11" customFormat="1" x14ac:dyDescent="0.3">
      <c r="A181" s="6" t="s">
        <v>176</v>
      </c>
      <c r="B181" s="351">
        <v>38999.1</v>
      </c>
      <c r="C181" s="347">
        <v>-8.3000000000000007</v>
      </c>
      <c r="D181" s="368">
        <v>108.46</v>
      </c>
      <c r="E181" s="7">
        <v>42528.71</v>
      </c>
      <c r="F181" s="28">
        <v>0.64</v>
      </c>
      <c r="G181" s="7">
        <v>7574.58</v>
      </c>
      <c r="H181" s="7"/>
      <c r="I181" s="7"/>
      <c r="J181" s="7"/>
      <c r="K181" s="7"/>
      <c r="L181" s="7"/>
    </row>
    <row r="182" spans="1:12" x14ac:dyDescent="0.3">
      <c r="A182" s="6" t="s">
        <v>177</v>
      </c>
      <c r="B182" s="351">
        <v>1320171.6200000001</v>
      </c>
      <c r="C182" s="347">
        <v>-6.34</v>
      </c>
      <c r="D182" s="368">
        <v>4315.5</v>
      </c>
      <c r="E182" s="366">
        <v>1409526.21</v>
      </c>
      <c r="F182" s="28">
        <v>-1.03</v>
      </c>
      <c r="G182" s="7">
        <v>276227.08</v>
      </c>
      <c r="H182" s="7"/>
      <c r="I182" s="7"/>
      <c r="J182" s="7"/>
      <c r="K182" s="7"/>
      <c r="L182" s="7"/>
    </row>
    <row r="183" spans="1:12" x14ac:dyDescent="0.3">
      <c r="A183" s="6" t="s">
        <v>178</v>
      </c>
      <c r="B183" s="351">
        <v>94763.37</v>
      </c>
      <c r="C183" s="347">
        <v>-4.01</v>
      </c>
      <c r="D183" s="368">
        <v>184.99</v>
      </c>
      <c r="E183" s="7">
        <v>98726.91</v>
      </c>
      <c r="F183" s="28">
        <v>-2.37</v>
      </c>
      <c r="G183" s="7">
        <v>12363.97</v>
      </c>
      <c r="H183" s="7"/>
      <c r="I183" s="7"/>
      <c r="J183" s="7"/>
      <c r="K183" s="7"/>
      <c r="L183" s="7"/>
    </row>
    <row r="184" spans="1:12" x14ac:dyDescent="0.3">
      <c r="A184" s="6" t="s">
        <v>179</v>
      </c>
      <c r="B184" s="351">
        <v>884466.31</v>
      </c>
      <c r="C184" s="347">
        <v>-3.88</v>
      </c>
      <c r="D184" s="368">
        <v>3391.19</v>
      </c>
      <c r="E184" s="7">
        <v>920200.73</v>
      </c>
      <c r="F184" s="28">
        <v>-0.95</v>
      </c>
      <c r="G184" s="7">
        <v>207587.64</v>
      </c>
      <c r="H184" s="7"/>
      <c r="I184" s="7"/>
      <c r="J184" s="7"/>
      <c r="K184" s="7"/>
      <c r="L184" s="7"/>
    </row>
    <row r="185" spans="1:12" x14ac:dyDescent="0.3">
      <c r="A185" s="6" t="s">
        <v>180</v>
      </c>
      <c r="B185" s="351">
        <v>51915.92</v>
      </c>
      <c r="C185" s="347">
        <v>-0.79</v>
      </c>
      <c r="D185" s="368">
        <v>186.14</v>
      </c>
      <c r="E185" s="7">
        <v>52330.37</v>
      </c>
      <c r="F185" s="28">
        <v>-3.53</v>
      </c>
      <c r="G185" s="7">
        <v>11742.64</v>
      </c>
      <c r="H185" s="7"/>
      <c r="I185" s="7"/>
      <c r="J185" s="7"/>
      <c r="K185" s="7"/>
      <c r="L185" s="7"/>
    </row>
    <row r="186" spans="1:12" x14ac:dyDescent="0.3">
      <c r="A186" s="6" t="s">
        <v>181</v>
      </c>
      <c r="B186" s="351">
        <v>107370.03</v>
      </c>
      <c r="C186" s="347">
        <v>-7.65</v>
      </c>
      <c r="D186" s="368">
        <v>511.56</v>
      </c>
      <c r="E186" s="7">
        <v>116269.79</v>
      </c>
      <c r="F186" s="28">
        <v>0.91</v>
      </c>
      <c r="G186" s="7">
        <v>32879.9</v>
      </c>
      <c r="H186" s="7"/>
      <c r="I186" s="7"/>
      <c r="J186" s="7"/>
      <c r="K186" s="7"/>
      <c r="L186" s="7"/>
    </row>
    <row r="187" spans="1:12" x14ac:dyDescent="0.3">
      <c r="A187" s="6" t="s">
        <v>182</v>
      </c>
      <c r="B187" s="351">
        <v>36685.46</v>
      </c>
      <c r="C187" s="347">
        <v>-4.32</v>
      </c>
      <c r="D187" s="368">
        <v>95.2</v>
      </c>
      <c r="E187" s="7">
        <v>38342.82</v>
      </c>
      <c r="F187" s="28">
        <v>-2.46</v>
      </c>
      <c r="G187" s="7">
        <v>6043.09</v>
      </c>
      <c r="H187" s="7"/>
      <c r="I187" s="7"/>
      <c r="J187" s="7"/>
      <c r="K187" s="7"/>
      <c r="L187" s="7"/>
    </row>
    <row r="188" spans="1:12" x14ac:dyDescent="0.3">
      <c r="A188" s="6" t="s">
        <v>183</v>
      </c>
      <c r="B188" s="351">
        <v>46052.14</v>
      </c>
      <c r="C188" s="347">
        <v>-7.82</v>
      </c>
      <c r="D188" s="368">
        <v>147.4</v>
      </c>
      <c r="E188" s="7">
        <v>49957.919999999998</v>
      </c>
      <c r="F188" s="28">
        <v>-3.51</v>
      </c>
      <c r="G188" s="7">
        <v>9436.02</v>
      </c>
      <c r="H188" s="7"/>
      <c r="I188" s="7"/>
      <c r="J188" s="7"/>
      <c r="K188" s="7"/>
      <c r="L188" s="7"/>
    </row>
    <row r="189" spans="1:12" x14ac:dyDescent="0.3">
      <c r="A189" s="6" t="s">
        <v>184</v>
      </c>
      <c r="B189" s="351">
        <v>45049.4</v>
      </c>
      <c r="C189" s="347">
        <v>-7.24</v>
      </c>
      <c r="D189" s="368">
        <v>201.33</v>
      </c>
      <c r="E189" s="7">
        <v>48566.51</v>
      </c>
      <c r="F189" s="28">
        <v>1.42</v>
      </c>
      <c r="G189" s="7">
        <v>13820.26</v>
      </c>
      <c r="H189" s="7"/>
      <c r="I189" s="7"/>
      <c r="J189" s="7"/>
      <c r="K189" s="7"/>
      <c r="L189" s="7"/>
    </row>
    <row r="190" spans="1:12" x14ac:dyDescent="0.3">
      <c r="A190" s="6" t="s">
        <v>185</v>
      </c>
      <c r="B190" s="351">
        <v>39581.5</v>
      </c>
      <c r="C190" s="347">
        <v>-6.97</v>
      </c>
      <c r="D190" s="368">
        <v>194.04</v>
      </c>
      <c r="E190" s="7">
        <v>42548.94</v>
      </c>
      <c r="F190" s="28">
        <v>2.04</v>
      </c>
      <c r="G190" s="7">
        <v>13652.64</v>
      </c>
      <c r="H190" s="7"/>
      <c r="I190" s="7"/>
      <c r="J190" s="7"/>
      <c r="K190" s="7"/>
      <c r="L190" s="7"/>
    </row>
    <row r="191" spans="1:12" x14ac:dyDescent="0.3">
      <c r="A191" s="6" t="s">
        <v>186</v>
      </c>
      <c r="B191" s="351">
        <v>96164.77</v>
      </c>
      <c r="C191" s="347">
        <v>-5.73</v>
      </c>
      <c r="D191" s="368">
        <v>211.8</v>
      </c>
      <c r="E191" s="7">
        <v>102006.9</v>
      </c>
      <c r="F191" s="28">
        <v>5.54</v>
      </c>
      <c r="G191" s="7">
        <v>14503.61</v>
      </c>
      <c r="H191" s="7"/>
      <c r="I191" s="7"/>
      <c r="J191" s="7"/>
      <c r="K191" s="7"/>
      <c r="L191" s="7"/>
    </row>
    <row r="192" spans="1:12" x14ac:dyDescent="0.3">
      <c r="A192" s="6" t="s">
        <v>187</v>
      </c>
      <c r="B192" s="351">
        <v>57931.21</v>
      </c>
      <c r="C192" s="347">
        <v>-6.87</v>
      </c>
      <c r="D192" s="368">
        <v>142.25</v>
      </c>
      <c r="E192" s="7">
        <v>62204.07</v>
      </c>
      <c r="F192" s="28">
        <v>1.26</v>
      </c>
      <c r="G192" s="7">
        <v>10119.86</v>
      </c>
      <c r="H192" s="7"/>
      <c r="I192" s="7"/>
      <c r="J192" s="7"/>
      <c r="K192" s="7"/>
      <c r="L192" s="7"/>
    </row>
    <row r="193" spans="1:12" x14ac:dyDescent="0.3">
      <c r="A193" s="6" t="s">
        <v>188</v>
      </c>
      <c r="B193" s="351">
        <v>94382.86</v>
      </c>
      <c r="C193" s="347">
        <v>-6.46</v>
      </c>
      <c r="D193" s="368">
        <v>696.54</v>
      </c>
      <c r="E193" s="7">
        <v>100906.07</v>
      </c>
      <c r="F193" s="28">
        <v>0.93</v>
      </c>
      <c r="G193" s="7">
        <v>50892.37</v>
      </c>
      <c r="H193" s="7"/>
      <c r="I193" s="7"/>
      <c r="J193" s="7"/>
      <c r="K193" s="7"/>
      <c r="L193" s="7"/>
    </row>
    <row r="194" spans="1:12" x14ac:dyDescent="0.3">
      <c r="A194" s="6" t="s">
        <v>189</v>
      </c>
      <c r="B194" s="351">
        <v>41663.85</v>
      </c>
      <c r="C194" s="347">
        <v>-12.09</v>
      </c>
      <c r="D194" s="368">
        <v>89.97</v>
      </c>
      <c r="E194" s="7">
        <v>47392.75</v>
      </c>
      <c r="F194" s="28">
        <v>0.01</v>
      </c>
      <c r="G194" s="7">
        <v>5798.12</v>
      </c>
      <c r="H194" s="7"/>
      <c r="I194" s="7"/>
      <c r="J194" s="7"/>
      <c r="K194" s="7"/>
      <c r="L194" s="7"/>
    </row>
    <row r="195" spans="1:12" x14ac:dyDescent="0.3">
      <c r="A195" s="6" t="s">
        <v>190</v>
      </c>
      <c r="B195" s="351">
        <v>116466.51</v>
      </c>
      <c r="C195" s="347">
        <v>-4.97</v>
      </c>
      <c r="D195" s="368">
        <v>321.11</v>
      </c>
      <c r="E195" s="7">
        <v>122557.04</v>
      </c>
      <c r="F195" s="28">
        <v>-1.1399999999999999</v>
      </c>
      <c r="G195" s="7">
        <v>20917.23</v>
      </c>
      <c r="H195" s="7"/>
      <c r="I195" s="7"/>
      <c r="J195" s="7"/>
      <c r="K195" s="7"/>
      <c r="L195" s="7"/>
    </row>
    <row r="196" spans="1:12" x14ac:dyDescent="0.3">
      <c r="A196" s="344" t="s">
        <v>191</v>
      </c>
      <c r="B196" s="351">
        <v>165406.26999999999</v>
      </c>
      <c r="C196" s="347">
        <v>-6.93</v>
      </c>
      <c r="D196" s="368">
        <v>469.14</v>
      </c>
      <c r="E196" s="7">
        <v>177721.57</v>
      </c>
      <c r="F196" s="376" t="s">
        <v>333</v>
      </c>
      <c r="G196" s="7">
        <v>31175.62</v>
      </c>
      <c r="H196" s="295" t="s">
        <v>351</v>
      </c>
      <c r="I196" s="7"/>
      <c r="J196" s="7"/>
      <c r="K196" s="7"/>
      <c r="L196" s="7"/>
    </row>
    <row r="197" spans="1:12" x14ac:dyDescent="0.3">
      <c r="A197" s="6" t="s">
        <v>192</v>
      </c>
      <c r="B197" s="351">
        <v>590130.15</v>
      </c>
      <c r="C197" s="347">
        <v>-7.74</v>
      </c>
      <c r="D197" s="368">
        <v>1381.9</v>
      </c>
      <c r="E197" s="7">
        <v>639628.82999999996</v>
      </c>
      <c r="F197" s="28">
        <v>-0.98</v>
      </c>
      <c r="G197" s="7">
        <v>85244.15</v>
      </c>
      <c r="H197" s="7"/>
      <c r="I197" s="7"/>
      <c r="J197" s="7"/>
      <c r="K197" s="7"/>
      <c r="L197" s="7"/>
    </row>
    <row r="198" spans="1:12" x14ac:dyDescent="0.3">
      <c r="A198" s="6" t="s">
        <v>193</v>
      </c>
      <c r="B198" s="351">
        <v>481917.99</v>
      </c>
      <c r="C198" s="347">
        <v>-5</v>
      </c>
      <c r="D198" s="368">
        <v>1254.4100000000001</v>
      </c>
      <c r="E198" s="7">
        <v>507274.22</v>
      </c>
      <c r="F198" s="28">
        <v>-2.88</v>
      </c>
      <c r="G198" s="7">
        <v>79914.67</v>
      </c>
      <c r="H198" s="7"/>
      <c r="I198" s="7"/>
      <c r="J198" s="7"/>
      <c r="K198" s="7"/>
      <c r="L198" s="7"/>
    </row>
    <row r="199" spans="1:12" x14ac:dyDescent="0.3">
      <c r="A199" s="6" t="s">
        <v>194</v>
      </c>
      <c r="B199" s="351">
        <v>314098.28000000003</v>
      </c>
      <c r="C199" s="347">
        <v>-7.12</v>
      </c>
      <c r="D199" s="368">
        <v>1314.31</v>
      </c>
      <c r="E199" s="7">
        <v>338182.51</v>
      </c>
      <c r="F199" s="28">
        <v>-0.45</v>
      </c>
      <c r="G199" s="7">
        <v>85187.19</v>
      </c>
      <c r="H199" s="7"/>
      <c r="I199" s="7"/>
      <c r="J199" s="7"/>
      <c r="K199" s="7"/>
      <c r="L199" s="7"/>
    </row>
    <row r="200" spans="1:12" x14ac:dyDescent="0.3">
      <c r="A200" s="6" t="s">
        <v>195</v>
      </c>
      <c r="B200" s="351">
        <v>52661.07</v>
      </c>
      <c r="C200" s="347">
        <v>-6.89</v>
      </c>
      <c r="D200" s="368">
        <v>188</v>
      </c>
      <c r="E200" s="7">
        <v>56559.5</v>
      </c>
      <c r="F200" s="28">
        <v>-1.04</v>
      </c>
      <c r="G200" s="7">
        <v>12052.83</v>
      </c>
      <c r="H200" s="7"/>
      <c r="I200" s="7"/>
      <c r="J200" s="7"/>
      <c r="K200" s="7"/>
      <c r="L200" s="7"/>
    </row>
    <row r="201" spans="1:12" x14ac:dyDescent="0.3">
      <c r="A201" s="6" t="s">
        <v>196</v>
      </c>
      <c r="B201" s="351">
        <v>599264.18999999994</v>
      </c>
      <c r="C201" s="347">
        <v>-7.02</v>
      </c>
      <c r="D201" s="368">
        <v>3451.23</v>
      </c>
      <c r="E201" s="7">
        <v>644487.63</v>
      </c>
      <c r="F201" s="28">
        <v>-1.23</v>
      </c>
      <c r="G201" s="7">
        <v>211229.36</v>
      </c>
      <c r="H201" s="7"/>
    </row>
    <row r="202" spans="1:12" x14ac:dyDescent="0.3">
      <c r="A202" s="6" t="s">
        <v>197</v>
      </c>
      <c r="B202" s="351">
        <v>48028.91</v>
      </c>
      <c r="C202" s="347">
        <v>-6.81</v>
      </c>
      <c r="D202" s="368">
        <v>169.47</v>
      </c>
      <c r="E202" s="7">
        <v>51540.98</v>
      </c>
      <c r="F202" s="28">
        <v>0.61</v>
      </c>
      <c r="G202" s="7">
        <v>11104.33</v>
      </c>
      <c r="H202" s="7"/>
      <c r="I202" s="7"/>
      <c r="J202" s="7"/>
      <c r="K202" s="7"/>
      <c r="L202" s="7"/>
    </row>
    <row r="203" spans="1:12" x14ac:dyDescent="0.3">
      <c r="A203" s="6" t="s">
        <v>198</v>
      </c>
      <c r="B203" s="351">
        <v>24576.09</v>
      </c>
      <c r="C203" s="347">
        <v>-5.77</v>
      </c>
      <c r="D203" s="368">
        <v>161.29</v>
      </c>
      <c r="E203" s="7">
        <v>26081.31</v>
      </c>
      <c r="F203" s="28">
        <v>-3.34</v>
      </c>
      <c r="G203" s="7">
        <v>11893.91</v>
      </c>
      <c r="H203" s="7"/>
      <c r="I203" s="7"/>
      <c r="J203" s="7"/>
      <c r="K203" s="7"/>
      <c r="L203" s="7"/>
    </row>
    <row r="204" spans="1:12" x14ac:dyDescent="0.3">
      <c r="A204" s="6" t="s">
        <v>199</v>
      </c>
      <c r="B204" s="351">
        <v>70255.850000000006</v>
      </c>
      <c r="C204" s="347">
        <v>0.72</v>
      </c>
      <c r="D204" s="368">
        <v>183.19</v>
      </c>
      <c r="E204" s="7">
        <v>69752.070000000007</v>
      </c>
      <c r="F204" s="28">
        <v>-4.49</v>
      </c>
      <c r="G204" s="7">
        <v>12095.28</v>
      </c>
      <c r="H204" s="7"/>
      <c r="I204" s="7"/>
      <c r="J204" s="7"/>
      <c r="K204" s="7"/>
      <c r="L204" s="7"/>
    </row>
    <row r="205" spans="1:12" x14ac:dyDescent="0.3">
      <c r="A205" s="6" t="s">
        <v>200</v>
      </c>
      <c r="B205" s="351">
        <v>46726.51</v>
      </c>
      <c r="C205" s="347">
        <v>-12.53</v>
      </c>
      <c r="D205" s="368">
        <v>121.54</v>
      </c>
      <c r="E205" s="7">
        <v>53422.26</v>
      </c>
      <c r="F205" s="28">
        <v>0.24</v>
      </c>
      <c r="G205" s="7">
        <v>8022.66</v>
      </c>
      <c r="H205" s="7"/>
      <c r="I205" s="7"/>
      <c r="J205" s="7"/>
      <c r="K205" s="7"/>
      <c r="L205" s="7"/>
    </row>
    <row r="206" spans="1:12" x14ac:dyDescent="0.3">
      <c r="A206" s="6" t="s">
        <v>201</v>
      </c>
      <c r="B206" s="351">
        <v>426739.35</v>
      </c>
      <c r="C206" s="347">
        <v>-6.47</v>
      </c>
      <c r="D206" s="368">
        <v>1579.38</v>
      </c>
      <c r="E206" s="7">
        <v>456258.55</v>
      </c>
      <c r="F206" s="28">
        <v>-1.58</v>
      </c>
      <c r="G206" s="7">
        <v>102926.89</v>
      </c>
      <c r="H206" s="7"/>
      <c r="I206" s="7"/>
      <c r="J206" s="7"/>
      <c r="K206" s="7"/>
      <c r="L206" s="7"/>
    </row>
    <row r="207" spans="1:12" x14ac:dyDescent="0.3">
      <c r="A207" s="6" t="s">
        <v>202</v>
      </c>
      <c r="B207" s="351">
        <v>22085.69</v>
      </c>
      <c r="C207" s="347">
        <v>-4.68</v>
      </c>
      <c r="D207" s="368">
        <v>85.75</v>
      </c>
      <c r="E207" s="7">
        <v>23169.599999999999</v>
      </c>
      <c r="F207" s="28">
        <v>-2.98</v>
      </c>
      <c r="G207" s="7">
        <v>5810.74</v>
      </c>
      <c r="H207" s="7"/>
      <c r="I207" s="7"/>
      <c r="J207" s="7"/>
      <c r="K207" s="7"/>
      <c r="L207" s="7"/>
    </row>
    <row r="208" spans="1:12" x14ac:dyDescent="0.3">
      <c r="A208" s="6" t="s">
        <v>203</v>
      </c>
      <c r="B208" s="351">
        <v>832186.73</v>
      </c>
      <c r="C208" s="347">
        <v>-5.04</v>
      </c>
      <c r="D208" s="368">
        <v>2724.26</v>
      </c>
      <c r="E208" s="7">
        <v>876359.99</v>
      </c>
      <c r="F208" s="28">
        <v>-0.12</v>
      </c>
      <c r="G208" s="7">
        <v>186121.75</v>
      </c>
      <c r="H208" s="7"/>
      <c r="I208" s="7"/>
      <c r="J208" s="7"/>
      <c r="K208" s="7"/>
      <c r="L208" s="7"/>
    </row>
    <row r="209" spans="1:12" x14ac:dyDescent="0.3">
      <c r="A209" s="6" t="s">
        <v>204</v>
      </c>
      <c r="B209" s="351">
        <v>102552.41</v>
      </c>
      <c r="C209" s="347">
        <v>-6.95</v>
      </c>
      <c r="D209" s="368">
        <v>317.92</v>
      </c>
      <c r="E209" s="7">
        <v>110211.24</v>
      </c>
      <c r="F209" s="28">
        <v>-0.89</v>
      </c>
      <c r="G209" s="7">
        <v>22358.51</v>
      </c>
      <c r="H209" s="7"/>
      <c r="I209" s="7"/>
      <c r="J209" s="7"/>
      <c r="K209" s="7"/>
      <c r="L209" s="7"/>
    </row>
    <row r="210" spans="1:12" x14ac:dyDescent="0.3">
      <c r="A210" s="6" t="s">
        <v>205</v>
      </c>
      <c r="B210" s="351">
        <v>76689.820000000007</v>
      </c>
      <c r="C210" s="347">
        <v>-9.58</v>
      </c>
      <c r="D210" s="368">
        <v>276.8</v>
      </c>
      <c r="E210" s="7">
        <v>84814.46</v>
      </c>
      <c r="F210" s="28">
        <v>-1.1299999999999999</v>
      </c>
      <c r="G210" s="7">
        <v>18391.009999999998</v>
      </c>
      <c r="H210" s="7"/>
      <c r="I210" s="7"/>
      <c r="J210" s="7"/>
      <c r="K210" s="7"/>
      <c r="L210" s="7"/>
    </row>
    <row r="211" spans="1:12" x14ac:dyDescent="0.3">
      <c r="A211" s="6" t="s">
        <v>206</v>
      </c>
      <c r="B211" s="351">
        <v>110065.25</v>
      </c>
      <c r="C211" s="347">
        <v>-5.33</v>
      </c>
      <c r="D211" s="368">
        <v>274.19</v>
      </c>
      <c r="E211" s="7">
        <v>116257.85</v>
      </c>
      <c r="F211" s="28">
        <v>2.14</v>
      </c>
      <c r="G211" s="7">
        <v>16912.349999999999</v>
      </c>
      <c r="H211" s="7"/>
      <c r="I211" s="7"/>
      <c r="J211" s="7"/>
      <c r="K211" s="7"/>
      <c r="L211" s="7"/>
    </row>
    <row r="212" spans="1:12" x14ac:dyDescent="0.3">
      <c r="A212" s="6" t="s">
        <v>207</v>
      </c>
      <c r="B212" s="351">
        <v>189070.64</v>
      </c>
      <c r="C212" s="347">
        <v>-7.39</v>
      </c>
      <c r="D212" s="368">
        <v>720.36</v>
      </c>
      <c r="E212" s="7">
        <v>204155.53</v>
      </c>
      <c r="F212" s="28">
        <v>-2.0299999999999998</v>
      </c>
      <c r="G212" s="7">
        <v>46510.92</v>
      </c>
      <c r="H212" s="7"/>
      <c r="I212" s="7"/>
      <c r="J212" s="7"/>
      <c r="K212" s="7"/>
      <c r="L212" s="7"/>
    </row>
    <row r="213" spans="1:12" x14ac:dyDescent="0.3">
      <c r="A213" s="6" t="s">
        <v>208</v>
      </c>
      <c r="B213" s="351">
        <v>57649.53</v>
      </c>
      <c r="C213" s="347">
        <v>-3.06</v>
      </c>
      <c r="D213" s="368">
        <v>227.72</v>
      </c>
      <c r="E213" s="7">
        <v>59469.41</v>
      </c>
      <c r="F213" s="28">
        <v>-0.32</v>
      </c>
      <c r="G213" s="7">
        <v>15285.18</v>
      </c>
      <c r="H213" s="7"/>
      <c r="I213" s="7"/>
      <c r="J213" s="7"/>
      <c r="K213" s="7"/>
      <c r="L213" s="7"/>
    </row>
    <row r="214" spans="1:12" x14ac:dyDescent="0.3">
      <c r="A214" s="6" t="s">
        <v>209</v>
      </c>
      <c r="B214" s="351">
        <v>788162.73</v>
      </c>
      <c r="C214" s="347">
        <v>-5.2</v>
      </c>
      <c r="D214" s="368">
        <v>2985.93</v>
      </c>
      <c r="E214" s="7">
        <v>831403.29</v>
      </c>
      <c r="F214" s="28">
        <v>-2.44</v>
      </c>
      <c r="G214" s="7">
        <v>166619.18</v>
      </c>
      <c r="H214" s="7"/>
      <c r="I214" s="7"/>
      <c r="J214" s="7"/>
      <c r="K214" s="7"/>
      <c r="L214" s="7"/>
    </row>
    <row r="215" spans="1:12" x14ac:dyDescent="0.3">
      <c r="A215" s="6" t="s">
        <v>210</v>
      </c>
      <c r="B215" s="351">
        <v>41277.300000000003</v>
      </c>
      <c r="C215" s="347">
        <v>-2.48</v>
      </c>
      <c r="D215" s="368">
        <v>127.05</v>
      </c>
      <c r="E215" s="7">
        <v>42327.79</v>
      </c>
      <c r="F215" s="28">
        <v>-0.82</v>
      </c>
      <c r="G215" s="7">
        <v>5842.16</v>
      </c>
      <c r="H215" s="7"/>
      <c r="I215" s="7"/>
      <c r="J215" s="7"/>
      <c r="K215" s="7"/>
      <c r="L215" s="7"/>
    </row>
    <row r="216" spans="1:12" x14ac:dyDescent="0.3">
      <c r="A216" s="6" t="s">
        <v>211</v>
      </c>
      <c r="B216" s="351">
        <v>415240.17</v>
      </c>
      <c r="C216" s="347">
        <v>-7.6</v>
      </c>
      <c r="D216" s="368">
        <v>1196.56</v>
      </c>
      <c r="E216" s="7">
        <v>449386.16</v>
      </c>
      <c r="F216" s="28">
        <v>-0.99</v>
      </c>
      <c r="G216" s="7">
        <v>79073.070000000007</v>
      </c>
      <c r="H216" s="7"/>
      <c r="I216" s="7"/>
      <c r="J216" s="7"/>
      <c r="K216" s="7"/>
      <c r="L216" s="7"/>
    </row>
    <row r="217" spans="1:12" x14ac:dyDescent="0.3">
      <c r="A217" s="6" t="s">
        <v>212</v>
      </c>
      <c r="B217" s="351">
        <v>50762.61</v>
      </c>
      <c r="C217" s="347">
        <v>-6.91</v>
      </c>
      <c r="D217" s="368">
        <v>119.07</v>
      </c>
      <c r="E217" s="7">
        <v>54530.81</v>
      </c>
      <c r="F217" s="28">
        <v>0.74</v>
      </c>
      <c r="G217" s="7">
        <v>8361.0499999999993</v>
      </c>
      <c r="H217" s="7"/>
    </row>
    <row r="218" spans="1:12" x14ac:dyDescent="0.3">
      <c r="A218" s="6" t="s">
        <v>213</v>
      </c>
      <c r="B218" s="351">
        <v>63603.54</v>
      </c>
      <c r="C218" s="347">
        <v>-8.0500000000000007</v>
      </c>
      <c r="D218" s="368">
        <v>208.44</v>
      </c>
      <c r="E218" s="7">
        <v>69170.38</v>
      </c>
      <c r="F218" s="28">
        <v>-1.28</v>
      </c>
      <c r="G218" s="7">
        <v>14247.99</v>
      </c>
      <c r="H218" s="7"/>
      <c r="I218" s="7"/>
      <c r="J218" s="7"/>
      <c r="K218" s="7"/>
      <c r="L218" s="7"/>
    </row>
    <row r="219" spans="1:12" x14ac:dyDescent="0.3">
      <c r="A219" s="344" t="s">
        <v>326</v>
      </c>
      <c r="B219" s="353">
        <v>590544.52</v>
      </c>
      <c r="C219" s="354">
        <v>-6.35</v>
      </c>
      <c r="D219" s="358">
        <v>2255.7199999999998</v>
      </c>
      <c r="E219" s="7">
        <v>630596.26</v>
      </c>
      <c r="F219" s="28">
        <v>-5.36</v>
      </c>
      <c r="G219" s="7">
        <v>150597.19</v>
      </c>
      <c r="I219" s="7"/>
      <c r="J219" s="7"/>
      <c r="K219" s="7"/>
      <c r="L219" s="7"/>
    </row>
    <row r="220" spans="1:12" x14ac:dyDescent="0.3">
      <c r="A220" s="6" t="s">
        <v>214</v>
      </c>
      <c r="B220" s="351">
        <v>1227304.23</v>
      </c>
      <c r="C220" s="347">
        <v>-5.41</v>
      </c>
      <c r="D220" s="368">
        <v>3245.2</v>
      </c>
      <c r="E220" s="7">
        <v>1297547.8400000001</v>
      </c>
      <c r="F220" s="28">
        <v>-0.32</v>
      </c>
      <c r="G220" s="7">
        <v>210700.88</v>
      </c>
      <c r="H220" s="7"/>
      <c r="I220" s="7"/>
      <c r="J220" s="7"/>
      <c r="K220" s="7"/>
      <c r="L220" s="7"/>
    </row>
    <row r="221" spans="1:12" x14ac:dyDescent="0.3">
      <c r="A221" s="6" t="s">
        <v>215</v>
      </c>
      <c r="B221" s="351">
        <v>79597.67</v>
      </c>
      <c r="C221" s="347">
        <v>-8.52</v>
      </c>
      <c r="D221" s="368">
        <v>350.15</v>
      </c>
      <c r="E221" s="7">
        <v>87008.92</v>
      </c>
      <c r="F221" s="28">
        <v>-0.42</v>
      </c>
      <c r="G221" s="7">
        <v>21969.67</v>
      </c>
      <c r="H221" s="7"/>
      <c r="I221" s="7"/>
      <c r="J221" s="7"/>
      <c r="K221" s="7"/>
      <c r="L221" s="7"/>
    </row>
    <row r="222" spans="1:12" x14ac:dyDescent="0.3">
      <c r="A222" s="6" t="s">
        <v>216</v>
      </c>
      <c r="B222" s="351">
        <v>20576.259999999998</v>
      </c>
      <c r="C222" s="347">
        <v>-7.78</v>
      </c>
      <c r="D222" s="368">
        <v>103.73</v>
      </c>
      <c r="E222" s="7">
        <v>22311.15</v>
      </c>
      <c r="F222" s="28">
        <v>-1.18</v>
      </c>
      <c r="G222" s="7">
        <v>6918.46</v>
      </c>
      <c r="H222" s="7"/>
      <c r="I222" s="7"/>
      <c r="J222" s="7"/>
      <c r="K222" s="7"/>
      <c r="L222" s="7"/>
    </row>
    <row r="223" spans="1:12" x14ac:dyDescent="0.3">
      <c r="A223" s="6" t="s">
        <v>217</v>
      </c>
      <c r="B223" s="351">
        <v>110280.25</v>
      </c>
      <c r="C223" s="347">
        <v>-8.14</v>
      </c>
      <c r="D223" s="368">
        <v>379.23</v>
      </c>
      <c r="E223" s="7">
        <v>120047.75</v>
      </c>
      <c r="F223" s="28">
        <v>-0.79</v>
      </c>
      <c r="G223" s="7">
        <v>25045.61</v>
      </c>
      <c r="H223" s="7"/>
      <c r="I223" s="7"/>
      <c r="J223" s="7"/>
      <c r="K223" s="7"/>
      <c r="L223" s="7"/>
    </row>
    <row r="224" spans="1:12" x14ac:dyDescent="0.3">
      <c r="A224" s="6" t="s">
        <v>218</v>
      </c>
      <c r="B224" s="351">
        <v>298647.24</v>
      </c>
      <c r="C224" s="347">
        <v>-6.45</v>
      </c>
      <c r="D224" s="368">
        <v>916.96</v>
      </c>
      <c r="E224" s="7">
        <v>319235.53000000003</v>
      </c>
      <c r="F224" s="28">
        <v>-1.22</v>
      </c>
      <c r="G224" s="7">
        <v>75336.69</v>
      </c>
      <c r="H224" s="7"/>
      <c r="I224" s="7"/>
      <c r="J224" s="7"/>
      <c r="K224" s="7"/>
      <c r="L224" s="7"/>
    </row>
    <row r="225" spans="1:12" x14ac:dyDescent="0.3">
      <c r="A225" s="6" t="s">
        <v>219</v>
      </c>
      <c r="B225" s="351">
        <v>56210.94</v>
      </c>
      <c r="C225" s="347">
        <v>-8.0299999999999994</v>
      </c>
      <c r="D225" s="368">
        <v>134.97</v>
      </c>
      <c r="E225" s="7">
        <v>61120.73</v>
      </c>
      <c r="F225" s="28">
        <v>10.25</v>
      </c>
      <c r="G225" s="7">
        <v>8647.15</v>
      </c>
      <c r="H225" s="7"/>
    </row>
    <row r="226" spans="1:12" x14ac:dyDescent="0.3">
      <c r="A226" s="6" t="s">
        <v>220</v>
      </c>
      <c r="B226" s="351">
        <v>354775.7</v>
      </c>
      <c r="C226" s="347">
        <v>-1.97</v>
      </c>
      <c r="D226" s="368">
        <v>975.7</v>
      </c>
      <c r="E226" s="7">
        <v>361909.42</v>
      </c>
      <c r="F226" s="28">
        <v>-0.91</v>
      </c>
      <c r="G226" s="7">
        <v>62548.37</v>
      </c>
      <c r="H226" s="7"/>
      <c r="I226" s="7"/>
      <c r="J226" s="7"/>
      <c r="K226" s="7"/>
      <c r="L226" s="7"/>
    </row>
    <row r="227" spans="1:12" x14ac:dyDescent="0.3">
      <c r="A227" s="6" t="s">
        <v>221</v>
      </c>
      <c r="B227" s="351">
        <v>120179.09</v>
      </c>
      <c r="C227" s="347">
        <v>8.7200000000000006</v>
      </c>
      <c r="D227" s="368">
        <v>235.4</v>
      </c>
      <c r="E227" s="7">
        <v>110536.9</v>
      </c>
      <c r="F227" s="28">
        <v>-3.33</v>
      </c>
      <c r="G227" s="7">
        <v>15401.85</v>
      </c>
      <c r="H227" s="7"/>
      <c r="I227" s="7"/>
      <c r="J227" s="7"/>
      <c r="K227" s="7"/>
      <c r="L227" s="7"/>
    </row>
    <row r="228" spans="1:12" x14ac:dyDescent="0.3">
      <c r="A228" s="6" t="s">
        <v>222</v>
      </c>
      <c r="B228" s="351">
        <v>136523.62</v>
      </c>
      <c r="C228" s="347">
        <v>-6.5</v>
      </c>
      <c r="D228" s="368">
        <v>461.82</v>
      </c>
      <c r="E228" s="7">
        <v>146007.35</v>
      </c>
      <c r="F228" s="28">
        <v>0.24</v>
      </c>
      <c r="G228" s="7">
        <v>31968.36</v>
      </c>
      <c r="H228" s="7"/>
      <c r="I228" s="7"/>
      <c r="J228" s="7"/>
      <c r="K228" s="7"/>
      <c r="L228" s="7"/>
    </row>
    <row r="229" spans="1:12" x14ac:dyDescent="0.3">
      <c r="A229" s="6" t="s">
        <v>223</v>
      </c>
      <c r="B229" s="351">
        <v>33453.089999999997</v>
      </c>
      <c r="C229" s="347">
        <v>-6.47</v>
      </c>
      <c r="D229" s="368">
        <v>124.04</v>
      </c>
      <c r="E229" s="7">
        <v>35765.65</v>
      </c>
      <c r="F229" s="28">
        <v>-1.28</v>
      </c>
      <c r="G229" s="7">
        <v>7781.13</v>
      </c>
      <c r="H229" s="342"/>
      <c r="I229" s="7"/>
      <c r="J229" s="7"/>
      <c r="K229" s="7"/>
      <c r="L229" s="7"/>
    </row>
    <row r="230" spans="1:12" x14ac:dyDescent="0.3">
      <c r="A230" s="6" t="s">
        <v>224</v>
      </c>
      <c r="B230" s="351">
        <v>148076.01</v>
      </c>
      <c r="C230" s="347">
        <v>-6.04</v>
      </c>
      <c r="D230" s="368">
        <v>397.56</v>
      </c>
      <c r="E230" s="7">
        <v>157596.35999999999</v>
      </c>
      <c r="F230" s="28">
        <v>-1.26</v>
      </c>
      <c r="G230" s="7">
        <v>25865.73</v>
      </c>
      <c r="H230" s="7"/>
      <c r="I230" s="7"/>
      <c r="J230" s="7"/>
      <c r="K230" s="7"/>
      <c r="L230" s="7"/>
    </row>
    <row r="231" spans="1:12" x14ac:dyDescent="0.3">
      <c r="A231" s="6" t="s">
        <v>225</v>
      </c>
      <c r="B231" s="351">
        <v>178657.67</v>
      </c>
      <c r="C231" s="347">
        <v>-5.56</v>
      </c>
      <c r="D231" s="368">
        <v>574.01</v>
      </c>
      <c r="E231" s="7">
        <v>189174.42</v>
      </c>
      <c r="F231" s="28">
        <v>-1.1000000000000001</v>
      </c>
      <c r="G231" s="7">
        <v>37278.089999999997</v>
      </c>
      <c r="H231" s="7"/>
      <c r="I231" s="7"/>
      <c r="J231" s="7"/>
      <c r="K231" s="7"/>
      <c r="L231" s="7"/>
    </row>
    <row r="232" spans="1:12" x14ac:dyDescent="0.3">
      <c r="A232" s="6" t="s">
        <v>226</v>
      </c>
      <c r="B232" s="351">
        <v>42362.38</v>
      </c>
      <c r="C232" s="347">
        <v>-7.69</v>
      </c>
      <c r="D232" s="368">
        <v>192.96</v>
      </c>
      <c r="E232" s="7">
        <v>45889.62</v>
      </c>
      <c r="F232" s="28">
        <v>-5.03</v>
      </c>
      <c r="G232" s="7">
        <v>13024.75</v>
      </c>
      <c r="H232" s="7"/>
      <c r="I232" s="7"/>
      <c r="J232" s="7"/>
      <c r="K232" s="7"/>
      <c r="L232" s="7"/>
    </row>
    <row r="233" spans="1:12" x14ac:dyDescent="0.3">
      <c r="A233" s="6" t="s">
        <v>227</v>
      </c>
      <c r="B233" s="351">
        <v>32487.29</v>
      </c>
      <c r="C233" s="347">
        <v>-3.59</v>
      </c>
      <c r="D233" s="368">
        <v>52.12</v>
      </c>
      <c r="E233" s="7">
        <v>33697.64</v>
      </c>
      <c r="F233" s="28">
        <v>-6.33</v>
      </c>
      <c r="G233" s="7">
        <v>3415.58</v>
      </c>
      <c r="H233" s="7"/>
      <c r="I233" s="7"/>
      <c r="J233" s="7"/>
      <c r="K233" s="7"/>
      <c r="L233" s="7"/>
    </row>
    <row r="234" spans="1:12" x14ac:dyDescent="0.3">
      <c r="A234" s="6" t="s">
        <v>228</v>
      </c>
      <c r="B234" s="351">
        <v>121639.2</v>
      </c>
      <c r="C234" s="347">
        <v>-7.28</v>
      </c>
      <c r="D234" s="368">
        <v>535.87</v>
      </c>
      <c r="E234" s="7">
        <v>131188.14000000001</v>
      </c>
      <c r="F234" s="28">
        <v>-2.4700000000000002</v>
      </c>
      <c r="G234" s="7">
        <v>35765.75</v>
      </c>
      <c r="H234" s="7"/>
      <c r="I234" s="7"/>
      <c r="J234" s="7"/>
      <c r="K234" s="7"/>
      <c r="L234" s="7"/>
    </row>
    <row r="235" spans="1:12" x14ac:dyDescent="0.3">
      <c r="A235" s="6" t="s">
        <v>229</v>
      </c>
      <c r="B235" s="351">
        <v>108422.17</v>
      </c>
      <c r="C235" s="347">
        <v>2.34</v>
      </c>
      <c r="D235" s="368">
        <v>396.3</v>
      </c>
      <c r="E235" s="7">
        <v>105945.4</v>
      </c>
      <c r="F235" s="28">
        <v>-0.79</v>
      </c>
      <c r="G235" s="7">
        <v>24899.759999999998</v>
      </c>
      <c r="H235" s="7"/>
      <c r="I235" s="7"/>
      <c r="J235" s="7"/>
      <c r="K235" s="7"/>
      <c r="L235" s="7"/>
    </row>
    <row r="236" spans="1:12" x14ac:dyDescent="0.3">
      <c r="A236" s="6" t="s">
        <v>230</v>
      </c>
      <c r="B236" s="351">
        <v>56837.84</v>
      </c>
      <c r="C236" s="347">
        <v>-8.57</v>
      </c>
      <c r="D236" s="368">
        <v>238.8</v>
      </c>
      <c r="E236" s="7">
        <v>62167.4</v>
      </c>
      <c r="F236" s="28">
        <v>-0.44</v>
      </c>
      <c r="G236" s="7">
        <v>16311.09</v>
      </c>
      <c r="H236" s="7"/>
      <c r="I236" s="7"/>
      <c r="J236" s="7"/>
      <c r="K236" s="7"/>
      <c r="L236" s="7"/>
    </row>
    <row r="237" spans="1:12" x14ac:dyDescent="0.3">
      <c r="A237" s="344" t="s">
        <v>341</v>
      </c>
      <c r="B237" s="353">
        <v>140091.64000000001</v>
      </c>
      <c r="C237" s="354">
        <v>-6.08</v>
      </c>
      <c r="D237" s="358">
        <v>419.02</v>
      </c>
      <c r="E237" s="7">
        <v>149155.73000000001</v>
      </c>
      <c r="F237" s="28">
        <v>0.4</v>
      </c>
      <c r="G237" s="7">
        <v>25016.77</v>
      </c>
      <c r="I237" s="7"/>
      <c r="J237" s="7"/>
      <c r="K237" s="7"/>
      <c r="L237" s="7"/>
    </row>
    <row r="238" spans="1:12" x14ac:dyDescent="0.3">
      <c r="A238" s="6" t="s">
        <v>231</v>
      </c>
      <c r="B238" s="351">
        <v>376055.45</v>
      </c>
      <c r="C238" s="347">
        <v>-7.71</v>
      </c>
      <c r="D238" s="368">
        <v>943.65</v>
      </c>
      <c r="E238" s="7">
        <v>407488.23</v>
      </c>
      <c r="F238" s="28">
        <v>-1.1299999999999999</v>
      </c>
      <c r="G238" s="7">
        <v>65537.88</v>
      </c>
      <c r="H238" s="7"/>
      <c r="I238" s="7"/>
      <c r="J238" s="7"/>
      <c r="K238" s="7"/>
      <c r="L238" s="7"/>
    </row>
    <row r="239" spans="1:12" x14ac:dyDescent="0.3">
      <c r="A239" s="6" t="s">
        <v>232</v>
      </c>
      <c r="B239" s="351">
        <v>87922.91</v>
      </c>
      <c r="C239" s="347">
        <v>-8.4600000000000009</v>
      </c>
      <c r="D239" s="368">
        <v>206.66</v>
      </c>
      <c r="E239" s="7">
        <v>96047.17</v>
      </c>
      <c r="F239" s="28">
        <v>0.28000000000000003</v>
      </c>
      <c r="G239" s="7">
        <v>13865.13</v>
      </c>
      <c r="H239" s="7"/>
      <c r="I239" s="7"/>
      <c r="J239" s="7"/>
      <c r="K239" s="7"/>
      <c r="L239" s="7"/>
    </row>
    <row r="240" spans="1:12" x14ac:dyDescent="0.3">
      <c r="A240" s="6" t="s">
        <v>233</v>
      </c>
      <c r="B240" s="351">
        <v>63755.8</v>
      </c>
      <c r="C240" s="347">
        <v>-5.5</v>
      </c>
      <c r="D240" s="368">
        <v>236.44</v>
      </c>
      <c r="E240" s="7">
        <v>67467.97</v>
      </c>
      <c r="F240" s="28">
        <v>-0.28999999999999998</v>
      </c>
      <c r="G240" s="7">
        <v>15882.34</v>
      </c>
      <c r="H240" s="7"/>
      <c r="I240" s="7"/>
      <c r="J240" s="7"/>
      <c r="K240" s="7"/>
      <c r="L240" s="7"/>
    </row>
    <row r="241" spans="1:12" x14ac:dyDescent="0.3">
      <c r="A241" s="6" t="s">
        <v>234</v>
      </c>
      <c r="B241" s="351">
        <v>29534.03</v>
      </c>
      <c r="C241" s="347">
        <v>-5.37</v>
      </c>
      <c r="D241" s="368">
        <v>72.540000000000006</v>
      </c>
      <c r="E241" s="7">
        <v>31209.17</v>
      </c>
      <c r="F241" s="28">
        <v>0.23</v>
      </c>
      <c r="G241" s="7">
        <v>4983.92</v>
      </c>
      <c r="H241" s="7"/>
      <c r="I241" s="7"/>
      <c r="J241" s="7"/>
      <c r="K241" s="7"/>
      <c r="L241" s="7"/>
    </row>
    <row r="242" spans="1:12" x14ac:dyDescent="0.3">
      <c r="A242" s="6" t="s">
        <v>235</v>
      </c>
      <c r="B242" s="351">
        <v>118311.93</v>
      </c>
      <c r="C242" s="347">
        <v>-4.78</v>
      </c>
      <c r="D242" s="368">
        <v>326.47000000000003</v>
      </c>
      <c r="E242" s="7">
        <v>124246.17</v>
      </c>
      <c r="F242" s="28">
        <v>-1.85</v>
      </c>
      <c r="G242" s="7">
        <v>20786.169999999998</v>
      </c>
      <c r="H242" s="7"/>
      <c r="I242" s="7"/>
      <c r="J242" s="7"/>
      <c r="K242" s="7"/>
      <c r="L242" s="7"/>
    </row>
    <row r="243" spans="1:12" x14ac:dyDescent="0.3">
      <c r="A243" s="6" t="s">
        <v>236</v>
      </c>
      <c r="B243" s="351">
        <v>2871076.71</v>
      </c>
      <c r="C243" s="347">
        <v>-4.84</v>
      </c>
      <c r="D243" s="368">
        <v>12411.35</v>
      </c>
      <c r="E243" s="7">
        <v>3017027.21</v>
      </c>
      <c r="F243" s="28">
        <v>-0.91</v>
      </c>
      <c r="G243" s="7">
        <v>840935.75</v>
      </c>
      <c r="H243" s="7"/>
    </row>
    <row r="244" spans="1:12" x14ac:dyDescent="0.3">
      <c r="A244" s="6" t="s">
        <v>237</v>
      </c>
      <c r="B244" s="351">
        <v>53104.99</v>
      </c>
      <c r="C244" s="347">
        <v>-8.26</v>
      </c>
      <c r="D244" s="368">
        <v>161.99</v>
      </c>
      <c r="E244" s="7">
        <v>57883.96</v>
      </c>
      <c r="F244" s="28">
        <v>-0.51</v>
      </c>
      <c r="G244" s="7">
        <v>9900.1</v>
      </c>
      <c r="H244" s="7"/>
      <c r="I244" s="7"/>
      <c r="J244" s="7"/>
      <c r="K244" s="7"/>
      <c r="L244" s="7"/>
    </row>
    <row r="245" spans="1:12" x14ac:dyDescent="0.3">
      <c r="A245" s="6" t="s">
        <v>238</v>
      </c>
      <c r="B245" s="351">
        <v>23749.9</v>
      </c>
      <c r="C245" s="347">
        <v>-7.32</v>
      </c>
      <c r="D245" s="368">
        <v>85.51</v>
      </c>
      <c r="E245" s="7">
        <v>25624.43</v>
      </c>
      <c r="F245" s="28">
        <v>0.32</v>
      </c>
      <c r="G245" s="7">
        <v>5926.9</v>
      </c>
      <c r="H245" s="7"/>
      <c r="I245" s="7"/>
      <c r="J245" s="7"/>
      <c r="K245" s="7"/>
      <c r="L245" s="7"/>
    </row>
    <row r="246" spans="1:12" x14ac:dyDescent="0.3">
      <c r="A246" s="6" t="s">
        <v>239</v>
      </c>
      <c r="B246" s="351">
        <v>91076.84</v>
      </c>
      <c r="C246" s="347">
        <v>-9.2200000000000006</v>
      </c>
      <c r="D246" s="368">
        <v>260.35000000000002</v>
      </c>
      <c r="E246" s="7">
        <v>100326.59</v>
      </c>
      <c r="F246" s="28">
        <v>15.19</v>
      </c>
      <c r="G246" s="7">
        <v>16546.849999999999</v>
      </c>
      <c r="H246" s="7"/>
      <c r="I246" s="7"/>
      <c r="J246" s="7"/>
      <c r="K246" s="7"/>
      <c r="L246" s="7"/>
    </row>
    <row r="247" spans="1:12" x14ac:dyDescent="0.3">
      <c r="A247" s="6" t="s">
        <v>240</v>
      </c>
      <c r="B247" s="351">
        <v>67993.210000000006</v>
      </c>
      <c r="C247" s="347">
        <v>-9.6</v>
      </c>
      <c r="D247" s="368">
        <v>228.42</v>
      </c>
      <c r="E247" s="7">
        <v>75216.289999999994</v>
      </c>
      <c r="F247" s="28">
        <v>0.52</v>
      </c>
      <c r="G247" s="7">
        <v>15506.27</v>
      </c>
      <c r="H247" s="7"/>
      <c r="I247" s="7"/>
      <c r="J247" s="7"/>
      <c r="K247" s="7"/>
      <c r="L247" s="7"/>
    </row>
    <row r="248" spans="1:12" x14ac:dyDescent="0.3">
      <c r="A248" s="6" t="s">
        <v>241</v>
      </c>
      <c r="B248" s="351">
        <v>75042.17</v>
      </c>
      <c r="C248" s="347">
        <v>-9.8800000000000008</v>
      </c>
      <c r="D248" s="368">
        <v>215.97</v>
      </c>
      <c r="E248" s="7">
        <v>83267.55</v>
      </c>
      <c r="F248" s="28">
        <v>0.13</v>
      </c>
      <c r="G248" s="7">
        <v>14071.58</v>
      </c>
      <c r="H248" s="7"/>
      <c r="I248" s="7"/>
      <c r="J248" s="7"/>
      <c r="K248" s="7"/>
      <c r="L248" s="7"/>
    </row>
    <row r="249" spans="1:12" x14ac:dyDescent="0.3">
      <c r="A249" s="6" t="s">
        <v>242</v>
      </c>
      <c r="B249" s="351">
        <v>39670.25</v>
      </c>
      <c r="C249" s="347">
        <v>-5.54</v>
      </c>
      <c r="D249" s="368">
        <v>110.79</v>
      </c>
      <c r="E249" s="7">
        <v>41996.67</v>
      </c>
      <c r="F249" s="28">
        <v>-2.69</v>
      </c>
      <c r="G249" s="7">
        <v>7651.91</v>
      </c>
      <c r="H249" s="7"/>
      <c r="I249" s="7"/>
      <c r="J249" s="7"/>
      <c r="K249" s="7"/>
      <c r="L249" s="7"/>
    </row>
    <row r="250" spans="1:12" x14ac:dyDescent="0.3">
      <c r="A250" s="6" t="s">
        <v>243</v>
      </c>
      <c r="B250" s="351">
        <v>362846.88</v>
      </c>
      <c r="C250" s="347">
        <v>-5.17</v>
      </c>
      <c r="D250" s="368">
        <v>960.01</v>
      </c>
      <c r="E250" s="7">
        <v>382626.56</v>
      </c>
      <c r="F250" s="28">
        <v>-1.1200000000000001</v>
      </c>
      <c r="G250" s="7">
        <v>62136.43</v>
      </c>
      <c r="H250" s="7"/>
      <c r="I250" s="7"/>
      <c r="J250" s="7"/>
      <c r="K250" s="7"/>
      <c r="L250" s="7"/>
    </row>
    <row r="251" spans="1:12" x14ac:dyDescent="0.3">
      <c r="A251" s="6" t="s">
        <v>244</v>
      </c>
      <c r="B251" s="351">
        <v>2328700.9700000002</v>
      </c>
      <c r="C251" s="347">
        <v>-4.87</v>
      </c>
      <c r="D251" s="368">
        <v>15693.83</v>
      </c>
      <c r="E251" s="7">
        <v>2447933.75</v>
      </c>
      <c r="F251" s="28">
        <v>-0.55000000000000004</v>
      </c>
      <c r="G251" s="7">
        <v>985427.99</v>
      </c>
      <c r="H251" s="7"/>
      <c r="I251" s="7"/>
      <c r="J251" s="7"/>
      <c r="K251" s="7"/>
      <c r="L251" s="7"/>
    </row>
    <row r="252" spans="1:12" x14ac:dyDescent="0.3">
      <c r="A252" s="6" t="s">
        <v>245</v>
      </c>
      <c r="B252" s="351">
        <v>680094.74</v>
      </c>
      <c r="C252" s="347">
        <v>-5.61</v>
      </c>
      <c r="D252" s="368">
        <v>1877.17</v>
      </c>
      <c r="E252" s="7">
        <v>720539.75</v>
      </c>
      <c r="F252" s="28">
        <v>-1.39</v>
      </c>
      <c r="G252" s="7">
        <v>119547.67</v>
      </c>
      <c r="H252" s="7"/>
      <c r="I252" s="7"/>
      <c r="J252" s="7"/>
      <c r="K252" s="7"/>
      <c r="L252" s="7"/>
    </row>
    <row r="253" spans="1:12" x14ac:dyDescent="0.3">
      <c r="A253" s="6" t="s">
        <v>246</v>
      </c>
      <c r="B253" s="351">
        <v>112550.49</v>
      </c>
      <c r="C253" s="347">
        <v>-7.4</v>
      </c>
      <c r="D253" s="368">
        <v>237.1</v>
      </c>
      <c r="E253" s="7">
        <v>121540.06</v>
      </c>
      <c r="F253" s="28">
        <v>-0.9</v>
      </c>
      <c r="G253" s="7">
        <v>16285.27</v>
      </c>
      <c r="H253" s="7"/>
      <c r="I253" s="7"/>
      <c r="J253" s="7"/>
      <c r="K253" s="7"/>
      <c r="L253" s="7"/>
    </row>
    <row r="254" spans="1:12" x14ac:dyDescent="0.3">
      <c r="A254" s="4" t="s">
        <v>247</v>
      </c>
      <c r="B254" s="352">
        <v>58012.12</v>
      </c>
      <c r="C254" s="267">
        <v>-0.53</v>
      </c>
      <c r="D254" s="268">
        <v>0</v>
      </c>
      <c r="E254" s="14">
        <v>58321.18</v>
      </c>
      <c r="F254" s="37">
        <v>-1.06</v>
      </c>
      <c r="G254" s="14">
        <v>0</v>
      </c>
      <c r="H254" s="14"/>
      <c r="I254" s="7"/>
      <c r="J254" s="7"/>
      <c r="K254" s="7"/>
      <c r="L254" s="7"/>
    </row>
    <row r="255" spans="1:12" x14ac:dyDescent="0.3">
      <c r="A255" s="6" t="s">
        <v>248</v>
      </c>
      <c r="B255" s="351">
        <v>254754.95</v>
      </c>
      <c r="C255" s="347">
        <v>-7.66</v>
      </c>
      <c r="D255" s="368">
        <v>559.08000000000004</v>
      </c>
      <c r="E255" s="7">
        <v>275880.19</v>
      </c>
      <c r="F255" s="28">
        <v>4.74</v>
      </c>
      <c r="G255" s="7">
        <v>35866.82</v>
      </c>
      <c r="H255" s="7"/>
      <c r="I255" s="7"/>
      <c r="J255" s="7"/>
      <c r="K255" s="7"/>
      <c r="L255" s="7"/>
    </row>
    <row r="256" spans="1:12" x14ac:dyDescent="0.3">
      <c r="A256" s="6" t="s">
        <v>249</v>
      </c>
      <c r="B256" s="351">
        <v>79044.27</v>
      </c>
      <c r="C256" s="347">
        <v>-13.23</v>
      </c>
      <c r="D256" s="368">
        <v>267.17</v>
      </c>
      <c r="E256" s="7">
        <v>91101.45</v>
      </c>
      <c r="F256" s="28">
        <v>1.47</v>
      </c>
      <c r="G256" s="7">
        <v>16268.51</v>
      </c>
      <c r="H256" s="7"/>
      <c r="I256" s="7"/>
      <c r="J256" s="7"/>
      <c r="K256" s="7"/>
      <c r="L256" s="7"/>
    </row>
    <row r="257" spans="1:12" x14ac:dyDescent="0.3">
      <c r="A257" s="6" t="s">
        <v>250</v>
      </c>
      <c r="B257" s="351">
        <v>48518.69</v>
      </c>
      <c r="C257" s="347">
        <v>-8.0500000000000007</v>
      </c>
      <c r="D257" s="368">
        <v>174.38</v>
      </c>
      <c r="E257" s="7">
        <v>52764.49</v>
      </c>
      <c r="F257" s="28">
        <v>0.63</v>
      </c>
      <c r="G257" s="7">
        <v>11428.81</v>
      </c>
      <c r="H257" s="7"/>
      <c r="I257" s="7"/>
      <c r="J257" s="7"/>
      <c r="K257" s="7"/>
      <c r="L257" s="7"/>
    </row>
    <row r="258" spans="1:12" x14ac:dyDescent="0.3">
      <c r="A258" s="6" t="s">
        <v>251</v>
      </c>
      <c r="B258" s="351">
        <v>22377.64</v>
      </c>
      <c r="C258" s="347">
        <v>5.13</v>
      </c>
      <c r="D258" s="368">
        <v>50.13</v>
      </c>
      <c r="E258" s="7">
        <v>21284.81</v>
      </c>
      <c r="F258" s="28">
        <v>-2.0299999999999998</v>
      </c>
      <c r="G258" s="7">
        <v>3357.58</v>
      </c>
      <c r="H258" s="7"/>
      <c r="I258" s="7"/>
      <c r="J258" s="7"/>
      <c r="K258" s="7"/>
      <c r="L258" s="7"/>
    </row>
    <row r="259" spans="1:12" x14ac:dyDescent="0.3">
      <c r="A259" s="6" t="s">
        <v>252</v>
      </c>
      <c r="B259" s="351">
        <v>150578.79999999999</v>
      </c>
      <c r="C259" s="347">
        <v>-5.85</v>
      </c>
      <c r="D259" s="368">
        <v>508.79</v>
      </c>
      <c r="E259" s="7">
        <v>159931.63</v>
      </c>
      <c r="F259" s="28">
        <v>-4.22</v>
      </c>
      <c r="G259" s="7">
        <v>45775.18</v>
      </c>
      <c r="H259" s="7"/>
      <c r="I259" s="7"/>
      <c r="J259" s="7"/>
      <c r="K259" s="7"/>
      <c r="L259" s="7"/>
    </row>
    <row r="260" spans="1:12" x14ac:dyDescent="0.3">
      <c r="A260" s="6" t="s">
        <v>253</v>
      </c>
      <c r="B260" s="351">
        <v>267658.17</v>
      </c>
      <c r="C260" s="347">
        <v>-5.69</v>
      </c>
      <c r="D260" s="368">
        <v>751.82</v>
      </c>
      <c r="E260" s="7">
        <v>283810.5</v>
      </c>
      <c r="F260" s="28">
        <v>0.37</v>
      </c>
      <c r="G260" s="7">
        <v>54445.79</v>
      </c>
      <c r="H260" s="7"/>
      <c r="I260" s="14"/>
      <c r="J260" s="14"/>
      <c r="K260" s="14"/>
      <c r="L260" s="14"/>
    </row>
    <row r="261" spans="1:12" x14ac:dyDescent="0.3">
      <c r="A261" s="6" t="s">
        <v>254</v>
      </c>
      <c r="B261" s="351">
        <v>52015.11</v>
      </c>
      <c r="C261" s="347">
        <v>-6.69</v>
      </c>
      <c r="D261" s="368">
        <v>145.88</v>
      </c>
      <c r="E261" s="7">
        <v>55744.86</v>
      </c>
      <c r="F261" s="28">
        <v>1.87</v>
      </c>
      <c r="G261" s="7">
        <v>10351.15</v>
      </c>
      <c r="H261" s="7"/>
      <c r="I261" s="7"/>
      <c r="J261" s="7"/>
      <c r="K261" s="7"/>
      <c r="L261" s="7"/>
    </row>
    <row r="262" spans="1:12" x14ac:dyDescent="0.3">
      <c r="A262" s="6" t="s">
        <v>255</v>
      </c>
      <c r="B262" s="351">
        <v>50981.279999999999</v>
      </c>
      <c r="C262" s="347">
        <v>-5.86</v>
      </c>
      <c r="D262" s="368">
        <v>166.54</v>
      </c>
      <c r="E262" s="7">
        <v>54152.25</v>
      </c>
      <c r="F262" s="28">
        <v>6.58</v>
      </c>
      <c r="G262" s="7">
        <v>10527.6</v>
      </c>
      <c r="H262" s="7"/>
      <c r="I262" s="7"/>
      <c r="J262" s="7"/>
      <c r="K262" s="7"/>
      <c r="L262" s="7"/>
    </row>
    <row r="263" spans="1:12" x14ac:dyDescent="0.3">
      <c r="A263" s="6" t="s">
        <v>256</v>
      </c>
      <c r="B263" s="351">
        <v>1084378.6200000001</v>
      </c>
      <c r="C263" s="347">
        <v>4.08</v>
      </c>
      <c r="D263" s="368">
        <v>6762.49</v>
      </c>
      <c r="E263" s="7">
        <v>1041894.68</v>
      </c>
      <c r="F263" s="28">
        <v>-0.45</v>
      </c>
      <c r="G263" s="7">
        <v>333097.39</v>
      </c>
      <c r="H263" s="7"/>
      <c r="I263" s="7"/>
      <c r="J263" s="7"/>
      <c r="K263" s="7"/>
      <c r="L263" s="7"/>
    </row>
    <row r="264" spans="1:12" x14ac:dyDescent="0.3">
      <c r="A264" s="6" t="s">
        <v>257</v>
      </c>
      <c r="B264" s="351">
        <v>30838.77</v>
      </c>
      <c r="C264" s="347">
        <v>-12.62</v>
      </c>
      <c r="D264" s="368">
        <v>173.63</v>
      </c>
      <c r="E264" s="7">
        <v>35291.15</v>
      </c>
      <c r="F264" s="28">
        <v>-3.12</v>
      </c>
      <c r="G264" s="7">
        <v>11639.77</v>
      </c>
      <c r="H264" s="7"/>
      <c r="I264" s="7"/>
      <c r="J264" s="7"/>
      <c r="K264" s="7"/>
      <c r="L264" s="7"/>
    </row>
    <row r="265" spans="1:12" s="4" customFormat="1" x14ac:dyDescent="0.3">
      <c r="A265" s="6" t="s">
        <v>258</v>
      </c>
      <c r="B265" s="351">
        <v>2352012.7000000002</v>
      </c>
      <c r="C265" s="347">
        <v>-5.44</v>
      </c>
      <c r="D265" s="368">
        <v>13279.96</v>
      </c>
      <c r="E265" s="7">
        <v>2487192.1</v>
      </c>
      <c r="F265" s="28">
        <v>-1.05</v>
      </c>
      <c r="G265" s="7">
        <v>874425.87</v>
      </c>
      <c r="H265" s="7"/>
      <c r="I265" s="7"/>
      <c r="J265" s="7"/>
      <c r="K265" s="7"/>
      <c r="L265" s="7"/>
    </row>
    <row r="266" spans="1:12" x14ac:dyDescent="0.3">
      <c r="A266" s="6" t="s">
        <v>259</v>
      </c>
      <c r="B266" s="351">
        <v>317157.55</v>
      </c>
      <c r="C266" s="347">
        <v>-5.55</v>
      </c>
      <c r="D266" s="368">
        <v>1100.3800000000001</v>
      </c>
      <c r="E266" s="7">
        <v>335777.73</v>
      </c>
      <c r="F266" s="28">
        <v>-1.5</v>
      </c>
      <c r="G266" s="7">
        <v>77669.88</v>
      </c>
      <c r="H266" s="7"/>
      <c r="I266" s="7"/>
      <c r="J266" s="7"/>
      <c r="K266" s="7"/>
      <c r="L266" s="7"/>
    </row>
    <row r="267" spans="1:12" x14ac:dyDescent="0.3">
      <c r="A267" s="6" t="s">
        <v>260</v>
      </c>
      <c r="B267" s="351">
        <v>37526.879999999997</v>
      </c>
      <c r="C267" s="347">
        <v>-3.59</v>
      </c>
      <c r="D267" s="368">
        <v>103.7</v>
      </c>
      <c r="E267" s="7">
        <v>38925.199999999997</v>
      </c>
      <c r="F267" s="28">
        <v>-5.3</v>
      </c>
      <c r="G267" s="7">
        <v>6856.22</v>
      </c>
      <c r="H267" s="7"/>
      <c r="I267" s="7"/>
      <c r="J267" s="7"/>
      <c r="K267" s="7"/>
      <c r="L267" s="7"/>
    </row>
    <row r="268" spans="1:12" x14ac:dyDescent="0.3">
      <c r="A268" s="6" t="s">
        <v>261</v>
      </c>
      <c r="B268" s="351">
        <v>32331.79</v>
      </c>
      <c r="C268" s="347">
        <v>-7.04</v>
      </c>
      <c r="D268" s="368">
        <v>115.49</v>
      </c>
      <c r="E268" s="7">
        <v>34781.589999999997</v>
      </c>
      <c r="F268" s="28">
        <v>-1.62</v>
      </c>
      <c r="G268" s="7">
        <v>8156.83</v>
      </c>
      <c r="H268" s="7"/>
      <c r="I268" s="7"/>
      <c r="J268" s="7"/>
      <c r="K268" s="7"/>
      <c r="L268" s="7"/>
    </row>
    <row r="269" spans="1:12" x14ac:dyDescent="0.3">
      <c r="A269" s="6" t="s">
        <v>262</v>
      </c>
      <c r="B269" s="351">
        <v>77390.880000000005</v>
      </c>
      <c r="C269" s="347">
        <v>-5.78</v>
      </c>
      <c r="D269" s="368">
        <v>163.25</v>
      </c>
      <c r="E269" s="7">
        <v>82137.31</v>
      </c>
      <c r="F269" s="28">
        <v>-7.0000000000000007E-2</v>
      </c>
      <c r="G269" s="7">
        <v>11334.97</v>
      </c>
      <c r="H269" s="7"/>
      <c r="I269" s="7"/>
      <c r="J269" s="7"/>
      <c r="K269" s="7"/>
      <c r="L269" s="7"/>
    </row>
    <row r="270" spans="1:12" x14ac:dyDescent="0.3">
      <c r="A270" s="6" t="s">
        <v>263</v>
      </c>
      <c r="B270" s="351">
        <v>64203.34</v>
      </c>
      <c r="C270" s="347">
        <v>-6.57</v>
      </c>
      <c r="D270" s="368">
        <v>159.21</v>
      </c>
      <c r="E270" s="7">
        <v>68717.789999999994</v>
      </c>
      <c r="F270" s="28">
        <v>-1.56</v>
      </c>
      <c r="G270" s="7">
        <v>11853.19</v>
      </c>
      <c r="H270" s="7"/>
      <c r="I270" s="7"/>
      <c r="J270" s="7"/>
      <c r="K270" s="7"/>
      <c r="L270" s="7"/>
    </row>
    <row r="271" spans="1:12" x14ac:dyDescent="0.3">
      <c r="A271" s="6" t="s">
        <v>264</v>
      </c>
      <c r="B271" s="351">
        <v>59707.98</v>
      </c>
      <c r="C271" s="347">
        <v>-8.52</v>
      </c>
      <c r="D271" s="368">
        <v>259.64</v>
      </c>
      <c r="E271" s="7">
        <v>65272.3</v>
      </c>
      <c r="F271" s="28">
        <v>8.34</v>
      </c>
      <c r="G271" s="7">
        <v>20158.27</v>
      </c>
      <c r="H271" s="7"/>
      <c r="I271" s="7"/>
      <c r="J271" s="7"/>
      <c r="K271" s="7"/>
      <c r="L271" s="7"/>
    </row>
    <row r="272" spans="1:12" x14ac:dyDescent="0.3">
      <c r="A272" s="6" t="s">
        <v>265</v>
      </c>
      <c r="B272" s="351">
        <v>493975.43</v>
      </c>
      <c r="C272" s="347">
        <v>-4.8099999999999996</v>
      </c>
      <c r="D272" s="368">
        <v>1208.8699999999999</v>
      </c>
      <c r="E272" s="7">
        <v>518916.48</v>
      </c>
      <c r="F272" s="28">
        <v>-3</v>
      </c>
      <c r="G272" s="7">
        <v>77313.87</v>
      </c>
      <c r="H272" s="7"/>
      <c r="I272" s="7"/>
      <c r="J272" s="7"/>
      <c r="K272" s="7"/>
      <c r="L272" s="7"/>
    </row>
    <row r="273" spans="1:12" x14ac:dyDescent="0.3">
      <c r="A273" s="6" t="s">
        <v>266</v>
      </c>
      <c r="B273" s="351">
        <v>93675.18</v>
      </c>
      <c r="C273" s="347">
        <v>-8.77</v>
      </c>
      <c r="D273" s="368">
        <v>422.62</v>
      </c>
      <c r="E273" s="7">
        <v>102677.23</v>
      </c>
      <c r="F273" s="28">
        <v>-0.56999999999999995</v>
      </c>
      <c r="G273" s="7">
        <v>26754.15</v>
      </c>
      <c r="H273" s="7"/>
      <c r="I273" s="7"/>
      <c r="J273" s="7"/>
      <c r="K273" s="7"/>
      <c r="L273" s="7"/>
    </row>
    <row r="274" spans="1:12" x14ac:dyDescent="0.3">
      <c r="A274" s="6" t="s">
        <v>267</v>
      </c>
      <c r="B274" s="351">
        <v>55707.31</v>
      </c>
      <c r="C274" s="347">
        <v>-8</v>
      </c>
      <c r="D274" s="368">
        <v>157.86000000000001</v>
      </c>
      <c r="E274" s="7">
        <v>60549.73</v>
      </c>
      <c r="F274" s="28">
        <v>0.73</v>
      </c>
      <c r="G274" s="7">
        <v>9994.91</v>
      </c>
      <c r="H274" s="7"/>
      <c r="I274" s="7"/>
      <c r="J274" s="7"/>
      <c r="K274" s="7"/>
      <c r="L274" s="7"/>
    </row>
    <row r="275" spans="1:12" x14ac:dyDescent="0.3">
      <c r="A275" s="6" t="s">
        <v>268</v>
      </c>
      <c r="B275" s="351">
        <v>109417.08</v>
      </c>
      <c r="C275" s="347">
        <v>-6.23</v>
      </c>
      <c r="D275" s="368">
        <v>421.28</v>
      </c>
      <c r="E275" s="7">
        <v>116692.34</v>
      </c>
      <c r="F275" s="28">
        <v>-1.26</v>
      </c>
      <c r="G275" s="7">
        <v>28175.37</v>
      </c>
      <c r="H275" s="7"/>
      <c r="I275" s="7"/>
      <c r="J275" s="7"/>
      <c r="K275" s="7"/>
      <c r="L275" s="7"/>
    </row>
    <row r="276" spans="1:12" x14ac:dyDescent="0.3">
      <c r="A276" s="6" t="s">
        <v>269</v>
      </c>
      <c r="B276" s="351">
        <v>141245.42000000001</v>
      </c>
      <c r="C276" s="347">
        <v>-6.56</v>
      </c>
      <c r="D276" s="368">
        <v>421.54</v>
      </c>
      <c r="E276" s="7">
        <v>151155.42000000001</v>
      </c>
      <c r="F276" s="28">
        <v>-1.47</v>
      </c>
      <c r="G276" s="7">
        <v>31213.3</v>
      </c>
      <c r="H276" s="7"/>
      <c r="I276" s="7"/>
      <c r="J276" s="7"/>
      <c r="K276" s="7"/>
      <c r="L276" s="7"/>
    </row>
    <row r="277" spans="1:12" x14ac:dyDescent="0.3">
      <c r="A277" s="6" t="s">
        <v>270</v>
      </c>
      <c r="B277" s="351">
        <v>62899.44</v>
      </c>
      <c r="C277" s="347">
        <v>-6.71</v>
      </c>
      <c r="D277" s="368">
        <v>228.15</v>
      </c>
      <c r="E277" s="7">
        <v>67423.179999999993</v>
      </c>
      <c r="F277" s="28">
        <v>-0.17</v>
      </c>
      <c r="G277" s="7">
        <v>14196.14</v>
      </c>
      <c r="H277" s="7"/>
      <c r="I277" s="7"/>
      <c r="J277" s="7"/>
      <c r="K277" s="7"/>
      <c r="L277" s="7"/>
    </row>
    <row r="278" spans="1:12" x14ac:dyDescent="0.3">
      <c r="A278" s="6" t="s">
        <v>271</v>
      </c>
      <c r="B278" s="351">
        <v>310323.17</v>
      </c>
      <c r="C278" s="347">
        <v>-4.28</v>
      </c>
      <c r="D278" s="368">
        <v>779.77</v>
      </c>
      <c r="E278" s="7">
        <v>324212.26</v>
      </c>
      <c r="F278" s="28">
        <v>-0.28999999999999998</v>
      </c>
      <c r="G278" s="7">
        <v>47658.58</v>
      </c>
      <c r="H278" s="7"/>
      <c r="I278" s="7"/>
      <c r="J278" s="7"/>
      <c r="K278" s="7"/>
      <c r="L278" s="7"/>
    </row>
    <row r="279" spans="1:12" x14ac:dyDescent="0.3">
      <c r="A279" s="6" t="s">
        <v>272</v>
      </c>
      <c r="B279" s="351">
        <v>631703.52</v>
      </c>
      <c r="C279" s="347">
        <v>-7.73</v>
      </c>
      <c r="D279" s="368">
        <v>2241.87</v>
      </c>
      <c r="E279" s="7">
        <v>684644.83</v>
      </c>
      <c r="F279" s="28">
        <v>8.35</v>
      </c>
      <c r="G279" s="7">
        <v>153261.44</v>
      </c>
      <c r="H279" s="7"/>
      <c r="I279" s="7"/>
      <c r="J279" s="7"/>
      <c r="K279" s="7"/>
      <c r="L279" s="7"/>
    </row>
    <row r="280" spans="1:12" x14ac:dyDescent="0.3">
      <c r="A280" s="6" t="s">
        <v>273</v>
      </c>
      <c r="B280" s="351">
        <v>569671.96</v>
      </c>
      <c r="C280" s="347">
        <v>-4.95</v>
      </c>
      <c r="D280" s="368">
        <v>1408.67</v>
      </c>
      <c r="E280" s="7">
        <v>599326.61</v>
      </c>
      <c r="F280" s="28">
        <v>-1.67</v>
      </c>
      <c r="G280" s="7">
        <v>95781.75</v>
      </c>
      <c r="H280" s="7"/>
      <c r="I280" s="7"/>
      <c r="J280" s="7"/>
      <c r="K280" s="7"/>
      <c r="L280" s="7"/>
    </row>
    <row r="281" spans="1:12" x14ac:dyDescent="0.3">
      <c r="A281" s="6" t="s">
        <v>274</v>
      </c>
      <c r="B281" s="351">
        <v>43560.93</v>
      </c>
      <c r="C281" s="347">
        <v>-7.46</v>
      </c>
      <c r="D281" s="368">
        <v>103.99</v>
      </c>
      <c r="E281" s="7">
        <v>47074.35</v>
      </c>
      <c r="F281" s="28">
        <v>5.76</v>
      </c>
      <c r="G281" s="7">
        <v>6835.55</v>
      </c>
      <c r="H281" s="7"/>
      <c r="I281" s="7"/>
      <c r="J281" s="7"/>
      <c r="K281" s="7"/>
      <c r="L281" s="7"/>
    </row>
    <row r="282" spans="1:12" x14ac:dyDescent="0.3">
      <c r="A282" s="6" t="s">
        <v>275</v>
      </c>
      <c r="B282" s="351">
        <v>107689.43</v>
      </c>
      <c r="C282" s="347">
        <v>-7.82</v>
      </c>
      <c r="D282" s="368">
        <v>330.25</v>
      </c>
      <c r="E282" s="7">
        <v>116831.2</v>
      </c>
      <c r="F282" s="28">
        <v>-1.37</v>
      </c>
      <c r="G282" s="7">
        <v>20469.75</v>
      </c>
      <c r="H282" s="7"/>
      <c r="I282" s="7"/>
      <c r="J282" s="7"/>
      <c r="K282" s="7"/>
      <c r="L282" s="7"/>
    </row>
    <row r="283" spans="1:12" x14ac:dyDescent="0.3">
      <c r="A283" s="6" t="s">
        <v>276</v>
      </c>
      <c r="B283" s="351">
        <v>297024.62</v>
      </c>
      <c r="C283" s="347">
        <v>-6.55</v>
      </c>
      <c r="D283" s="368">
        <v>1246.1199999999999</v>
      </c>
      <c r="E283" s="7">
        <v>317831.69</v>
      </c>
      <c r="F283" s="28">
        <v>-2</v>
      </c>
      <c r="G283" s="7">
        <v>82468.22</v>
      </c>
      <c r="H283" s="7"/>
      <c r="I283" s="7"/>
      <c r="J283" s="7"/>
      <c r="K283" s="7"/>
      <c r="L283" s="7"/>
    </row>
    <row r="284" spans="1:12" x14ac:dyDescent="0.3">
      <c r="I284" s="7"/>
      <c r="J284" s="7"/>
      <c r="K284" s="7"/>
      <c r="L284" s="7"/>
    </row>
    <row r="285" spans="1:12" x14ac:dyDescent="0.3">
      <c r="I285" s="7"/>
      <c r="J285" s="7"/>
      <c r="K285" s="7"/>
      <c r="L285" s="7"/>
    </row>
    <row r="286" spans="1:12" x14ac:dyDescent="0.3">
      <c r="I286" s="7"/>
      <c r="J286" s="7"/>
      <c r="K286" s="7"/>
      <c r="L286" s="7"/>
    </row>
    <row r="287" spans="1:12" x14ac:dyDescent="0.3">
      <c r="I287" s="7"/>
      <c r="J287" s="7"/>
      <c r="K287" s="7"/>
      <c r="L287" s="7"/>
    </row>
    <row r="288" spans="1:12" x14ac:dyDescent="0.3">
      <c r="I288" s="7"/>
      <c r="J288" s="7"/>
      <c r="K288" s="7"/>
      <c r="L288" s="7"/>
    </row>
    <row r="289" spans="1:12" x14ac:dyDescent="0.3">
      <c r="I289" s="7"/>
      <c r="J289" s="7"/>
      <c r="K289" s="7"/>
      <c r="L289" s="7"/>
    </row>
    <row r="291" spans="1:12" s="11" customFormat="1" x14ac:dyDescent="0.3">
      <c r="A291" s="378"/>
      <c r="B291" s="379"/>
      <c r="C291" s="380"/>
      <c r="D291" s="381"/>
      <c r="E291" s="12"/>
      <c r="F291" s="377"/>
      <c r="G291" s="12"/>
    </row>
    <row r="292" spans="1:12" s="11" customFormat="1" x14ac:dyDescent="0.3">
      <c r="A292" s="378"/>
      <c r="B292" s="379"/>
      <c r="C292" s="380"/>
      <c r="D292" s="381"/>
      <c r="E292" s="12"/>
      <c r="F292" s="377"/>
      <c r="G292" s="12"/>
    </row>
    <row r="293" spans="1:12" s="11" customFormat="1" x14ac:dyDescent="0.3">
      <c r="A293" s="378"/>
      <c r="B293" s="379"/>
      <c r="C293" s="380"/>
      <c r="D293" s="381"/>
      <c r="E293" s="12"/>
      <c r="F293" s="377"/>
      <c r="G293" s="12"/>
    </row>
    <row r="294" spans="1:12" s="11" customFormat="1" x14ac:dyDescent="0.3">
      <c r="A294" s="333"/>
      <c r="B294" s="379"/>
      <c r="C294" s="380"/>
      <c r="D294" s="381"/>
      <c r="E294" s="12"/>
      <c r="F294" s="377"/>
      <c r="G294" s="12"/>
    </row>
    <row r="295" spans="1:12" s="11" customFormat="1" x14ac:dyDescent="0.3">
      <c r="B295" s="379"/>
      <c r="C295" s="380"/>
      <c r="D295" s="381"/>
      <c r="E295" s="12"/>
      <c r="F295" s="377"/>
      <c r="G295" s="12"/>
      <c r="H295" s="12"/>
      <c r="I295" s="12"/>
      <c r="J295" s="12"/>
      <c r="K295" s="12"/>
      <c r="L295" s="12"/>
    </row>
    <row r="296" spans="1:12" s="11" customFormat="1" x14ac:dyDescent="0.3">
      <c r="B296" s="379"/>
      <c r="C296" s="380"/>
      <c r="D296" s="381"/>
      <c r="E296" s="12"/>
      <c r="F296" s="377"/>
      <c r="G296" s="12"/>
      <c r="H296" s="12"/>
      <c r="I296" s="12"/>
      <c r="J296" s="12"/>
      <c r="K296" s="12"/>
      <c r="L296" s="12"/>
    </row>
    <row r="297" spans="1:12" s="11" customFormat="1" x14ac:dyDescent="0.3">
      <c r="A297" s="334"/>
      <c r="B297" s="379"/>
      <c r="C297" s="380"/>
      <c r="D297" s="381"/>
      <c r="E297" s="12"/>
      <c r="F297" s="382"/>
      <c r="G297" s="12"/>
      <c r="H297" s="382"/>
    </row>
    <row r="298" spans="1:12" s="11" customFormat="1" x14ac:dyDescent="0.3">
      <c r="A298" s="226"/>
      <c r="B298" s="379"/>
      <c r="C298" s="380"/>
      <c r="D298" s="381"/>
      <c r="E298" s="12"/>
      <c r="F298" s="377"/>
      <c r="G298" s="12"/>
    </row>
    <row r="299" spans="1:12" s="11" customFormat="1" x14ac:dyDescent="0.3">
      <c r="B299" s="379"/>
      <c r="C299" s="380"/>
      <c r="D299" s="381"/>
      <c r="E299" s="12"/>
      <c r="F299" s="377"/>
      <c r="G299" s="12"/>
      <c r="H299" s="12"/>
      <c r="I299" s="12"/>
      <c r="J299" s="12"/>
      <c r="K299" s="12"/>
      <c r="L299" s="12"/>
    </row>
    <row r="300" spans="1:12" s="11" customFormat="1" x14ac:dyDescent="0.3">
      <c r="B300" s="379"/>
      <c r="C300" s="380"/>
      <c r="D300" s="381"/>
      <c r="E300" s="12"/>
      <c r="F300" s="377"/>
      <c r="G300" s="12"/>
      <c r="H300" s="12"/>
      <c r="I300" s="12"/>
      <c r="J300" s="12"/>
      <c r="K300" s="12"/>
      <c r="L300" s="12"/>
    </row>
    <row r="301" spans="1:12" s="11" customFormat="1" x14ac:dyDescent="0.3">
      <c r="A301" s="334"/>
      <c r="B301" s="379"/>
      <c r="C301" s="380"/>
      <c r="D301" s="381"/>
      <c r="E301" s="12"/>
      <c r="F301" s="382"/>
      <c r="G301" s="12"/>
      <c r="H301" s="382"/>
    </row>
    <row r="302" spans="1:12" s="11" customFormat="1" x14ac:dyDescent="0.3">
      <c r="A302" s="226"/>
      <c r="B302" s="379"/>
      <c r="C302" s="380"/>
      <c r="D302" s="381"/>
      <c r="E302" s="12"/>
      <c r="F302" s="377"/>
      <c r="G302" s="12"/>
    </row>
    <row r="303" spans="1:12" s="11" customFormat="1" x14ac:dyDescent="0.3">
      <c r="B303" s="379"/>
      <c r="C303" s="380"/>
      <c r="D303" s="381"/>
      <c r="E303" s="12"/>
      <c r="F303" s="377"/>
      <c r="G303" s="12"/>
      <c r="H303" s="12"/>
      <c r="I303" s="12"/>
      <c r="J303" s="12"/>
      <c r="K303" s="12"/>
      <c r="L303" s="12"/>
    </row>
    <row r="304" spans="1:12" s="11" customFormat="1" x14ac:dyDescent="0.3">
      <c r="B304" s="379"/>
      <c r="C304" s="380"/>
      <c r="D304" s="381"/>
      <c r="E304" s="12"/>
      <c r="F304" s="377"/>
      <c r="G304" s="12"/>
      <c r="H304" s="12"/>
      <c r="I304" s="12"/>
      <c r="J304" s="12"/>
      <c r="K304" s="12"/>
      <c r="L304" s="12"/>
    </row>
    <row r="305" spans="1:12" s="11" customFormat="1" x14ac:dyDescent="0.3">
      <c r="B305" s="379"/>
      <c r="C305" s="380"/>
      <c r="D305" s="381"/>
      <c r="E305" s="12"/>
      <c r="F305" s="377"/>
      <c r="G305" s="12"/>
      <c r="H305" s="12"/>
      <c r="I305" s="12"/>
      <c r="J305" s="12"/>
      <c r="K305" s="12"/>
      <c r="L305" s="12"/>
    </row>
    <row r="306" spans="1:12" s="11" customFormat="1" x14ac:dyDescent="0.3">
      <c r="B306" s="379"/>
      <c r="C306" s="380"/>
      <c r="D306" s="381"/>
      <c r="E306" s="12"/>
      <c r="F306" s="377"/>
      <c r="G306" s="12"/>
      <c r="H306" s="12"/>
      <c r="I306" s="12"/>
      <c r="J306" s="12"/>
      <c r="K306" s="12"/>
      <c r="L306" s="12"/>
    </row>
    <row r="307" spans="1:12" s="11" customFormat="1" x14ac:dyDescent="0.3">
      <c r="A307" s="334"/>
      <c r="B307" s="379"/>
      <c r="C307" s="380"/>
      <c r="D307" s="381"/>
      <c r="E307" s="12"/>
      <c r="F307" s="382"/>
      <c r="G307" s="12"/>
      <c r="H307" s="382"/>
    </row>
    <row r="308" spans="1:12" s="11" customFormat="1" x14ac:dyDescent="0.3">
      <c r="A308" s="335"/>
      <c r="B308" s="379"/>
      <c r="C308" s="380"/>
      <c r="D308" s="381"/>
      <c r="E308" s="12"/>
      <c r="F308" s="377"/>
      <c r="G308" s="12"/>
    </row>
    <row r="309" spans="1:12" s="11" customFormat="1" x14ac:dyDescent="0.3">
      <c r="A309" s="334"/>
      <c r="B309" s="379"/>
      <c r="C309" s="380"/>
      <c r="D309" s="381"/>
      <c r="E309" s="12"/>
      <c r="F309" s="377"/>
      <c r="G309" s="12"/>
    </row>
    <row r="310" spans="1:12" s="11" customFormat="1" x14ac:dyDescent="0.3">
      <c r="A310" s="240"/>
      <c r="B310" s="379"/>
      <c r="C310" s="380"/>
      <c r="D310" s="381"/>
      <c r="E310" s="12"/>
      <c r="F310" s="377"/>
      <c r="G310" s="12"/>
    </row>
    <row r="311" spans="1:12" s="11" customFormat="1" x14ac:dyDescent="0.3">
      <c r="B311" s="379"/>
      <c r="C311" s="380"/>
      <c r="D311" s="381"/>
      <c r="E311" s="12"/>
      <c r="F311" s="377"/>
      <c r="G311" s="12"/>
      <c r="H311" s="12"/>
      <c r="I311" s="12"/>
      <c r="J311" s="12"/>
      <c r="K311" s="12"/>
      <c r="L311" s="12"/>
    </row>
    <row r="312" spans="1:12" s="11" customFormat="1" x14ac:dyDescent="0.3">
      <c r="B312" s="379"/>
      <c r="C312" s="380"/>
      <c r="D312" s="381"/>
      <c r="E312" s="12"/>
      <c r="F312" s="377"/>
      <c r="G312" s="12"/>
      <c r="H312" s="12"/>
      <c r="I312" s="12"/>
      <c r="J312" s="12"/>
      <c r="K312" s="12"/>
      <c r="L312" s="12"/>
    </row>
    <row r="313" spans="1:12" s="11" customFormat="1" x14ac:dyDescent="0.3">
      <c r="A313" s="334"/>
      <c r="B313" s="379"/>
      <c r="C313" s="380"/>
      <c r="D313" s="381"/>
      <c r="E313" s="12"/>
      <c r="F313" s="382"/>
      <c r="G313" s="12"/>
      <c r="H313" s="382"/>
    </row>
    <row r="314" spans="1:12" s="11" customFormat="1" x14ac:dyDescent="0.3">
      <c r="A314" s="378"/>
      <c r="B314" s="379"/>
      <c r="C314" s="380"/>
      <c r="D314" s="381"/>
      <c r="E314" s="12"/>
      <c r="F314" s="377"/>
      <c r="G314" s="12"/>
    </row>
    <row r="315" spans="1:12" s="11" customFormat="1" x14ac:dyDescent="0.3">
      <c r="A315" s="378"/>
      <c r="B315" s="379"/>
      <c r="C315" s="380"/>
      <c r="D315" s="381"/>
      <c r="E315" s="12"/>
      <c r="F315" s="377"/>
      <c r="G315" s="12"/>
    </row>
  </sheetData>
  <conditionalFormatting sqref="D249:D290 D231:D247 D158:D159 D161:D165 D184:D200 D202:D208 D295:D296 D120:D138 D140:D156 D4:D16 D299:D300 D167:D170 D172:D182 D113:D114 D116:D117 D108:D111 D18:D37 D39:D55 D303:D306 D210:D216 D218:D229 D57:D92 D94:D106 D311:D312">
    <cfRule type="containsText" dxfId="127" priority="12" stopIfTrue="1" operator="containsText" text="ort">
      <formula>NOT(ISERROR(SEARCH("ort",D4)))</formula>
    </cfRule>
  </conditionalFormatting>
  <conditionalFormatting sqref="B4">
    <cfRule type="containsText" dxfId="126" priority="11" stopIfTrue="1" operator="containsText" text="ort">
      <formula>NOT(ISERROR(SEARCH("ort",B4)))</formula>
    </cfRule>
  </conditionalFormatting>
  <conditionalFormatting sqref="B291:D294 B297:D298 B301:D302 B307:D310 B313:D1048470">
    <cfRule type="containsText" dxfId="125" priority="13" stopIfTrue="1" operator="containsText" text="ort">
      <formula>NOT(ISERROR(SEARCH("ort",#REF!)))</formula>
    </cfRule>
  </conditionalFormatting>
  <conditionalFormatting sqref="B1048471:D1048576 B5:C16 B300:C300 B18:C37 B39:C55 B306:C306 B57:C92 B94:C101 B312:C312">
    <cfRule type="containsText" dxfId="124" priority="14" stopIfTrue="1" operator="containsText" text="ort">
      <formula>NOT(ISERROR(SEARCH("ort",#REF!)))</formula>
    </cfRule>
  </conditionalFormatting>
  <conditionalFormatting sqref="B1:C1 B3:D3 C2 B249:C290 B231:C247 B158:C159 B161:C165 B184:C200 B202:C208 B295:C296 B120:C138 B140:C156 B299:C299 B167:C170 B172:C182 B113:C114 B116:C117 B102:C106 B108:C111 B303:C305 B210:C216 B218:C229 B311:C311">
    <cfRule type="containsText" dxfId="123" priority="15" stopIfTrue="1" operator="containsText" text="ort">
      <formula>NOT(ISERROR(SEARCH("ort",#REF!)))</formula>
    </cfRule>
  </conditionalFormatting>
  <conditionalFormatting sqref="E110">
    <cfRule type="containsText" dxfId="122" priority="10" stopIfTrue="1" operator="containsText" text="ort">
      <formula>NOT(ISERROR(SEARCH("ort",E110)))</formula>
    </cfRule>
  </conditionalFormatting>
  <conditionalFormatting sqref="E130">
    <cfRule type="containsText" dxfId="121" priority="9" stopIfTrue="1" operator="containsText" text="ort">
      <formula>NOT(ISERROR(SEARCH("ort",E130)))</formula>
    </cfRule>
  </conditionalFormatting>
  <conditionalFormatting sqref="E137">
    <cfRule type="containsText" dxfId="120" priority="8" stopIfTrue="1" operator="containsText" text="ort">
      <formula>NOT(ISERROR(SEARCH("ort",E137)))</formula>
    </cfRule>
  </conditionalFormatting>
  <conditionalFormatting sqref="E170">
    <cfRule type="containsText" dxfId="119" priority="7" stopIfTrue="1" operator="containsText" text="ort">
      <formula>NOT(ISERROR(SEARCH("ort",E170)))</formula>
    </cfRule>
  </conditionalFormatting>
  <conditionalFormatting sqref="E191">
    <cfRule type="containsText" dxfId="118" priority="6" stopIfTrue="1" operator="containsText" text="ort">
      <formula>NOT(ISERROR(SEARCH("ort",E191)))</formula>
    </cfRule>
  </conditionalFormatting>
  <conditionalFormatting sqref="B2">
    <cfRule type="containsText" dxfId="117" priority="5" stopIfTrue="1" operator="containsText" text="ort">
      <formula>NOT(ISERROR(SEARCH("ort",#REF!)))</formula>
    </cfRule>
  </conditionalFormatting>
  <conditionalFormatting sqref="D2">
    <cfRule type="containsText" dxfId="116" priority="4" stopIfTrue="1" operator="containsText" text="ort">
      <formula>NOT(ISERROR(SEARCH("ort",#REF!)))</formula>
    </cfRule>
  </conditionalFormatting>
  <conditionalFormatting sqref="D1">
    <cfRule type="containsText" dxfId="115" priority="3" stopIfTrue="1" operator="containsText" text="ort">
      <formula>NOT(ISERROR(SEARCH("ort",#REF!)))</formula>
    </cfRule>
  </conditionalFormatting>
  <conditionalFormatting sqref="C4">
    <cfRule type="containsText" dxfId="114" priority="2" stopIfTrue="1" operator="containsText" text="ort">
      <formula>NOT(ISERROR(SEARCH("ort",#REF!)))</formula>
    </cfRule>
  </conditionalFormatting>
  <conditionalFormatting sqref="F103">
    <cfRule type="containsText" dxfId="113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83"/>
  <sheetViews>
    <sheetView workbookViewId="0">
      <selection activeCell="A323" sqref="A323"/>
    </sheetView>
  </sheetViews>
  <sheetFormatPr defaultColWidth="9.140625" defaultRowHeight="16.5" x14ac:dyDescent="0.3"/>
  <cols>
    <col min="1" max="1" width="27.7109375" style="13" customWidth="1"/>
    <col min="2" max="2" width="13.7109375" style="352" bestFit="1" customWidth="1"/>
    <col min="3" max="3" width="10.85546875" style="387" bestFit="1" customWidth="1"/>
    <col min="4" max="4" width="13.85546875" style="268" customWidth="1"/>
    <col min="5" max="5" width="12.7109375" style="318" bestFit="1" customWidth="1"/>
    <col min="6" max="6" width="10.42578125" style="238" bestFit="1" customWidth="1"/>
    <col min="7" max="7" width="12.7109375" style="14" bestFit="1" customWidth="1"/>
    <col min="8" max="8" width="9.7109375" style="4" bestFit="1" customWidth="1"/>
    <col min="9" max="9" width="15.42578125" style="4" bestFit="1" customWidth="1"/>
    <col min="10" max="10" width="9.85546875" style="4" customWidth="1"/>
    <col min="11" max="11" width="12.7109375" style="4" customWidth="1"/>
    <col min="12" max="12" width="22" style="4" bestFit="1" customWidth="1"/>
    <col min="13" max="13" width="9.140625" style="4"/>
    <col min="14" max="14" width="13.5703125" style="4" bestFit="1" customWidth="1"/>
    <col min="15" max="16384" width="9.140625" style="4"/>
  </cols>
  <sheetData>
    <row r="1" spans="1:14" s="5" customFormat="1" x14ac:dyDescent="0.3">
      <c r="A1" s="1" t="s">
        <v>282</v>
      </c>
      <c r="B1" s="350"/>
      <c r="C1" s="372"/>
      <c r="D1" s="248" t="s">
        <v>343</v>
      </c>
      <c r="E1" s="318"/>
      <c r="F1" s="238"/>
      <c r="G1" s="14"/>
    </row>
    <row r="2" spans="1:14" s="3" customFormat="1" x14ac:dyDescent="0.3">
      <c r="A2" s="1"/>
      <c r="B2" s="371" t="s">
        <v>359</v>
      </c>
      <c r="C2" s="372"/>
      <c r="D2" s="372" t="s">
        <v>359</v>
      </c>
      <c r="E2" s="360" t="s">
        <v>360</v>
      </c>
      <c r="F2" s="359"/>
      <c r="G2" s="313">
        <v>42522</v>
      </c>
    </row>
    <row r="3" spans="1:14" s="242" customFormat="1" ht="31.5" customHeight="1" x14ac:dyDescent="0.3">
      <c r="A3" s="229" t="s">
        <v>277</v>
      </c>
      <c r="B3" s="241" t="s">
        <v>278</v>
      </c>
      <c r="C3" s="383" t="s">
        <v>279</v>
      </c>
      <c r="D3" s="236" t="s">
        <v>280</v>
      </c>
      <c r="E3" s="384" t="s">
        <v>278</v>
      </c>
      <c r="F3" s="359" t="s">
        <v>279</v>
      </c>
      <c r="G3" s="283" t="s">
        <v>280</v>
      </c>
    </row>
    <row r="4" spans="1:14" x14ac:dyDescent="0.3">
      <c r="A4" s="229" t="s">
        <v>325</v>
      </c>
      <c r="B4" s="241">
        <f>SUM(B5:B283)</f>
        <v>73021617.659999937</v>
      </c>
      <c r="C4" s="262">
        <f>(B4-E4)/E4*100</f>
        <v>-3.8644368218621961</v>
      </c>
      <c r="D4" s="236">
        <f>SUM(D5:D283)</f>
        <v>-41586.65</v>
      </c>
      <c r="E4" s="360">
        <v>75956925.039999962</v>
      </c>
      <c r="F4" s="385">
        <v>-0.49394064303490026</v>
      </c>
      <c r="G4" s="2">
        <v>-5032453.8199999984</v>
      </c>
      <c r="I4" s="14"/>
      <c r="K4" s="14"/>
      <c r="M4" s="14"/>
    </row>
    <row r="5" spans="1:14" x14ac:dyDescent="0.3">
      <c r="A5" s="4" t="s">
        <v>0</v>
      </c>
      <c r="B5" s="352">
        <v>16963.310000000001</v>
      </c>
      <c r="C5" s="386">
        <v>-6.44</v>
      </c>
      <c r="D5" s="268">
        <v>-6.74</v>
      </c>
      <c r="E5" s="318">
        <v>18131.22</v>
      </c>
      <c r="F5" s="317">
        <v>-1.65</v>
      </c>
      <c r="G5" s="14">
        <v>-797.92</v>
      </c>
      <c r="I5" s="14"/>
      <c r="J5" s="14"/>
      <c r="K5" s="14"/>
      <c r="L5" s="14"/>
      <c r="M5" s="14"/>
      <c r="N5" s="14"/>
    </row>
    <row r="6" spans="1:14" x14ac:dyDescent="0.3">
      <c r="A6" s="4" t="s">
        <v>1</v>
      </c>
      <c r="B6" s="352">
        <v>242517.2</v>
      </c>
      <c r="C6" s="386">
        <v>-6.3</v>
      </c>
      <c r="D6" s="268">
        <v>-88.28</v>
      </c>
      <c r="E6" s="318">
        <v>258816.83</v>
      </c>
      <c r="F6" s="317">
        <v>-1</v>
      </c>
      <c r="G6" s="14">
        <v>-10669.73</v>
      </c>
      <c r="I6" s="14"/>
      <c r="J6" s="14"/>
      <c r="K6" s="14"/>
      <c r="L6" s="14"/>
      <c r="M6" s="14"/>
      <c r="N6" s="14"/>
    </row>
    <row r="7" spans="1:14" x14ac:dyDescent="0.3">
      <c r="A7" s="4" t="s">
        <v>2</v>
      </c>
      <c r="B7" s="352">
        <v>141253.16</v>
      </c>
      <c r="C7" s="386">
        <v>-2.68</v>
      </c>
      <c r="D7" s="268">
        <v>-65.78</v>
      </c>
      <c r="E7" s="318">
        <v>145139.26</v>
      </c>
      <c r="F7" s="317">
        <v>-3.11</v>
      </c>
      <c r="G7" s="14">
        <v>-7867.9</v>
      </c>
      <c r="I7" s="14"/>
      <c r="J7" s="14"/>
      <c r="K7" s="14"/>
      <c r="L7" s="14"/>
      <c r="M7" s="14"/>
      <c r="N7" s="14"/>
    </row>
    <row r="8" spans="1:14" x14ac:dyDescent="0.3">
      <c r="A8" s="4" t="s">
        <v>3</v>
      </c>
      <c r="B8" s="352">
        <v>41145.629999999997</v>
      </c>
      <c r="C8" s="386">
        <v>-6.55</v>
      </c>
      <c r="D8" s="268">
        <v>-14.11</v>
      </c>
      <c r="E8" s="318">
        <v>44027.6</v>
      </c>
      <c r="F8" s="317">
        <v>3.94</v>
      </c>
      <c r="G8" s="14">
        <v>-1695.61</v>
      </c>
      <c r="I8" s="14"/>
      <c r="J8" s="14"/>
      <c r="K8" s="14"/>
      <c r="L8" s="14"/>
      <c r="M8" s="14"/>
      <c r="N8" s="14"/>
    </row>
    <row r="9" spans="1:14" x14ac:dyDescent="0.3">
      <c r="A9" s="4" t="s">
        <v>4</v>
      </c>
      <c r="B9" s="352">
        <v>169749.33</v>
      </c>
      <c r="C9" s="386">
        <v>-4.8600000000000003</v>
      </c>
      <c r="D9" s="268">
        <v>-76.36</v>
      </c>
      <c r="E9" s="318">
        <v>178413.6</v>
      </c>
      <c r="F9" s="317">
        <v>-0.28000000000000003</v>
      </c>
      <c r="G9" s="14">
        <v>-9244.9</v>
      </c>
      <c r="I9" s="14"/>
      <c r="J9" s="14"/>
      <c r="K9" s="14"/>
      <c r="L9" s="14"/>
      <c r="M9" s="14"/>
      <c r="N9" s="14"/>
    </row>
    <row r="10" spans="1:14" x14ac:dyDescent="0.3">
      <c r="A10" s="4" t="s">
        <v>5</v>
      </c>
      <c r="B10" s="352">
        <v>126872.57</v>
      </c>
      <c r="C10" s="386">
        <v>-2.82</v>
      </c>
      <c r="D10" s="268">
        <v>-53.14</v>
      </c>
      <c r="E10" s="318">
        <v>130559.55</v>
      </c>
      <c r="F10" s="317">
        <v>-3.08</v>
      </c>
      <c r="G10" s="14">
        <v>-6336.28</v>
      </c>
      <c r="I10" s="14"/>
      <c r="J10" s="14"/>
      <c r="K10" s="14"/>
      <c r="L10" s="14"/>
      <c r="M10" s="14"/>
      <c r="N10" s="14"/>
    </row>
    <row r="11" spans="1:14" x14ac:dyDescent="0.3">
      <c r="A11" s="4" t="s">
        <v>6</v>
      </c>
      <c r="B11" s="352">
        <v>82096.19</v>
      </c>
      <c r="C11" s="386">
        <v>-2.48</v>
      </c>
      <c r="D11" s="268">
        <v>-31.37</v>
      </c>
      <c r="E11" s="318">
        <v>84181.49</v>
      </c>
      <c r="F11" s="317">
        <v>-1.66</v>
      </c>
      <c r="G11" s="14">
        <v>-3855.8</v>
      </c>
      <c r="I11" s="14"/>
      <c r="J11" s="14"/>
      <c r="K11" s="14"/>
      <c r="L11" s="14"/>
      <c r="M11" s="14"/>
      <c r="N11" s="14"/>
    </row>
    <row r="12" spans="1:14" x14ac:dyDescent="0.3">
      <c r="A12" s="4" t="s">
        <v>7</v>
      </c>
      <c r="B12" s="352">
        <v>57781.51</v>
      </c>
      <c r="C12" s="386">
        <v>-4.0199999999999996</v>
      </c>
      <c r="D12" s="268">
        <v>-21.26</v>
      </c>
      <c r="E12" s="318">
        <v>60203.42</v>
      </c>
      <c r="F12" s="317">
        <v>-2.4300000000000002</v>
      </c>
      <c r="G12" s="14">
        <v>-2611.4899999999998</v>
      </c>
      <c r="I12" s="14"/>
      <c r="J12" s="14"/>
      <c r="K12" s="14"/>
      <c r="L12" s="14"/>
      <c r="M12" s="14"/>
      <c r="N12" s="14"/>
    </row>
    <row r="13" spans="1:14" x14ac:dyDescent="0.3">
      <c r="A13" s="4" t="s">
        <v>8</v>
      </c>
      <c r="B13" s="352">
        <v>16802.330000000002</v>
      </c>
      <c r="C13" s="386">
        <v>-1.28</v>
      </c>
      <c r="D13" s="268">
        <v>-4.71</v>
      </c>
      <c r="E13" s="318">
        <v>17019.48</v>
      </c>
      <c r="F13" s="317">
        <v>-1.73</v>
      </c>
      <c r="G13" s="14">
        <v>-556.97</v>
      </c>
      <c r="I13" s="14"/>
      <c r="J13" s="14"/>
      <c r="K13" s="14"/>
      <c r="L13" s="14"/>
      <c r="M13" s="14"/>
      <c r="N13" s="14"/>
    </row>
    <row r="14" spans="1:14" x14ac:dyDescent="0.3">
      <c r="A14" s="4" t="s">
        <v>9</v>
      </c>
      <c r="B14" s="352">
        <v>17729.52</v>
      </c>
      <c r="C14" s="386">
        <v>-5.87</v>
      </c>
      <c r="D14" s="268">
        <v>-4.66</v>
      </c>
      <c r="E14" s="318">
        <v>18834.509999999998</v>
      </c>
      <c r="F14" s="317">
        <v>0.77</v>
      </c>
      <c r="G14" s="14">
        <v>-563.71</v>
      </c>
      <c r="I14" s="14"/>
      <c r="J14" s="14"/>
      <c r="K14" s="14"/>
      <c r="L14" s="14"/>
      <c r="M14" s="14"/>
      <c r="N14" s="14"/>
    </row>
    <row r="15" spans="1:14" x14ac:dyDescent="0.3">
      <c r="A15" s="4" t="s">
        <v>10</v>
      </c>
      <c r="B15" s="352">
        <v>25763.61</v>
      </c>
      <c r="C15" s="386">
        <v>-1.34</v>
      </c>
      <c r="D15" s="268">
        <v>-11.58</v>
      </c>
      <c r="E15" s="318">
        <v>26113.18</v>
      </c>
      <c r="F15" s="317">
        <v>0.24</v>
      </c>
      <c r="G15" s="14">
        <v>-1411.01</v>
      </c>
      <c r="I15" s="14"/>
      <c r="J15" s="14"/>
      <c r="K15" s="14"/>
      <c r="L15" s="14"/>
      <c r="M15" s="14"/>
      <c r="N15" s="14"/>
    </row>
    <row r="16" spans="1:14" x14ac:dyDescent="0.3">
      <c r="A16" s="4" t="s">
        <v>11</v>
      </c>
      <c r="B16" s="352">
        <v>3485536.56</v>
      </c>
      <c r="C16" s="386">
        <v>-1.45</v>
      </c>
      <c r="D16" s="268">
        <v>-2723.65</v>
      </c>
      <c r="E16" s="318">
        <v>3536666.63</v>
      </c>
      <c r="F16" s="317">
        <v>-0.82</v>
      </c>
      <c r="G16" s="14">
        <v>-325746.98</v>
      </c>
      <c r="I16" s="14"/>
      <c r="J16" s="14"/>
      <c r="K16" s="14"/>
      <c r="L16" s="14"/>
      <c r="M16" s="14"/>
      <c r="N16" s="14"/>
    </row>
    <row r="17" spans="1:14" x14ac:dyDescent="0.3">
      <c r="A17" s="238" t="s">
        <v>12</v>
      </c>
      <c r="B17" s="352">
        <v>151002.57999999999</v>
      </c>
      <c r="C17" s="387">
        <v>-8.94</v>
      </c>
      <c r="D17" s="268">
        <v>-77.62</v>
      </c>
      <c r="E17" s="318">
        <v>165829.46</v>
      </c>
      <c r="F17" s="388" t="s">
        <v>333</v>
      </c>
      <c r="G17" s="14">
        <v>-10295.029999999999</v>
      </c>
      <c r="H17" s="295" t="s">
        <v>348</v>
      </c>
    </row>
    <row r="18" spans="1:14" x14ac:dyDescent="0.3">
      <c r="A18" s="4" t="s">
        <v>13</v>
      </c>
      <c r="B18" s="352">
        <v>184186.36</v>
      </c>
      <c r="C18" s="386">
        <v>-5.85</v>
      </c>
      <c r="D18" s="268">
        <v>-80.98</v>
      </c>
      <c r="E18" s="318">
        <v>195627.29</v>
      </c>
      <c r="F18" s="317">
        <v>0.48</v>
      </c>
      <c r="G18" s="14">
        <v>-9649.24</v>
      </c>
      <c r="I18" s="14"/>
      <c r="J18" s="14"/>
      <c r="K18" s="14"/>
      <c r="L18" s="14"/>
      <c r="M18" s="14"/>
      <c r="N18" s="14"/>
    </row>
    <row r="19" spans="1:14" x14ac:dyDescent="0.3">
      <c r="A19" s="4" t="s">
        <v>14</v>
      </c>
      <c r="B19" s="352">
        <v>39028.49</v>
      </c>
      <c r="C19" s="386">
        <v>-2.16</v>
      </c>
      <c r="D19" s="268">
        <v>-22.83</v>
      </c>
      <c r="E19" s="318">
        <v>39889.480000000003</v>
      </c>
      <c r="F19" s="317">
        <v>-2.87</v>
      </c>
      <c r="G19" s="14">
        <v>-2849.62</v>
      </c>
      <c r="I19" s="14"/>
      <c r="J19" s="14"/>
      <c r="K19" s="14"/>
      <c r="L19" s="14"/>
      <c r="M19" s="14"/>
      <c r="N19" s="14"/>
    </row>
    <row r="20" spans="1:14" x14ac:dyDescent="0.3">
      <c r="A20" s="4" t="s">
        <v>15</v>
      </c>
      <c r="B20" s="352">
        <v>61787.65</v>
      </c>
      <c r="C20" s="386">
        <v>-1.92</v>
      </c>
      <c r="D20" s="268">
        <v>-16.27</v>
      </c>
      <c r="E20" s="318">
        <v>62995.37</v>
      </c>
      <c r="F20" s="317">
        <v>-2.81</v>
      </c>
      <c r="G20" s="14">
        <v>-2170.21</v>
      </c>
      <c r="I20" s="14"/>
      <c r="J20" s="14"/>
      <c r="K20" s="14"/>
      <c r="L20" s="14"/>
      <c r="M20" s="14"/>
      <c r="N20" s="14"/>
    </row>
    <row r="21" spans="1:14" x14ac:dyDescent="0.3">
      <c r="A21" s="4" t="s">
        <v>16</v>
      </c>
      <c r="B21" s="352">
        <v>220186.2</v>
      </c>
      <c r="C21" s="386">
        <v>-5.39</v>
      </c>
      <c r="D21" s="268">
        <v>-113.34</v>
      </c>
      <c r="E21" s="318">
        <v>232726.71</v>
      </c>
      <c r="F21" s="317">
        <v>-0.4</v>
      </c>
      <c r="G21" s="14">
        <v>-13644.2</v>
      </c>
      <c r="I21" s="14"/>
      <c r="J21" s="14"/>
      <c r="K21" s="14"/>
      <c r="L21" s="14"/>
      <c r="M21" s="14"/>
      <c r="N21" s="14"/>
    </row>
    <row r="22" spans="1:14" x14ac:dyDescent="0.3">
      <c r="A22" s="4" t="s">
        <v>17</v>
      </c>
      <c r="B22" s="352">
        <v>111066.24000000001</v>
      </c>
      <c r="C22" s="386">
        <v>-6.18</v>
      </c>
      <c r="D22" s="268">
        <v>-46.83</v>
      </c>
      <c r="E22" s="318">
        <v>118376.3</v>
      </c>
      <c r="F22" s="317">
        <v>0.19</v>
      </c>
      <c r="G22" s="14">
        <v>-5640.77</v>
      </c>
      <c r="I22" s="14"/>
      <c r="J22" s="14"/>
      <c r="K22" s="14"/>
      <c r="L22" s="14"/>
      <c r="M22" s="14"/>
      <c r="N22" s="14"/>
    </row>
    <row r="23" spans="1:14" x14ac:dyDescent="0.3">
      <c r="A23" s="4" t="s">
        <v>18</v>
      </c>
      <c r="B23" s="352">
        <v>99131.63</v>
      </c>
      <c r="C23" s="386">
        <v>-7.96</v>
      </c>
      <c r="D23" s="268">
        <v>-44.09</v>
      </c>
      <c r="E23" s="318">
        <v>107701.78</v>
      </c>
      <c r="F23" s="317">
        <v>-0.36</v>
      </c>
      <c r="G23" s="14">
        <v>-5342.22</v>
      </c>
      <c r="I23" s="14"/>
      <c r="J23" s="14"/>
      <c r="K23" s="14"/>
      <c r="L23" s="14"/>
      <c r="M23" s="14"/>
      <c r="N23" s="14"/>
    </row>
    <row r="24" spans="1:14" x14ac:dyDescent="0.3">
      <c r="A24" s="4" t="s">
        <v>19</v>
      </c>
      <c r="B24" s="352">
        <v>15686.74</v>
      </c>
      <c r="C24" s="386">
        <v>-5.36</v>
      </c>
      <c r="D24" s="268">
        <v>-5.01</v>
      </c>
      <c r="E24" s="318">
        <v>16574.86</v>
      </c>
      <c r="F24" s="317">
        <v>6.54</v>
      </c>
      <c r="G24" s="14">
        <v>-607.84</v>
      </c>
      <c r="I24" s="14"/>
      <c r="J24" s="14"/>
      <c r="K24" s="14"/>
      <c r="L24" s="14"/>
      <c r="M24" s="14"/>
      <c r="N24" s="14"/>
    </row>
    <row r="25" spans="1:14" x14ac:dyDescent="0.3">
      <c r="A25" s="4" t="s">
        <v>20</v>
      </c>
      <c r="B25" s="352">
        <v>18634.349999999999</v>
      </c>
      <c r="C25" s="386">
        <v>-8.3000000000000007</v>
      </c>
      <c r="D25" s="268">
        <v>-10.29</v>
      </c>
      <c r="E25" s="318">
        <v>20321.669999999998</v>
      </c>
      <c r="F25" s="317">
        <v>-4.03</v>
      </c>
      <c r="G25" s="14">
        <v>-1268.07</v>
      </c>
      <c r="I25" s="14"/>
      <c r="J25" s="14"/>
      <c r="K25" s="14"/>
      <c r="L25" s="14"/>
      <c r="M25" s="14"/>
      <c r="N25" s="14"/>
    </row>
    <row r="26" spans="1:14" x14ac:dyDescent="0.3">
      <c r="A26" s="4" t="s">
        <v>21</v>
      </c>
      <c r="B26" s="352">
        <v>393782.37</v>
      </c>
      <c r="C26" s="386">
        <v>-4.76</v>
      </c>
      <c r="D26" s="268">
        <v>-189.56</v>
      </c>
      <c r="E26" s="318">
        <v>413463.31</v>
      </c>
      <c r="F26" s="317">
        <v>-1.56</v>
      </c>
      <c r="G26" s="14">
        <v>-23151.42</v>
      </c>
      <c r="I26" s="14"/>
      <c r="J26" s="14"/>
      <c r="K26" s="14"/>
      <c r="L26" s="14"/>
      <c r="M26" s="14"/>
      <c r="N26" s="14"/>
    </row>
    <row r="27" spans="1:14" x14ac:dyDescent="0.3">
      <c r="A27" s="4" t="s">
        <v>22</v>
      </c>
      <c r="B27" s="352">
        <v>28334.69</v>
      </c>
      <c r="C27" s="386">
        <v>-5.4</v>
      </c>
      <c r="D27" s="268">
        <v>-7.52</v>
      </c>
      <c r="E27" s="318">
        <v>29951.4</v>
      </c>
      <c r="F27" s="317">
        <v>-0.59</v>
      </c>
      <c r="G27" s="14">
        <v>-880.19</v>
      </c>
      <c r="I27" s="14"/>
      <c r="J27" s="14"/>
      <c r="K27" s="14"/>
      <c r="L27" s="14"/>
      <c r="M27" s="14"/>
      <c r="N27" s="14"/>
    </row>
    <row r="28" spans="1:14" x14ac:dyDescent="0.3">
      <c r="A28" s="4" t="s">
        <v>23</v>
      </c>
      <c r="B28" s="352">
        <v>134055.29</v>
      </c>
      <c r="C28" s="386">
        <v>-7.01</v>
      </c>
      <c r="D28" s="268">
        <v>-74.63</v>
      </c>
      <c r="E28" s="318">
        <v>144153.29999999999</v>
      </c>
      <c r="F28" s="317">
        <v>-2.36</v>
      </c>
      <c r="G28" s="14">
        <v>-9123.81</v>
      </c>
      <c r="I28" s="14"/>
      <c r="J28" s="14"/>
      <c r="K28" s="14"/>
      <c r="L28" s="14"/>
      <c r="M28" s="14"/>
      <c r="N28" s="14"/>
    </row>
    <row r="29" spans="1:14" x14ac:dyDescent="0.3">
      <c r="A29" s="4" t="s">
        <v>24</v>
      </c>
      <c r="B29" s="352">
        <v>72136.78</v>
      </c>
      <c r="C29" s="386">
        <v>-5.71</v>
      </c>
      <c r="D29" s="268">
        <v>-31.3</v>
      </c>
      <c r="E29" s="318">
        <v>76503.73</v>
      </c>
      <c r="F29" s="317">
        <v>-1.73</v>
      </c>
      <c r="G29" s="14">
        <v>-3764.44</v>
      </c>
      <c r="I29" s="14"/>
      <c r="J29" s="14"/>
      <c r="K29" s="14"/>
      <c r="L29" s="14"/>
      <c r="M29" s="14"/>
      <c r="N29" s="14"/>
    </row>
    <row r="30" spans="1:14" x14ac:dyDescent="0.3">
      <c r="A30" s="4" t="s">
        <v>25</v>
      </c>
      <c r="B30" s="352">
        <v>124460.66</v>
      </c>
      <c r="C30" s="386">
        <v>-3.51</v>
      </c>
      <c r="D30" s="268">
        <v>-94.01</v>
      </c>
      <c r="E30" s="318">
        <v>128994.24000000001</v>
      </c>
      <c r="F30" s="317">
        <v>1.47</v>
      </c>
      <c r="G30" s="14">
        <v>-12252.86</v>
      </c>
      <c r="I30" s="14"/>
      <c r="J30" s="14"/>
      <c r="K30" s="14"/>
      <c r="L30" s="14"/>
      <c r="M30" s="14"/>
      <c r="N30" s="14"/>
    </row>
    <row r="31" spans="1:14" x14ac:dyDescent="0.3">
      <c r="A31" s="14" t="s">
        <v>26</v>
      </c>
      <c r="B31" s="352">
        <v>35104.629999999997</v>
      </c>
      <c r="C31" s="386">
        <v>-4.47</v>
      </c>
      <c r="D31" s="268">
        <v>-28.51</v>
      </c>
      <c r="E31" s="318">
        <v>36747.870000000003</v>
      </c>
      <c r="F31" s="317">
        <v>-6.91</v>
      </c>
      <c r="G31" s="14">
        <v>-3492</v>
      </c>
      <c r="H31" s="14"/>
      <c r="I31" s="14"/>
      <c r="J31" s="14"/>
      <c r="K31" s="14"/>
      <c r="L31" s="14"/>
      <c r="M31" s="14"/>
      <c r="N31" s="14"/>
    </row>
    <row r="32" spans="1:14" x14ac:dyDescent="0.3">
      <c r="A32" s="14" t="s">
        <v>27</v>
      </c>
      <c r="B32" s="352">
        <v>130631.16</v>
      </c>
      <c r="C32" s="386">
        <v>-4.59</v>
      </c>
      <c r="D32" s="268">
        <v>-53.57</v>
      </c>
      <c r="E32" s="318">
        <v>136910.71</v>
      </c>
      <c r="F32" s="317">
        <v>-0.74</v>
      </c>
      <c r="G32" s="14">
        <v>-6468.45</v>
      </c>
      <c r="H32" s="14"/>
      <c r="I32" s="14"/>
      <c r="J32" s="14"/>
      <c r="K32" s="14"/>
      <c r="L32" s="14"/>
      <c r="M32" s="14"/>
      <c r="N32" s="14"/>
    </row>
    <row r="33" spans="1:14" x14ac:dyDescent="0.3">
      <c r="A33" s="14" t="s">
        <v>28</v>
      </c>
      <c r="B33" s="352">
        <v>133696.62</v>
      </c>
      <c r="C33" s="386">
        <v>-5.79</v>
      </c>
      <c r="D33" s="268">
        <v>-50.51</v>
      </c>
      <c r="E33" s="318">
        <v>141916.84</v>
      </c>
      <c r="F33" s="317">
        <v>-2.8</v>
      </c>
      <c r="G33" s="14">
        <v>-6079.37</v>
      </c>
      <c r="H33" s="14"/>
      <c r="I33" s="14"/>
      <c r="J33" s="14"/>
      <c r="K33" s="14"/>
      <c r="L33" s="14"/>
      <c r="M33" s="14"/>
      <c r="N33" s="14"/>
    </row>
    <row r="34" spans="1:14" x14ac:dyDescent="0.3">
      <c r="A34" s="14" t="s">
        <v>29</v>
      </c>
      <c r="B34" s="352">
        <v>258568.11</v>
      </c>
      <c r="C34" s="386">
        <v>-5.44</v>
      </c>
      <c r="D34" s="268">
        <v>-123.95</v>
      </c>
      <c r="E34" s="318">
        <v>273441.28000000003</v>
      </c>
      <c r="F34" s="317">
        <v>-1.36</v>
      </c>
      <c r="G34" s="14">
        <v>-15036.82</v>
      </c>
      <c r="H34" s="14"/>
      <c r="I34" s="14"/>
      <c r="J34" s="14"/>
      <c r="K34" s="14"/>
      <c r="L34" s="14"/>
      <c r="M34" s="14"/>
      <c r="N34" s="14"/>
    </row>
    <row r="35" spans="1:14" x14ac:dyDescent="0.3">
      <c r="A35" s="4" t="s">
        <v>30</v>
      </c>
      <c r="B35" s="352">
        <v>46015.89</v>
      </c>
      <c r="C35" s="386">
        <v>-4.57</v>
      </c>
      <c r="D35" s="268">
        <v>-41.42</v>
      </c>
      <c r="E35" s="318">
        <v>48219.92</v>
      </c>
      <c r="F35" s="317">
        <v>-0.25</v>
      </c>
      <c r="G35" s="14">
        <v>-5056.79</v>
      </c>
      <c r="I35" s="14"/>
      <c r="J35" s="14"/>
      <c r="K35" s="14"/>
      <c r="L35" s="14"/>
      <c r="M35" s="14"/>
      <c r="N35" s="14"/>
    </row>
    <row r="36" spans="1:14" x14ac:dyDescent="0.3">
      <c r="A36" s="4" t="s">
        <v>31</v>
      </c>
      <c r="B36" s="352">
        <v>6490465.4000000004</v>
      </c>
      <c r="C36" s="386">
        <v>-2.34</v>
      </c>
      <c r="D36" s="268">
        <v>-6902.33</v>
      </c>
      <c r="E36" s="318">
        <v>6646151.79</v>
      </c>
      <c r="F36" s="317">
        <v>-0.55000000000000004</v>
      </c>
      <c r="G36" s="14">
        <v>-834023.24</v>
      </c>
      <c r="I36" s="14"/>
      <c r="J36" s="14"/>
      <c r="K36" s="14"/>
      <c r="L36" s="14"/>
      <c r="M36" s="14"/>
      <c r="N36" s="14"/>
    </row>
    <row r="37" spans="1:14" x14ac:dyDescent="0.3">
      <c r="A37" s="4" t="s">
        <v>32</v>
      </c>
      <c r="B37" s="352">
        <v>31130.63</v>
      </c>
      <c r="C37" s="386">
        <v>-6.33</v>
      </c>
      <c r="D37" s="268">
        <v>-19.79</v>
      </c>
      <c r="E37" s="318">
        <v>33233.94</v>
      </c>
      <c r="F37" s="317">
        <v>-1.1499999999999999</v>
      </c>
      <c r="G37" s="14">
        <v>-2411.12</v>
      </c>
      <c r="I37" s="14"/>
      <c r="J37" s="14"/>
      <c r="K37" s="14"/>
      <c r="L37" s="14"/>
      <c r="M37" s="14"/>
      <c r="N37" s="14"/>
    </row>
    <row r="38" spans="1:14" x14ac:dyDescent="0.3">
      <c r="A38" s="237" t="s">
        <v>33</v>
      </c>
      <c r="B38" s="352">
        <v>531285.91</v>
      </c>
      <c r="C38" s="387">
        <v>-6.11</v>
      </c>
      <c r="D38" s="268">
        <v>-212.91</v>
      </c>
      <c r="E38" s="318">
        <v>565837.07000000007</v>
      </c>
      <c r="F38" s="388" t="s">
        <v>333</v>
      </c>
      <c r="G38" s="14">
        <v>-25979.74</v>
      </c>
      <c r="H38" s="295" t="s">
        <v>349</v>
      </c>
    </row>
    <row r="39" spans="1:14" x14ac:dyDescent="0.3">
      <c r="A39" s="4" t="s">
        <v>34</v>
      </c>
      <c r="B39" s="352">
        <v>28030.57</v>
      </c>
      <c r="C39" s="386">
        <v>-4.9400000000000004</v>
      </c>
      <c r="D39" s="268">
        <v>-18.760000000000002</v>
      </c>
      <c r="E39" s="318">
        <v>29485.71</v>
      </c>
      <c r="F39" s="317">
        <v>-0.33</v>
      </c>
      <c r="G39" s="14">
        <v>-2328.52</v>
      </c>
      <c r="I39" s="14"/>
      <c r="J39" s="14"/>
      <c r="K39" s="14"/>
      <c r="L39" s="14"/>
      <c r="M39" s="14"/>
      <c r="N39" s="14"/>
    </row>
    <row r="40" spans="1:14" x14ac:dyDescent="0.3">
      <c r="A40" s="4" t="s">
        <v>35</v>
      </c>
      <c r="B40" s="352">
        <v>143384.35999999999</v>
      </c>
      <c r="C40" s="386">
        <v>-5.33</v>
      </c>
      <c r="D40" s="268">
        <v>-64.489999999999995</v>
      </c>
      <c r="E40" s="318">
        <v>151457.47</v>
      </c>
      <c r="F40" s="317">
        <v>0.46</v>
      </c>
      <c r="G40" s="14">
        <v>-7744.03</v>
      </c>
      <c r="I40" s="14"/>
      <c r="J40" s="14"/>
      <c r="K40" s="14"/>
      <c r="L40" s="14"/>
      <c r="M40" s="14"/>
      <c r="N40" s="14"/>
    </row>
    <row r="41" spans="1:14" x14ac:dyDescent="0.3">
      <c r="A41" s="4" t="s">
        <v>36</v>
      </c>
      <c r="B41" s="352">
        <v>38724.69</v>
      </c>
      <c r="C41" s="386">
        <v>-4.49</v>
      </c>
      <c r="D41" s="268">
        <v>-14.51</v>
      </c>
      <c r="E41" s="318">
        <v>40544.1</v>
      </c>
      <c r="F41" s="317">
        <v>-2.25</v>
      </c>
      <c r="G41" s="14">
        <v>-1759</v>
      </c>
      <c r="I41" s="14"/>
      <c r="J41" s="14"/>
      <c r="K41" s="14"/>
      <c r="L41" s="14"/>
      <c r="M41" s="14"/>
      <c r="N41" s="14"/>
    </row>
    <row r="42" spans="1:14" x14ac:dyDescent="0.3">
      <c r="A42" s="4" t="s">
        <v>37</v>
      </c>
      <c r="B42" s="352">
        <v>35312.9</v>
      </c>
      <c r="C42" s="386">
        <v>-6.03</v>
      </c>
      <c r="D42" s="268">
        <v>-19.75</v>
      </c>
      <c r="E42" s="318">
        <v>37577.620000000003</v>
      </c>
      <c r="F42" s="317">
        <v>2</v>
      </c>
      <c r="G42" s="14">
        <v>-2391.0100000000002</v>
      </c>
      <c r="I42" s="14"/>
      <c r="J42" s="14"/>
      <c r="K42" s="14"/>
      <c r="L42" s="14"/>
      <c r="M42" s="14"/>
      <c r="N42" s="14"/>
    </row>
    <row r="43" spans="1:14" x14ac:dyDescent="0.3">
      <c r="A43" s="4" t="s">
        <v>38</v>
      </c>
      <c r="B43" s="352">
        <v>588809.55000000005</v>
      </c>
      <c r="C43" s="386">
        <v>-2.78</v>
      </c>
      <c r="D43" s="268">
        <v>-361.72</v>
      </c>
      <c r="E43" s="318">
        <v>605674.86</v>
      </c>
      <c r="F43" s="317">
        <v>-1.53</v>
      </c>
      <c r="G43" s="14">
        <v>-43460.27</v>
      </c>
      <c r="I43" s="14"/>
      <c r="J43" s="14"/>
      <c r="K43" s="14"/>
      <c r="L43" s="14"/>
      <c r="M43" s="14"/>
      <c r="N43" s="14"/>
    </row>
    <row r="44" spans="1:14" x14ac:dyDescent="0.3">
      <c r="A44" s="4" t="s">
        <v>39</v>
      </c>
      <c r="B44" s="352">
        <v>134813.98000000001</v>
      </c>
      <c r="C44" s="386">
        <v>-6.22</v>
      </c>
      <c r="D44" s="268">
        <v>-55.53</v>
      </c>
      <c r="E44" s="318">
        <v>143758.69</v>
      </c>
      <c r="F44" s="317">
        <v>-0.64</v>
      </c>
      <c r="G44" s="14">
        <v>-6760.59</v>
      </c>
      <c r="I44" s="14"/>
      <c r="J44" s="14"/>
      <c r="K44" s="14"/>
      <c r="L44" s="14"/>
      <c r="M44" s="14"/>
      <c r="N44" s="14"/>
    </row>
    <row r="45" spans="1:14" x14ac:dyDescent="0.3">
      <c r="A45" s="4" t="s">
        <v>40</v>
      </c>
      <c r="B45" s="352">
        <v>900638.92</v>
      </c>
      <c r="C45" s="386">
        <v>-5.03</v>
      </c>
      <c r="D45" s="268">
        <v>-454.75</v>
      </c>
      <c r="E45" s="318">
        <v>948303.67</v>
      </c>
      <c r="F45" s="317">
        <v>-0.21</v>
      </c>
      <c r="G45" s="14">
        <v>-55099.44</v>
      </c>
      <c r="I45" s="14"/>
      <c r="J45" s="14"/>
      <c r="K45" s="14"/>
      <c r="L45" s="14"/>
      <c r="M45" s="14"/>
      <c r="N45" s="14"/>
    </row>
    <row r="46" spans="1:14" x14ac:dyDescent="0.3">
      <c r="A46" s="4" t="s">
        <v>41</v>
      </c>
      <c r="B46" s="352">
        <v>120899.8</v>
      </c>
      <c r="C46" s="386">
        <v>-5.18</v>
      </c>
      <c r="D46" s="268">
        <v>-54.6</v>
      </c>
      <c r="E46" s="318">
        <v>127505.58</v>
      </c>
      <c r="F46" s="317">
        <v>0.44</v>
      </c>
      <c r="G46" s="14">
        <v>-6717.89</v>
      </c>
      <c r="I46" s="14"/>
      <c r="J46" s="14"/>
      <c r="K46" s="14"/>
      <c r="L46" s="14"/>
      <c r="M46" s="14"/>
      <c r="N46" s="14"/>
    </row>
    <row r="47" spans="1:14" x14ac:dyDescent="0.3">
      <c r="A47" s="4" t="s">
        <v>42</v>
      </c>
      <c r="B47" s="352">
        <v>103626.98</v>
      </c>
      <c r="C47" s="386">
        <v>-4.03</v>
      </c>
      <c r="D47" s="268">
        <v>-43.65</v>
      </c>
      <c r="E47" s="318">
        <v>107976.92</v>
      </c>
      <c r="F47" s="317">
        <v>-0.77</v>
      </c>
      <c r="G47" s="14">
        <v>-5196.3900000000003</v>
      </c>
      <c r="I47" s="14"/>
      <c r="J47" s="14"/>
      <c r="K47" s="14"/>
      <c r="L47" s="14"/>
      <c r="M47" s="14"/>
      <c r="N47" s="14"/>
    </row>
    <row r="48" spans="1:14" x14ac:dyDescent="0.3">
      <c r="A48" s="4" t="s">
        <v>43</v>
      </c>
      <c r="B48" s="352">
        <v>114387.95</v>
      </c>
      <c r="C48" s="386">
        <v>-4.46</v>
      </c>
      <c r="D48" s="268">
        <v>-48.78</v>
      </c>
      <c r="E48" s="318">
        <v>119725.68</v>
      </c>
      <c r="F48" s="317">
        <v>-1.71</v>
      </c>
      <c r="G48" s="14">
        <v>-5880.87</v>
      </c>
      <c r="I48" s="14"/>
      <c r="J48" s="14"/>
      <c r="K48" s="14"/>
      <c r="L48" s="14"/>
      <c r="M48" s="14"/>
      <c r="N48" s="14"/>
    </row>
    <row r="49" spans="1:14" x14ac:dyDescent="0.3">
      <c r="A49" s="4" t="s">
        <v>44</v>
      </c>
      <c r="B49" s="352">
        <v>215621.31</v>
      </c>
      <c r="C49" s="386">
        <v>-3.4</v>
      </c>
      <c r="D49" s="268">
        <v>-63.38</v>
      </c>
      <c r="E49" s="318">
        <v>223203.27</v>
      </c>
      <c r="F49" s="317">
        <v>0.08</v>
      </c>
      <c r="G49" s="14">
        <v>-7613.87</v>
      </c>
      <c r="I49" s="14"/>
      <c r="J49" s="14"/>
      <c r="K49" s="14"/>
      <c r="L49" s="14"/>
      <c r="M49" s="14"/>
      <c r="N49" s="14"/>
    </row>
    <row r="50" spans="1:14" x14ac:dyDescent="0.3">
      <c r="A50" s="4" t="s">
        <v>45</v>
      </c>
      <c r="B50" s="352">
        <v>60752.98</v>
      </c>
      <c r="C50" s="386">
        <v>-5.15</v>
      </c>
      <c r="D50" s="268">
        <v>-61.19</v>
      </c>
      <c r="E50" s="318">
        <v>64050.87</v>
      </c>
      <c r="F50" s="317">
        <v>-2.04</v>
      </c>
      <c r="G50" s="14">
        <v>-7520.37</v>
      </c>
      <c r="I50" s="14"/>
      <c r="J50" s="14"/>
      <c r="K50" s="14"/>
      <c r="L50" s="14"/>
      <c r="M50" s="14"/>
      <c r="N50" s="14"/>
    </row>
    <row r="51" spans="1:14" x14ac:dyDescent="0.3">
      <c r="A51" s="4" t="s">
        <v>46</v>
      </c>
      <c r="B51" s="352">
        <v>405381</v>
      </c>
      <c r="C51" s="386">
        <v>-5.09</v>
      </c>
      <c r="D51" s="268">
        <v>-179.03</v>
      </c>
      <c r="E51" s="318">
        <v>427139.82</v>
      </c>
      <c r="F51" s="317">
        <v>-1.47</v>
      </c>
      <c r="G51" s="14">
        <v>-21512.58</v>
      </c>
      <c r="I51" s="14"/>
      <c r="J51" s="14"/>
      <c r="K51" s="14"/>
      <c r="L51" s="14"/>
      <c r="M51" s="14"/>
      <c r="N51" s="14"/>
    </row>
    <row r="52" spans="1:14" x14ac:dyDescent="0.3">
      <c r="A52" s="4" t="s">
        <v>47</v>
      </c>
      <c r="B52" s="352">
        <v>90086.32</v>
      </c>
      <c r="C52" s="386">
        <v>-1.02</v>
      </c>
      <c r="D52" s="268">
        <v>-55.59</v>
      </c>
      <c r="E52" s="318">
        <v>91011.81</v>
      </c>
      <c r="F52" s="317">
        <v>-0.53</v>
      </c>
      <c r="G52" s="14">
        <v>-6725.44</v>
      </c>
      <c r="I52" s="14"/>
      <c r="J52" s="14"/>
      <c r="K52" s="14"/>
      <c r="L52" s="14"/>
      <c r="M52" s="14"/>
      <c r="N52" s="14"/>
    </row>
    <row r="53" spans="1:14" x14ac:dyDescent="0.3">
      <c r="A53" s="4" t="s">
        <v>48</v>
      </c>
      <c r="B53" s="352">
        <v>100564.83</v>
      </c>
      <c r="C53" s="386">
        <v>-4.1399999999999997</v>
      </c>
      <c r="D53" s="268">
        <v>-50.66</v>
      </c>
      <c r="E53" s="318">
        <v>104907.26</v>
      </c>
      <c r="F53" s="317">
        <v>16.84</v>
      </c>
      <c r="G53" s="14">
        <v>-5827.1</v>
      </c>
      <c r="I53" s="14"/>
      <c r="J53" s="14"/>
      <c r="K53" s="14"/>
      <c r="L53" s="14"/>
      <c r="M53" s="14"/>
      <c r="N53" s="14"/>
    </row>
    <row r="54" spans="1:14" x14ac:dyDescent="0.3">
      <c r="A54" s="4" t="s">
        <v>49</v>
      </c>
      <c r="B54" s="352">
        <v>30154.49</v>
      </c>
      <c r="C54" s="386">
        <v>-7.18</v>
      </c>
      <c r="D54" s="268">
        <v>-16.14</v>
      </c>
      <c r="E54" s="318">
        <v>32487.59</v>
      </c>
      <c r="F54" s="317">
        <v>1</v>
      </c>
      <c r="G54" s="14">
        <v>-1918.55</v>
      </c>
      <c r="I54" s="14"/>
      <c r="J54" s="14"/>
      <c r="K54" s="14"/>
      <c r="L54" s="14"/>
      <c r="M54" s="14"/>
      <c r="N54" s="14"/>
    </row>
    <row r="55" spans="1:14" x14ac:dyDescent="0.3">
      <c r="A55" s="4" t="s">
        <v>50</v>
      </c>
      <c r="B55" s="352">
        <v>80069.600000000006</v>
      </c>
      <c r="C55" s="386">
        <v>-4.34</v>
      </c>
      <c r="D55" s="268">
        <v>-26.27</v>
      </c>
      <c r="E55" s="318">
        <v>83702.600000000006</v>
      </c>
      <c r="F55" s="317">
        <v>-1.37</v>
      </c>
      <c r="G55" s="14">
        <v>-3156.03</v>
      </c>
      <c r="I55" s="14"/>
      <c r="J55" s="14"/>
      <c r="K55" s="14"/>
      <c r="L55" s="14"/>
      <c r="M55" s="14"/>
      <c r="N55" s="14"/>
    </row>
    <row r="56" spans="1:14" x14ac:dyDescent="0.3">
      <c r="A56" s="4" t="s">
        <v>51</v>
      </c>
      <c r="B56" s="352">
        <v>239834.02</v>
      </c>
      <c r="C56" s="386">
        <v>-6.16</v>
      </c>
      <c r="D56" s="268">
        <v>-93.65</v>
      </c>
      <c r="E56" s="318">
        <v>255586.96</v>
      </c>
      <c r="F56" s="317">
        <v>-0.33</v>
      </c>
      <c r="G56" s="14">
        <v>-11274.38</v>
      </c>
      <c r="I56" s="14"/>
      <c r="J56" s="14"/>
      <c r="K56" s="14"/>
      <c r="L56" s="14"/>
      <c r="M56" s="14"/>
      <c r="N56" s="14"/>
    </row>
    <row r="57" spans="1:14" x14ac:dyDescent="0.3">
      <c r="A57" s="4" t="s">
        <v>52</v>
      </c>
      <c r="B57" s="352">
        <v>883374.12</v>
      </c>
      <c r="C57" s="386">
        <v>-3.77</v>
      </c>
      <c r="D57" s="268">
        <v>-519.04999999999995</v>
      </c>
      <c r="E57" s="318">
        <v>918027.34</v>
      </c>
      <c r="F57" s="317">
        <v>0.15</v>
      </c>
      <c r="G57" s="14">
        <v>-62908.39</v>
      </c>
      <c r="I57" s="14"/>
      <c r="J57" s="14"/>
      <c r="K57" s="14"/>
      <c r="L57" s="14"/>
      <c r="M57" s="14"/>
      <c r="N57" s="14"/>
    </row>
    <row r="58" spans="1:14" x14ac:dyDescent="0.3">
      <c r="A58" s="4" t="s">
        <v>53</v>
      </c>
      <c r="B58" s="352">
        <v>99818.22</v>
      </c>
      <c r="C58" s="386">
        <v>-7.42</v>
      </c>
      <c r="D58" s="268">
        <v>-34.92</v>
      </c>
      <c r="E58" s="318">
        <v>107820.4</v>
      </c>
      <c r="F58" s="317">
        <v>24.54</v>
      </c>
      <c r="G58" s="14">
        <v>-4209.1400000000003</v>
      </c>
      <c r="I58" s="14"/>
      <c r="J58" s="14"/>
      <c r="K58" s="14"/>
      <c r="L58" s="14"/>
      <c r="M58" s="14"/>
      <c r="N58" s="14"/>
    </row>
    <row r="59" spans="1:14" x14ac:dyDescent="0.3">
      <c r="A59" s="4" t="s">
        <v>54</v>
      </c>
      <c r="B59" s="352">
        <v>87024.21</v>
      </c>
      <c r="C59" s="386">
        <v>-2.72</v>
      </c>
      <c r="D59" s="268">
        <v>-28.43</v>
      </c>
      <c r="E59" s="318">
        <v>89454.32</v>
      </c>
      <c r="F59" s="317">
        <v>3.84</v>
      </c>
      <c r="G59" s="14">
        <v>-3467.89</v>
      </c>
      <c r="I59" s="14"/>
      <c r="J59" s="14"/>
      <c r="K59" s="14"/>
      <c r="L59" s="14"/>
      <c r="M59" s="14"/>
      <c r="N59" s="14"/>
    </row>
    <row r="60" spans="1:14" x14ac:dyDescent="0.3">
      <c r="A60" s="4" t="s">
        <v>55</v>
      </c>
      <c r="B60" s="352">
        <v>72379.92</v>
      </c>
      <c r="C60" s="386">
        <v>-6.55</v>
      </c>
      <c r="D60" s="268">
        <v>-37.159999999999997</v>
      </c>
      <c r="E60" s="318">
        <v>77454.649999999994</v>
      </c>
      <c r="F60" s="317">
        <v>-2.61</v>
      </c>
      <c r="G60" s="14">
        <v>-4499.0200000000004</v>
      </c>
      <c r="I60" s="14"/>
      <c r="J60" s="14"/>
      <c r="K60" s="14"/>
      <c r="L60" s="14"/>
      <c r="M60" s="14"/>
      <c r="N60" s="14"/>
    </row>
    <row r="61" spans="1:14" x14ac:dyDescent="0.3">
      <c r="A61" s="4" t="s">
        <v>56</v>
      </c>
      <c r="B61" s="352">
        <v>75446.06</v>
      </c>
      <c r="C61" s="386">
        <v>-6.74</v>
      </c>
      <c r="D61" s="268">
        <v>-41.59</v>
      </c>
      <c r="E61" s="318">
        <v>80902.899999999994</v>
      </c>
      <c r="F61" s="317">
        <v>-0.71</v>
      </c>
      <c r="G61" s="14">
        <v>-5035.2700000000004</v>
      </c>
      <c r="I61" s="14"/>
      <c r="J61" s="14"/>
      <c r="K61" s="14"/>
      <c r="L61" s="14"/>
      <c r="M61" s="14"/>
      <c r="N61" s="14"/>
    </row>
    <row r="62" spans="1:14" x14ac:dyDescent="0.3">
      <c r="A62" s="4" t="s">
        <v>57</v>
      </c>
      <c r="B62" s="352">
        <v>56789.5</v>
      </c>
      <c r="C62" s="386">
        <v>-7.08</v>
      </c>
      <c r="D62" s="268">
        <v>-43.15</v>
      </c>
      <c r="E62" s="318">
        <v>61116.45</v>
      </c>
      <c r="F62" s="317">
        <v>0.12</v>
      </c>
      <c r="G62" s="14">
        <v>-5241.95</v>
      </c>
      <c r="I62" s="14"/>
      <c r="J62" s="14"/>
      <c r="K62" s="14"/>
      <c r="L62" s="14"/>
      <c r="M62" s="14"/>
      <c r="N62" s="14"/>
    </row>
    <row r="63" spans="1:14" x14ac:dyDescent="0.3">
      <c r="A63" s="4" t="s">
        <v>58</v>
      </c>
      <c r="B63" s="352">
        <v>80791.350000000006</v>
      </c>
      <c r="C63" s="386">
        <v>-5.76</v>
      </c>
      <c r="D63" s="268">
        <v>-56.72</v>
      </c>
      <c r="E63" s="318">
        <v>85725.16</v>
      </c>
      <c r="F63" s="317">
        <v>-0.68</v>
      </c>
      <c r="G63" s="14">
        <v>-6858.8</v>
      </c>
      <c r="I63" s="14"/>
      <c r="J63" s="14"/>
      <c r="K63" s="14"/>
      <c r="L63" s="14"/>
      <c r="M63" s="14"/>
      <c r="N63" s="14"/>
    </row>
    <row r="64" spans="1:14" x14ac:dyDescent="0.3">
      <c r="A64" s="4" t="s">
        <v>59</v>
      </c>
      <c r="B64" s="352">
        <v>1714020.35</v>
      </c>
      <c r="C64" s="386">
        <v>-3.93</v>
      </c>
      <c r="D64" s="268">
        <v>-794.76</v>
      </c>
      <c r="E64" s="318">
        <v>1784152.01</v>
      </c>
      <c r="F64" s="317">
        <v>-0.28999999999999998</v>
      </c>
      <c r="G64" s="14">
        <v>-96237.48</v>
      </c>
      <c r="I64" s="14"/>
      <c r="J64" s="14"/>
      <c r="K64" s="14"/>
      <c r="L64" s="14"/>
      <c r="M64" s="14"/>
      <c r="N64" s="14"/>
    </row>
    <row r="65" spans="1:14" x14ac:dyDescent="0.3">
      <c r="A65" s="4" t="s">
        <v>60</v>
      </c>
      <c r="B65" s="352">
        <v>28966.84</v>
      </c>
      <c r="C65" s="386">
        <v>-5.62</v>
      </c>
      <c r="D65" s="268">
        <v>-11.57</v>
      </c>
      <c r="E65" s="318">
        <v>30692.07</v>
      </c>
      <c r="F65" s="317">
        <v>-3.05</v>
      </c>
      <c r="G65" s="14">
        <v>-1382.02</v>
      </c>
      <c r="I65" s="14"/>
      <c r="J65" s="14"/>
      <c r="K65" s="14"/>
      <c r="L65" s="14"/>
      <c r="M65" s="14"/>
      <c r="N65" s="14"/>
    </row>
    <row r="66" spans="1:14" x14ac:dyDescent="0.3">
      <c r="A66" s="4" t="s">
        <v>61</v>
      </c>
      <c r="B66" s="352">
        <v>286058.12</v>
      </c>
      <c r="C66" s="386">
        <v>-6.17</v>
      </c>
      <c r="D66" s="268">
        <v>-190.36</v>
      </c>
      <c r="E66" s="318">
        <v>304859.88</v>
      </c>
      <c r="F66" s="317">
        <v>-0.51</v>
      </c>
      <c r="G66" s="14">
        <v>-23683.14</v>
      </c>
      <c r="I66" s="14"/>
      <c r="J66" s="14"/>
      <c r="K66" s="14"/>
      <c r="L66" s="14"/>
      <c r="M66" s="14"/>
      <c r="N66" s="14"/>
    </row>
    <row r="67" spans="1:14" x14ac:dyDescent="0.3">
      <c r="A67" s="4" t="s">
        <v>62</v>
      </c>
      <c r="B67" s="352">
        <v>542716.12</v>
      </c>
      <c r="C67" s="386">
        <v>-4.3099999999999996</v>
      </c>
      <c r="D67" s="268">
        <v>-212.15</v>
      </c>
      <c r="E67" s="318">
        <v>567138.68000000005</v>
      </c>
      <c r="F67" s="317">
        <v>-0.55000000000000004</v>
      </c>
      <c r="G67" s="14">
        <v>-25727.29</v>
      </c>
      <c r="I67" s="14"/>
      <c r="J67" s="14"/>
      <c r="K67" s="14"/>
      <c r="L67" s="14"/>
      <c r="M67" s="14"/>
      <c r="N67" s="14"/>
    </row>
    <row r="68" spans="1:14" x14ac:dyDescent="0.3">
      <c r="A68" s="4" t="s">
        <v>63</v>
      </c>
      <c r="B68" s="352">
        <v>566822.37</v>
      </c>
      <c r="C68" s="386">
        <v>-4.3600000000000003</v>
      </c>
      <c r="D68" s="268">
        <v>-225.16</v>
      </c>
      <c r="E68" s="318">
        <v>592668.41</v>
      </c>
      <c r="F68" s="317">
        <v>-0.7</v>
      </c>
      <c r="G68" s="14">
        <v>-27403.45</v>
      </c>
      <c r="I68" s="14"/>
      <c r="J68" s="14"/>
      <c r="K68" s="14"/>
      <c r="L68" s="14"/>
      <c r="M68" s="14"/>
      <c r="N68" s="14"/>
    </row>
    <row r="69" spans="1:14" x14ac:dyDescent="0.3">
      <c r="A69" s="4" t="s">
        <v>64</v>
      </c>
      <c r="B69" s="352">
        <v>186977.83</v>
      </c>
      <c r="C69" s="386">
        <v>-2.79</v>
      </c>
      <c r="D69" s="268">
        <v>-83.61</v>
      </c>
      <c r="E69" s="318">
        <v>192336.95</v>
      </c>
      <c r="F69" s="317">
        <v>-0.28999999999999998</v>
      </c>
      <c r="G69" s="14">
        <v>-10133.01</v>
      </c>
      <c r="I69" s="14"/>
      <c r="J69" s="14"/>
      <c r="K69" s="14"/>
      <c r="L69" s="14"/>
      <c r="M69" s="14"/>
      <c r="N69" s="14"/>
    </row>
    <row r="70" spans="1:14" x14ac:dyDescent="0.3">
      <c r="A70" s="4" t="s">
        <v>65</v>
      </c>
      <c r="B70" s="352">
        <v>444371.89</v>
      </c>
      <c r="C70" s="386">
        <v>-2.6</v>
      </c>
      <c r="D70" s="268">
        <v>-162.30000000000001</v>
      </c>
      <c r="E70" s="318">
        <v>456224.67</v>
      </c>
      <c r="F70" s="317">
        <v>0.45</v>
      </c>
      <c r="G70" s="14">
        <v>-19550.36</v>
      </c>
      <c r="I70" s="14"/>
      <c r="J70" s="14"/>
      <c r="K70" s="14"/>
      <c r="L70" s="14"/>
      <c r="M70" s="14"/>
      <c r="N70" s="14"/>
    </row>
    <row r="71" spans="1:14" x14ac:dyDescent="0.3">
      <c r="A71" s="4" t="s">
        <v>66</v>
      </c>
      <c r="B71" s="352">
        <v>74381.5</v>
      </c>
      <c r="C71" s="386">
        <v>4.2</v>
      </c>
      <c r="D71" s="268">
        <v>-54.83</v>
      </c>
      <c r="E71" s="318">
        <v>71380.11</v>
      </c>
      <c r="F71" s="317">
        <v>0.46</v>
      </c>
      <c r="G71" s="14">
        <v>-6645.32</v>
      </c>
      <c r="I71" s="14"/>
      <c r="J71" s="14"/>
      <c r="K71" s="14"/>
      <c r="L71" s="14"/>
      <c r="M71" s="14"/>
      <c r="N71" s="14"/>
    </row>
    <row r="72" spans="1:14" x14ac:dyDescent="0.3">
      <c r="A72" s="4" t="s">
        <v>67</v>
      </c>
      <c r="B72" s="352">
        <v>182467.22</v>
      </c>
      <c r="C72" s="386">
        <v>-5.46</v>
      </c>
      <c r="D72" s="268">
        <v>-80.31</v>
      </c>
      <c r="E72" s="318">
        <v>193014.9</v>
      </c>
      <c r="F72" s="317">
        <v>0.94</v>
      </c>
      <c r="G72" s="14">
        <v>-9702.58</v>
      </c>
      <c r="I72" s="14"/>
      <c r="J72" s="14"/>
      <c r="K72" s="14"/>
      <c r="L72" s="14"/>
      <c r="M72" s="14"/>
      <c r="N72" s="14"/>
    </row>
    <row r="73" spans="1:14" x14ac:dyDescent="0.3">
      <c r="A73" s="4" t="s">
        <v>68</v>
      </c>
      <c r="B73" s="352">
        <v>85682.83</v>
      </c>
      <c r="C73" s="386">
        <v>-6.78</v>
      </c>
      <c r="D73" s="268">
        <v>-37.01</v>
      </c>
      <c r="E73" s="318">
        <v>91915.42</v>
      </c>
      <c r="F73" s="317">
        <v>0.39</v>
      </c>
      <c r="G73" s="14">
        <v>-4451.87</v>
      </c>
      <c r="I73" s="14"/>
      <c r="J73" s="14"/>
      <c r="K73" s="14"/>
      <c r="L73" s="14"/>
      <c r="M73" s="14"/>
      <c r="N73" s="14"/>
    </row>
    <row r="74" spans="1:14" x14ac:dyDescent="0.3">
      <c r="A74" s="4" t="s">
        <v>69</v>
      </c>
      <c r="B74" s="352">
        <v>23086.78</v>
      </c>
      <c r="C74" s="386">
        <v>-3.82</v>
      </c>
      <c r="D74" s="268">
        <v>-9.83</v>
      </c>
      <c r="E74" s="318">
        <v>24004.06</v>
      </c>
      <c r="F74" s="317">
        <v>-3.95</v>
      </c>
      <c r="G74" s="14">
        <v>-1182.53</v>
      </c>
      <c r="I74" s="14"/>
      <c r="J74" s="14"/>
      <c r="K74" s="14"/>
      <c r="L74" s="14"/>
      <c r="M74" s="14"/>
      <c r="N74" s="14"/>
    </row>
    <row r="75" spans="1:14" x14ac:dyDescent="0.3">
      <c r="A75" s="4" t="s">
        <v>70</v>
      </c>
      <c r="B75" s="352">
        <v>111478.64</v>
      </c>
      <c r="C75" s="386">
        <v>-5.55</v>
      </c>
      <c r="D75" s="268">
        <v>-52.11</v>
      </c>
      <c r="E75" s="318">
        <v>118026.72</v>
      </c>
      <c r="F75" s="317">
        <v>0.68</v>
      </c>
      <c r="G75" s="14">
        <v>-6237.86</v>
      </c>
      <c r="I75" s="14"/>
      <c r="J75" s="14"/>
      <c r="K75" s="14"/>
      <c r="L75" s="14"/>
      <c r="M75" s="14"/>
      <c r="N75" s="14"/>
    </row>
    <row r="76" spans="1:14" x14ac:dyDescent="0.3">
      <c r="A76" s="4" t="s">
        <v>71</v>
      </c>
      <c r="B76" s="352">
        <v>58695.13</v>
      </c>
      <c r="C76" s="386">
        <v>-7.63</v>
      </c>
      <c r="D76" s="268">
        <v>-33.32</v>
      </c>
      <c r="E76" s="318">
        <v>63541.67</v>
      </c>
      <c r="F76" s="317">
        <v>0.8</v>
      </c>
      <c r="G76" s="14">
        <v>-4032.77</v>
      </c>
      <c r="I76" s="14"/>
      <c r="J76" s="14"/>
      <c r="K76" s="14"/>
      <c r="L76" s="14"/>
      <c r="M76" s="14"/>
      <c r="N76" s="14"/>
    </row>
    <row r="77" spans="1:14" x14ac:dyDescent="0.3">
      <c r="A77" s="4" t="s">
        <v>72</v>
      </c>
      <c r="B77" s="352">
        <v>35414.620000000003</v>
      </c>
      <c r="C77" s="386">
        <v>-5.77</v>
      </c>
      <c r="D77" s="268">
        <v>-17.600000000000001</v>
      </c>
      <c r="E77" s="318">
        <v>37582.75</v>
      </c>
      <c r="F77" s="317">
        <v>2.86</v>
      </c>
      <c r="G77" s="14">
        <v>-2117.12</v>
      </c>
      <c r="I77" s="14"/>
      <c r="J77" s="14"/>
      <c r="K77" s="14"/>
      <c r="L77" s="14"/>
      <c r="M77" s="14"/>
      <c r="N77" s="14"/>
    </row>
    <row r="78" spans="1:14" x14ac:dyDescent="0.3">
      <c r="A78" s="4" t="s">
        <v>73</v>
      </c>
      <c r="B78" s="352">
        <v>20591.03</v>
      </c>
      <c r="C78" s="386">
        <v>-0.28999999999999998</v>
      </c>
      <c r="D78" s="268">
        <v>-17.11</v>
      </c>
      <c r="E78" s="318">
        <v>20650.310000000001</v>
      </c>
      <c r="F78" s="317">
        <v>-4.82</v>
      </c>
      <c r="G78" s="14">
        <v>-2100.14</v>
      </c>
      <c r="I78" s="14"/>
      <c r="J78" s="14"/>
      <c r="K78" s="14"/>
      <c r="L78" s="14"/>
      <c r="M78" s="14"/>
      <c r="N78" s="14"/>
    </row>
    <row r="79" spans="1:14" x14ac:dyDescent="0.3">
      <c r="A79" s="4" t="s">
        <v>74</v>
      </c>
      <c r="B79" s="352">
        <v>230300.58</v>
      </c>
      <c r="C79" s="386">
        <v>-4.47</v>
      </c>
      <c r="D79" s="268">
        <v>-104.18</v>
      </c>
      <c r="E79" s="318">
        <v>241067.36</v>
      </c>
      <c r="F79" s="317">
        <v>-0.67</v>
      </c>
      <c r="G79" s="14">
        <v>-12514.62</v>
      </c>
      <c r="I79" s="14"/>
      <c r="J79" s="14"/>
      <c r="K79" s="14"/>
      <c r="L79" s="14"/>
      <c r="M79" s="14"/>
      <c r="N79" s="14"/>
    </row>
    <row r="80" spans="1:14" x14ac:dyDescent="0.3">
      <c r="A80" s="4" t="s">
        <v>75</v>
      </c>
      <c r="B80" s="352">
        <v>270606.68</v>
      </c>
      <c r="C80" s="386">
        <v>-5.56</v>
      </c>
      <c r="D80" s="268">
        <v>-116.28</v>
      </c>
      <c r="E80" s="318">
        <v>286542.3</v>
      </c>
      <c r="F80" s="317">
        <v>-1.97</v>
      </c>
      <c r="G80" s="14">
        <v>-14130.83</v>
      </c>
      <c r="I80" s="14"/>
      <c r="J80" s="14"/>
      <c r="K80" s="14"/>
      <c r="L80" s="14"/>
      <c r="M80" s="14"/>
      <c r="N80" s="14"/>
    </row>
    <row r="81" spans="1:14" x14ac:dyDescent="0.3">
      <c r="A81" s="4" t="s">
        <v>76</v>
      </c>
      <c r="B81" s="352">
        <v>186008.48</v>
      </c>
      <c r="C81" s="386">
        <v>-4.57</v>
      </c>
      <c r="D81" s="268">
        <v>-50.25</v>
      </c>
      <c r="E81" s="318">
        <v>194920.66</v>
      </c>
      <c r="F81" s="317">
        <v>-2.06</v>
      </c>
      <c r="G81" s="14">
        <v>-6035.11</v>
      </c>
      <c r="I81" s="14"/>
      <c r="J81" s="14"/>
      <c r="K81" s="14"/>
      <c r="L81" s="14"/>
      <c r="M81" s="14"/>
      <c r="N81" s="14"/>
    </row>
    <row r="82" spans="1:14" x14ac:dyDescent="0.3">
      <c r="A82" s="4" t="s">
        <v>77</v>
      </c>
      <c r="B82" s="352">
        <v>33912.46</v>
      </c>
      <c r="C82" s="386">
        <v>-5.97</v>
      </c>
      <c r="D82" s="268">
        <v>-21.37</v>
      </c>
      <c r="E82" s="318">
        <v>36066.080000000002</v>
      </c>
      <c r="F82" s="317">
        <v>-0.11</v>
      </c>
      <c r="G82" s="14">
        <v>-2620.29</v>
      </c>
      <c r="I82" s="14"/>
      <c r="J82" s="14"/>
      <c r="K82" s="14"/>
      <c r="L82" s="14"/>
      <c r="M82" s="14"/>
      <c r="N82" s="14"/>
    </row>
    <row r="83" spans="1:14" x14ac:dyDescent="0.3">
      <c r="A83" s="4" t="s">
        <v>78</v>
      </c>
      <c r="B83" s="352">
        <v>118776.95</v>
      </c>
      <c r="C83" s="386">
        <v>-4.55</v>
      </c>
      <c r="D83" s="268">
        <v>-47.42</v>
      </c>
      <c r="E83" s="318">
        <v>124440.79</v>
      </c>
      <c r="F83" s="317">
        <v>-1.39</v>
      </c>
      <c r="G83" s="14">
        <v>-5720.56</v>
      </c>
      <c r="I83" s="14"/>
      <c r="J83" s="14"/>
      <c r="K83" s="14"/>
      <c r="L83" s="14"/>
      <c r="M83" s="14"/>
      <c r="N83" s="14"/>
    </row>
    <row r="84" spans="1:14" x14ac:dyDescent="0.3">
      <c r="A84" s="4" t="s">
        <v>79</v>
      </c>
      <c r="B84" s="352">
        <v>253942.95</v>
      </c>
      <c r="C84" s="386">
        <v>-5.15</v>
      </c>
      <c r="D84" s="268">
        <v>-171.95</v>
      </c>
      <c r="E84" s="318">
        <v>267742.87</v>
      </c>
      <c r="F84" s="317">
        <v>-0.2</v>
      </c>
      <c r="G84" s="14">
        <v>-21239.279999999999</v>
      </c>
      <c r="I84" s="14"/>
      <c r="J84" s="14"/>
      <c r="K84" s="14"/>
      <c r="L84" s="14"/>
      <c r="M84" s="14"/>
      <c r="N84" s="14"/>
    </row>
    <row r="85" spans="1:14" x14ac:dyDescent="0.3">
      <c r="A85" s="4" t="s">
        <v>80</v>
      </c>
      <c r="B85" s="352">
        <v>123004.94</v>
      </c>
      <c r="C85" s="386">
        <v>-4.37</v>
      </c>
      <c r="D85" s="268">
        <v>-47.6</v>
      </c>
      <c r="E85" s="318">
        <v>128628.22</v>
      </c>
      <c r="F85" s="317">
        <v>-0.8</v>
      </c>
      <c r="G85" s="14">
        <v>-5772.47</v>
      </c>
      <c r="I85" s="14"/>
      <c r="J85" s="14"/>
      <c r="K85" s="14"/>
      <c r="L85" s="14"/>
      <c r="M85" s="14"/>
      <c r="N85" s="14"/>
    </row>
    <row r="86" spans="1:14" x14ac:dyDescent="0.3">
      <c r="A86" s="4" t="s">
        <v>81</v>
      </c>
      <c r="B86" s="352">
        <v>121438.83</v>
      </c>
      <c r="C86" s="386">
        <v>-5.31</v>
      </c>
      <c r="D86" s="268">
        <v>-37.92</v>
      </c>
      <c r="E86" s="318">
        <v>128252.35</v>
      </c>
      <c r="F86" s="317">
        <v>-0.14000000000000001</v>
      </c>
      <c r="G86" s="14">
        <v>-4549.87</v>
      </c>
      <c r="I86" s="14"/>
      <c r="J86" s="14"/>
      <c r="K86" s="14"/>
      <c r="L86" s="14"/>
      <c r="M86" s="14"/>
      <c r="N86" s="14"/>
    </row>
    <row r="87" spans="1:14" x14ac:dyDescent="0.3">
      <c r="A87" s="4" t="s">
        <v>82</v>
      </c>
      <c r="B87" s="352">
        <v>262857.78000000003</v>
      </c>
      <c r="C87" s="386">
        <v>-1.84</v>
      </c>
      <c r="D87" s="268">
        <v>-88.39</v>
      </c>
      <c r="E87" s="318">
        <v>267777.91999999998</v>
      </c>
      <c r="F87" s="317">
        <v>0.3</v>
      </c>
      <c r="G87" s="14">
        <v>-10622.99</v>
      </c>
      <c r="I87" s="14"/>
      <c r="J87" s="14"/>
      <c r="K87" s="14"/>
      <c r="L87" s="14"/>
      <c r="M87" s="14"/>
      <c r="N87" s="14"/>
    </row>
    <row r="88" spans="1:14" x14ac:dyDescent="0.3">
      <c r="A88" s="4" t="s">
        <v>83</v>
      </c>
      <c r="B88" s="352">
        <v>448254.59</v>
      </c>
      <c r="C88" s="386">
        <v>-3.97</v>
      </c>
      <c r="D88" s="268">
        <v>-256.43</v>
      </c>
      <c r="E88" s="318">
        <v>466767.53</v>
      </c>
      <c r="F88" s="317">
        <v>-1.07</v>
      </c>
      <c r="G88" s="14">
        <v>-31225.68</v>
      </c>
      <c r="I88" s="14"/>
      <c r="J88" s="14"/>
      <c r="K88" s="14"/>
      <c r="L88" s="14"/>
      <c r="M88" s="14"/>
      <c r="N88" s="14"/>
    </row>
    <row r="89" spans="1:14" x14ac:dyDescent="0.3">
      <c r="A89" s="4" t="s">
        <v>84</v>
      </c>
      <c r="B89" s="352">
        <v>150658.76</v>
      </c>
      <c r="C89" s="386">
        <v>-5.82</v>
      </c>
      <c r="D89" s="268">
        <v>-73.260000000000005</v>
      </c>
      <c r="E89" s="318">
        <v>159971.37</v>
      </c>
      <c r="F89" s="317">
        <v>-2.15</v>
      </c>
      <c r="G89" s="14">
        <v>-8849.92</v>
      </c>
      <c r="I89" s="14"/>
      <c r="J89" s="14"/>
      <c r="K89" s="14"/>
      <c r="L89" s="14"/>
      <c r="M89" s="14"/>
      <c r="N89" s="14"/>
    </row>
    <row r="90" spans="1:14" x14ac:dyDescent="0.3">
      <c r="A90" s="4" t="s">
        <v>85</v>
      </c>
      <c r="B90" s="352">
        <v>27739.31</v>
      </c>
      <c r="C90" s="386">
        <v>-5.64</v>
      </c>
      <c r="D90" s="268">
        <v>-15.59</v>
      </c>
      <c r="E90" s="318">
        <v>29398.87</v>
      </c>
      <c r="F90" s="317">
        <v>-0.72</v>
      </c>
      <c r="G90" s="14">
        <v>-1869.79</v>
      </c>
      <c r="I90" s="14"/>
      <c r="J90" s="14"/>
      <c r="K90" s="14"/>
      <c r="L90" s="14"/>
      <c r="M90" s="14"/>
      <c r="N90" s="14"/>
    </row>
    <row r="91" spans="1:14" x14ac:dyDescent="0.3">
      <c r="A91" s="4" t="s">
        <v>86</v>
      </c>
      <c r="B91" s="352">
        <v>25140.78</v>
      </c>
      <c r="C91" s="386">
        <v>-3.37</v>
      </c>
      <c r="D91" s="268">
        <v>-13.64</v>
      </c>
      <c r="E91" s="318">
        <v>26016.62</v>
      </c>
      <c r="F91" s="317">
        <v>6.2</v>
      </c>
      <c r="G91" s="14">
        <v>-1656.89</v>
      </c>
      <c r="I91" s="14"/>
      <c r="J91" s="14"/>
      <c r="K91" s="14"/>
      <c r="L91" s="14"/>
      <c r="M91" s="14"/>
      <c r="N91" s="14"/>
    </row>
    <row r="92" spans="1:14" x14ac:dyDescent="0.3">
      <c r="A92" s="4" t="s">
        <v>87</v>
      </c>
      <c r="B92" s="352">
        <v>563687.99</v>
      </c>
      <c r="C92" s="386">
        <v>-4.3</v>
      </c>
      <c r="D92" s="268">
        <v>-249.06</v>
      </c>
      <c r="E92" s="318">
        <v>588995.38</v>
      </c>
      <c r="F92" s="317">
        <v>0.69</v>
      </c>
      <c r="G92" s="14">
        <v>-30216.97</v>
      </c>
      <c r="I92" s="14"/>
      <c r="J92" s="14"/>
      <c r="K92" s="14"/>
      <c r="L92" s="14"/>
      <c r="M92" s="14"/>
      <c r="N92" s="14"/>
    </row>
    <row r="93" spans="1:14" x14ac:dyDescent="0.3">
      <c r="A93" s="237" t="s">
        <v>88</v>
      </c>
      <c r="B93" s="352">
        <v>169066.74</v>
      </c>
      <c r="C93" s="387">
        <v>-8.2100000000000009</v>
      </c>
      <c r="D93" s="268">
        <v>-90.03</v>
      </c>
      <c r="E93" s="318">
        <v>184190.15</v>
      </c>
      <c r="F93" s="388" t="s">
        <v>333</v>
      </c>
      <c r="G93" s="14">
        <v>-10785.57</v>
      </c>
      <c r="H93" s="295" t="s">
        <v>350</v>
      </c>
    </row>
    <row r="94" spans="1:14" x14ac:dyDescent="0.3">
      <c r="A94" s="4" t="s">
        <v>89</v>
      </c>
      <c r="B94" s="352">
        <v>85387.23</v>
      </c>
      <c r="C94" s="386">
        <v>-3.6</v>
      </c>
      <c r="D94" s="268">
        <v>-69.56</v>
      </c>
      <c r="E94" s="318">
        <v>88572.3</v>
      </c>
      <c r="F94" s="317">
        <v>0.09</v>
      </c>
      <c r="G94" s="14">
        <v>-8506.69</v>
      </c>
      <c r="I94" s="14"/>
      <c r="J94" s="14"/>
      <c r="K94" s="14"/>
      <c r="L94" s="14"/>
      <c r="M94" s="14"/>
      <c r="N94" s="14"/>
    </row>
    <row r="95" spans="1:14" x14ac:dyDescent="0.3">
      <c r="A95" s="4" t="s">
        <v>90</v>
      </c>
      <c r="B95" s="352">
        <v>100476.79</v>
      </c>
      <c r="C95" s="386">
        <v>-7.3</v>
      </c>
      <c r="D95" s="268">
        <v>-59.2</v>
      </c>
      <c r="E95" s="318">
        <v>108385.99</v>
      </c>
      <c r="F95" s="317">
        <v>-0.74</v>
      </c>
      <c r="G95" s="14">
        <v>-7080.66</v>
      </c>
      <c r="I95" s="14"/>
      <c r="J95" s="14"/>
      <c r="K95" s="14"/>
      <c r="L95" s="14"/>
      <c r="M95" s="14"/>
      <c r="N95" s="14"/>
    </row>
    <row r="96" spans="1:14" x14ac:dyDescent="0.3">
      <c r="A96" s="4" t="s">
        <v>91</v>
      </c>
      <c r="B96" s="352">
        <v>119853.18</v>
      </c>
      <c r="C96" s="386">
        <v>-5.0199999999999996</v>
      </c>
      <c r="D96" s="268">
        <v>-51.36</v>
      </c>
      <c r="E96" s="318">
        <v>126192.66</v>
      </c>
      <c r="F96" s="317">
        <v>-3.25</v>
      </c>
      <c r="G96" s="14">
        <v>-6118.51</v>
      </c>
      <c r="I96" s="14"/>
      <c r="J96" s="14"/>
      <c r="K96" s="14"/>
      <c r="L96" s="14"/>
      <c r="M96" s="14"/>
      <c r="N96" s="14"/>
    </row>
    <row r="97" spans="1:14" x14ac:dyDescent="0.3">
      <c r="A97" s="4" t="s">
        <v>92</v>
      </c>
      <c r="B97" s="352">
        <v>850682.69</v>
      </c>
      <c r="C97" s="386">
        <v>-4.4000000000000004</v>
      </c>
      <c r="D97" s="268">
        <v>-404.06</v>
      </c>
      <c r="E97" s="318">
        <v>889806.71</v>
      </c>
      <c r="F97" s="317">
        <v>-0.89</v>
      </c>
      <c r="G97" s="14">
        <v>-48500.800000000003</v>
      </c>
      <c r="I97" s="14"/>
      <c r="J97" s="14"/>
      <c r="K97" s="14"/>
      <c r="L97" s="14"/>
      <c r="M97" s="14"/>
      <c r="N97" s="14"/>
    </row>
    <row r="98" spans="1:14" x14ac:dyDescent="0.3">
      <c r="A98" s="4" t="s">
        <v>93</v>
      </c>
      <c r="B98" s="352">
        <v>47223.28</v>
      </c>
      <c r="C98" s="386">
        <v>-4.47</v>
      </c>
      <c r="D98" s="268">
        <v>-23.3</v>
      </c>
      <c r="E98" s="318">
        <v>49433.74</v>
      </c>
      <c r="F98" s="317">
        <v>2.56</v>
      </c>
      <c r="G98" s="14">
        <v>-2797.83</v>
      </c>
      <c r="I98" s="14"/>
      <c r="J98" s="14"/>
      <c r="K98" s="14"/>
      <c r="L98" s="14"/>
      <c r="M98" s="14"/>
      <c r="N98" s="14"/>
    </row>
    <row r="99" spans="1:14" x14ac:dyDescent="0.3">
      <c r="A99" s="4" t="s">
        <v>94</v>
      </c>
      <c r="B99" s="352">
        <v>39896.5</v>
      </c>
      <c r="C99" s="386">
        <v>-0.81</v>
      </c>
      <c r="D99" s="268">
        <v>-20.059999999999999</v>
      </c>
      <c r="E99" s="318">
        <v>40222.910000000003</v>
      </c>
      <c r="F99" s="317">
        <v>-2.76</v>
      </c>
      <c r="G99" s="14">
        <v>-2414.9299999999998</v>
      </c>
      <c r="I99" s="14"/>
      <c r="J99" s="14"/>
      <c r="K99" s="14"/>
      <c r="L99" s="14"/>
      <c r="M99" s="14"/>
      <c r="N99" s="14"/>
    </row>
    <row r="100" spans="1:14" x14ac:dyDescent="0.3">
      <c r="A100" s="4" t="s">
        <v>95</v>
      </c>
      <c r="B100" s="352">
        <v>199497.81</v>
      </c>
      <c r="C100" s="386">
        <v>-3.48</v>
      </c>
      <c r="D100" s="268">
        <v>-79.52</v>
      </c>
      <c r="E100" s="318">
        <v>206696.08</v>
      </c>
      <c r="F100" s="317">
        <v>0.34</v>
      </c>
      <c r="G100" s="14">
        <v>-9624.52</v>
      </c>
      <c r="I100" s="14"/>
      <c r="J100" s="14"/>
      <c r="K100" s="14"/>
      <c r="L100" s="14"/>
      <c r="M100" s="14"/>
      <c r="N100" s="14"/>
    </row>
    <row r="101" spans="1:14" x14ac:dyDescent="0.3">
      <c r="A101" s="4" t="s">
        <v>96</v>
      </c>
      <c r="B101" s="352">
        <v>34467.74</v>
      </c>
      <c r="C101" s="386">
        <v>-3</v>
      </c>
      <c r="D101" s="268">
        <v>-20.77</v>
      </c>
      <c r="E101" s="318">
        <v>35534.449999999997</v>
      </c>
      <c r="F101" s="317">
        <v>-14.51</v>
      </c>
      <c r="G101" s="14">
        <v>-2525.88</v>
      </c>
      <c r="I101" s="14"/>
      <c r="J101" s="14"/>
      <c r="K101" s="14"/>
      <c r="L101" s="14"/>
      <c r="M101" s="14"/>
      <c r="N101" s="14"/>
    </row>
    <row r="102" spans="1:14" x14ac:dyDescent="0.3">
      <c r="A102" s="4" t="s">
        <v>97</v>
      </c>
      <c r="B102" s="352">
        <v>38365.699999999997</v>
      </c>
      <c r="C102" s="386">
        <v>-2.4300000000000002</v>
      </c>
      <c r="D102" s="268">
        <v>-14.28</v>
      </c>
      <c r="E102" s="318">
        <v>39322.629999999997</v>
      </c>
      <c r="F102" s="317">
        <v>-2.67</v>
      </c>
      <c r="G102" s="14">
        <v>-1713.17</v>
      </c>
      <c r="I102" s="14"/>
      <c r="J102" s="14"/>
      <c r="K102" s="14"/>
      <c r="L102" s="14"/>
      <c r="M102" s="14"/>
      <c r="N102" s="14"/>
    </row>
    <row r="103" spans="1:14" x14ac:dyDescent="0.3">
      <c r="A103" s="4" t="s">
        <v>98</v>
      </c>
      <c r="B103" s="352">
        <v>709735.01</v>
      </c>
      <c r="C103" s="386">
        <v>-5.38</v>
      </c>
      <c r="D103" s="268">
        <v>-346.87</v>
      </c>
      <c r="E103" s="318">
        <v>750125.89</v>
      </c>
      <c r="F103" s="386">
        <v>-1.83</v>
      </c>
      <c r="G103" s="14">
        <v>-42537.74</v>
      </c>
      <c r="H103" s="388"/>
      <c r="I103" s="14"/>
      <c r="J103" s="14"/>
      <c r="K103" s="14"/>
      <c r="L103" s="14"/>
      <c r="M103" s="14"/>
      <c r="N103" s="14"/>
    </row>
    <row r="104" spans="1:14" x14ac:dyDescent="0.3">
      <c r="A104" s="4" t="s">
        <v>99</v>
      </c>
      <c r="B104" s="352">
        <v>1338409.3999999999</v>
      </c>
      <c r="C104" s="386">
        <v>-4.59</v>
      </c>
      <c r="D104" s="268">
        <v>-588.17999999999995</v>
      </c>
      <c r="E104" s="318">
        <v>1402787.74</v>
      </c>
      <c r="F104" s="317">
        <v>-1.55</v>
      </c>
      <c r="G104" s="14">
        <v>-71176.25</v>
      </c>
      <c r="I104" s="14"/>
      <c r="J104" s="14"/>
      <c r="K104" s="14"/>
      <c r="L104" s="14"/>
      <c r="M104" s="14"/>
      <c r="N104" s="14"/>
    </row>
    <row r="105" spans="1:14" x14ac:dyDescent="0.3">
      <c r="A105" s="4" t="s">
        <v>100</v>
      </c>
      <c r="B105" s="352">
        <v>124554.09</v>
      </c>
      <c r="C105" s="386">
        <v>-5.5</v>
      </c>
      <c r="D105" s="268">
        <v>-42.41</v>
      </c>
      <c r="E105" s="318">
        <v>131802.97</v>
      </c>
      <c r="F105" s="317">
        <v>-1.4</v>
      </c>
      <c r="G105" s="14">
        <v>-5070.6000000000004</v>
      </c>
      <c r="I105" s="14"/>
      <c r="J105" s="14"/>
      <c r="K105" s="14"/>
      <c r="L105" s="14"/>
      <c r="M105" s="14"/>
      <c r="N105" s="14"/>
    </row>
    <row r="106" spans="1:14" x14ac:dyDescent="0.3">
      <c r="A106" s="4" t="s">
        <v>101</v>
      </c>
      <c r="B106" s="352">
        <v>129645.84</v>
      </c>
      <c r="C106" s="386">
        <v>-5.33</v>
      </c>
      <c r="D106" s="268">
        <v>-52.92</v>
      </c>
      <c r="E106" s="318">
        <v>136943.81</v>
      </c>
      <c r="F106" s="317">
        <v>1.07</v>
      </c>
      <c r="G106" s="14">
        <v>-6508.06</v>
      </c>
      <c r="I106" s="14"/>
      <c r="J106" s="14"/>
      <c r="K106" s="14"/>
      <c r="L106" s="14"/>
      <c r="M106" s="14"/>
      <c r="N106" s="14"/>
    </row>
    <row r="107" spans="1:14" x14ac:dyDescent="0.3">
      <c r="A107" s="4" t="s">
        <v>102</v>
      </c>
      <c r="B107" s="352">
        <v>130486.95</v>
      </c>
      <c r="C107" s="386">
        <v>-6.25</v>
      </c>
      <c r="D107" s="268">
        <v>-73.150000000000006</v>
      </c>
      <c r="E107" s="318">
        <v>139192.93</v>
      </c>
      <c r="F107" s="317">
        <v>-0.85</v>
      </c>
      <c r="G107" s="14">
        <v>-8849.06</v>
      </c>
      <c r="I107" s="14"/>
      <c r="J107" s="14"/>
      <c r="K107" s="14"/>
      <c r="L107" s="14"/>
      <c r="M107" s="14"/>
      <c r="N107" s="14"/>
    </row>
    <row r="108" spans="1:14" x14ac:dyDescent="0.3">
      <c r="A108" s="4" t="s">
        <v>103</v>
      </c>
      <c r="B108" s="352">
        <v>1649851.97</v>
      </c>
      <c r="C108" s="386">
        <v>-4.42</v>
      </c>
      <c r="D108" s="268">
        <v>-767.57</v>
      </c>
      <c r="E108" s="318">
        <v>1726174.3</v>
      </c>
      <c r="F108" s="317">
        <v>-0.31</v>
      </c>
      <c r="G108" s="389">
        <v>-93138.13</v>
      </c>
      <c r="I108" s="14"/>
      <c r="J108" s="14"/>
      <c r="K108" s="14"/>
      <c r="L108" s="14"/>
      <c r="M108" s="14"/>
      <c r="N108" s="14"/>
    </row>
    <row r="109" spans="1:14" x14ac:dyDescent="0.3">
      <c r="A109" s="4" t="s">
        <v>104</v>
      </c>
      <c r="B109" s="352">
        <v>61498.58</v>
      </c>
      <c r="C109" s="386">
        <v>-0.69</v>
      </c>
      <c r="D109" s="268">
        <v>-22.77</v>
      </c>
      <c r="E109" s="318">
        <v>61925.06</v>
      </c>
      <c r="F109" s="317">
        <v>-0.8</v>
      </c>
      <c r="G109" s="14">
        <v>-2733.38</v>
      </c>
      <c r="I109" s="14"/>
      <c r="J109" s="14"/>
      <c r="K109" s="14"/>
      <c r="L109" s="14"/>
      <c r="M109" s="14"/>
      <c r="N109" s="14"/>
    </row>
    <row r="110" spans="1:14" x14ac:dyDescent="0.3">
      <c r="A110" s="237" t="s">
        <v>105</v>
      </c>
      <c r="B110" s="352">
        <v>351752.14</v>
      </c>
      <c r="C110" s="267">
        <v>-5.0599999999999996</v>
      </c>
      <c r="D110" s="268">
        <v>-135.66</v>
      </c>
      <c r="E110" s="318">
        <v>370513.08</v>
      </c>
      <c r="F110" s="317">
        <v>-0.23</v>
      </c>
      <c r="G110" s="14">
        <v>-16220.1</v>
      </c>
    </row>
    <row r="111" spans="1:14" x14ac:dyDescent="0.3">
      <c r="A111" s="4" t="s">
        <v>106</v>
      </c>
      <c r="B111" s="352">
        <v>16284.16</v>
      </c>
      <c r="C111" s="386">
        <v>2.38</v>
      </c>
      <c r="D111" s="268">
        <v>-5.49</v>
      </c>
      <c r="E111" s="318">
        <v>15906.38</v>
      </c>
      <c r="F111" s="317">
        <v>-3.16</v>
      </c>
      <c r="G111" s="14">
        <v>-662.1</v>
      </c>
      <c r="I111" s="14"/>
      <c r="J111" s="14"/>
      <c r="K111" s="14"/>
      <c r="L111" s="14"/>
      <c r="M111" s="14"/>
      <c r="N111" s="14"/>
    </row>
    <row r="112" spans="1:14" x14ac:dyDescent="0.3">
      <c r="A112" s="4" t="s">
        <v>107</v>
      </c>
      <c r="B112" s="352">
        <v>227341.81</v>
      </c>
      <c r="C112" s="386">
        <v>-5.32</v>
      </c>
      <c r="D112" s="268">
        <v>-108.92</v>
      </c>
      <c r="E112" s="318">
        <v>240122.57</v>
      </c>
      <c r="F112" s="317">
        <v>-1.64</v>
      </c>
      <c r="G112" s="14">
        <v>-12994.56</v>
      </c>
      <c r="I112" s="14"/>
      <c r="J112" s="14"/>
      <c r="K112" s="14"/>
      <c r="L112" s="14"/>
      <c r="M112" s="14"/>
      <c r="N112" s="14"/>
    </row>
    <row r="113" spans="1:14" x14ac:dyDescent="0.3">
      <c r="A113" s="4" t="s">
        <v>108</v>
      </c>
      <c r="B113" s="352">
        <v>22014.080000000002</v>
      </c>
      <c r="C113" s="386">
        <v>-9.15</v>
      </c>
      <c r="D113" s="268">
        <v>-14.73</v>
      </c>
      <c r="E113" s="318">
        <v>24231.16</v>
      </c>
      <c r="F113" s="317">
        <v>1.85</v>
      </c>
      <c r="G113" s="14">
        <v>-1849.98</v>
      </c>
      <c r="I113" s="14"/>
      <c r="J113" s="14"/>
      <c r="K113" s="14"/>
      <c r="L113" s="14"/>
      <c r="M113" s="14"/>
      <c r="N113" s="14"/>
    </row>
    <row r="114" spans="1:14" x14ac:dyDescent="0.3">
      <c r="A114" s="4" t="s">
        <v>109</v>
      </c>
      <c r="B114" s="352">
        <v>34705.43</v>
      </c>
      <c r="C114" s="386">
        <v>-4.38</v>
      </c>
      <c r="D114" s="268">
        <v>-16.82</v>
      </c>
      <c r="E114" s="318">
        <v>36294.839999999997</v>
      </c>
      <c r="F114" s="317">
        <v>0.1</v>
      </c>
      <c r="G114" s="14">
        <v>-2019.04</v>
      </c>
      <c r="I114" s="14"/>
      <c r="J114" s="14"/>
      <c r="K114" s="14"/>
      <c r="L114" s="14"/>
      <c r="M114" s="14"/>
      <c r="N114" s="14"/>
    </row>
    <row r="115" spans="1:14" x14ac:dyDescent="0.3">
      <c r="A115" s="237" t="s">
        <v>110</v>
      </c>
      <c r="B115" s="352">
        <v>1553364.57</v>
      </c>
      <c r="C115" s="267">
        <v>-3.79</v>
      </c>
      <c r="D115" s="268">
        <v>-787.35</v>
      </c>
      <c r="E115" s="318">
        <v>1614561.56</v>
      </c>
      <c r="F115" s="317">
        <v>-3.03</v>
      </c>
      <c r="G115" s="14">
        <v>-95338.41</v>
      </c>
    </row>
    <row r="116" spans="1:14" x14ac:dyDescent="0.3">
      <c r="A116" s="4" t="s">
        <v>111</v>
      </c>
      <c r="B116" s="352">
        <v>128461.75</v>
      </c>
      <c r="C116" s="386">
        <v>-3.84</v>
      </c>
      <c r="D116" s="268">
        <v>-45.29</v>
      </c>
      <c r="E116" s="318">
        <v>133595.6</v>
      </c>
      <c r="F116" s="317">
        <v>-1.61</v>
      </c>
      <c r="G116" s="14">
        <v>-5473.37</v>
      </c>
      <c r="I116" s="14"/>
      <c r="J116" s="14"/>
      <c r="K116" s="14"/>
      <c r="L116" s="14"/>
      <c r="M116" s="14"/>
      <c r="N116" s="14"/>
    </row>
    <row r="117" spans="1:14" x14ac:dyDescent="0.3">
      <c r="A117" s="4" t="s">
        <v>112</v>
      </c>
      <c r="B117" s="352">
        <v>129387.12</v>
      </c>
      <c r="C117" s="386">
        <v>-4.53</v>
      </c>
      <c r="D117" s="268">
        <v>-60.32</v>
      </c>
      <c r="E117" s="318">
        <v>135527.09</v>
      </c>
      <c r="F117" s="317">
        <v>-0.52</v>
      </c>
      <c r="G117" s="14">
        <v>-7281.15</v>
      </c>
      <c r="I117" s="14"/>
      <c r="J117" s="14"/>
      <c r="K117" s="14"/>
      <c r="L117" s="14"/>
      <c r="M117" s="14"/>
      <c r="N117" s="14"/>
    </row>
    <row r="118" spans="1:14" x14ac:dyDescent="0.3">
      <c r="A118" s="4" t="s">
        <v>113</v>
      </c>
      <c r="B118" s="352">
        <v>50327.88</v>
      </c>
      <c r="C118" s="386">
        <v>-2.78</v>
      </c>
      <c r="D118" s="268">
        <v>-26.43</v>
      </c>
      <c r="E118" s="318">
        <v>51766.75</v>
      </c>
      <c r="F118" s="317">
        <v>-4.03</v>
      </c>
      <c r="G118" s="14">
        <v>-3281.63</v>
      </c>
      <c r="I118" s="14"/>
      <c r="J118" s="14"/>
      <c r="K118" s="14"/>
      <c r="L118" s="14"/>
      <c r="M118" s="14"/>
      <c r="N118" s="14"/>
    </row>
    <row r="119" spans="1:14" x14ac:dyDescent="0.3">
      <c r="A119" s="4" t="s">
        <v>114</v>
      </c>
      <c r="B119" s="352">
        <v>955717.71</v>
      </c>
      <c r="C119" s="386">
        <v>-5.03</v>
      </c>
      <c r="D119" s="268">
        <v>-560.69000000000005</v>
      </c>
      <c r="E119" s="318">
        <v>1006380.21</v>
      </c>
      <c r="F119" s="317">
        <v>-1</v>
      </c>
      <c r="G119" s="14">
        <v>-68885.83</v>
      </c>
      <c r="I119" s="14"/>
      <c r="J119" s="14"/>
      <c r="K119" s="14"/>
      <c r="L119" s="14"/>
      <c r="M119" s="14"/>
      <c r="N119" s="14"/>
    </row>
    <row r="120" spans="1:14" x14ac:dyDescent="0.3">
      <c r="A120" s="4" t="s">
        <v>115</v>
      </c>
      <c r="B120" s="352">
        <v>256901.42</v>
      </c>
      <c r="C120" s="386">
        <v>-2.4500000000000002</v>
      </c>
      <c r="D120" s="268">
        <v>-89.32</v>
      </c>
      <c r="E120" s="318">
        <v>263367</v>
      </c>
      <c r="F120" s="317">
        <v>-1.81</v>
      </c>
      <c r="G120" s="14">
        <v>-10709.26</v>
      </c>
      <c r="I120" s="14"/>
      <c r="J120" s="14"/>
      <c r="K120" s="14"/>
      <c r="L120" s="14"/>
      <c r="M120" s="14"/>
      <c r="N120" s="14"/>
    </row>
    <row r="121" spans="1:14" x14ac:dyDescent="0.3">
      <c r="A121" s="4" t="s">
        <v>116</v>
      </c>
      <c r="B121" s="352">
        <v>266283.15999999997</v>
      </c>
      <c r="C121" s="386">
        <v>-4.1500000000000004</v>
      </c>
      <c r="D121" s="268">
        <v>-98.87</v>
      </c>
      <c r="E121" s="318">
        <v>277822.5</v>
      </c>
      <c r="F121" s="317">
        <v>0.21</v>
      </c>
      <c r="G121" s="14">
        <v>-11994.63</v>
      </c>
      <c r="I121" s="14"/>
      <c r="J121" s="14"/>
      <c r="K121" s="14"/>
      <c r="L121" s="14"/>
      <c r="M121" s="14"/>
      <c r="N121" s="14"/>
    </row>
    <row r="122" spans="1:14" x14ac:dyDescent="0.3">
      <c r="A122" s="4" t="s">
        <v>117</v>
      </c>
      <c r="B122" s="352">
        <v>49391.29</v>
      </c>
      <c r="C122" s="386">
        <v>-1.34</v>
      </c>
      <c r="D122" s="268">
        <v>-17.96</v>
      </c>
      <c r="E122" s="318">
        <v>50064.03</v>
      </c>
      <c r="F122" s="317">
        <v>1.55</v>
      </c>
      <c r="G122" s="14">
        <v>-2190.04</v>
      </c>
      <c r="I122" s="14"/>
      <c r="J122" s="14"/>
      <c r="K122" s="14"/>
      <c r="L122" s="14"/>
      <c r="M122" s="14"/>
      <c r="N122" s="14"/>
    </row>
    <row r="123" spans="1:14" x14ac:dyDescent="0.3">
      <c r="A123" s="4" t="s">
        <v>118</v>
      </c>
      <c r="B123" s="352">
        <v>46258.71</v>
      </c>
      <c r="C123" s="386">
        <v>-4.3</v>
      </c>
      <c r="D123" s="268">
        <v>-10.79</v>
      </c>
      <c r="E123" s="318">
        <v>48337.38</v>
      </c>
      <c r="F123" s="317">
        <v>1.68</v>
      </c>
      <c r="G123" s="14">
        <v>-1310.3699999999999</v>
      </c>
      <c r="I123" s="14"/>
      <c r="J123" s="14"/>
      <c r="K123" s="14"/>
      <c r="L123" s="14"/>
      <c r="M123" s="14"/>
      <c r="N123" s="14"/>
    </row>
    <row r="124" spans="1:14" x14ac:dyDescent="0.3">
      <c r="A124" s="4" t="s">
        <v>119</v>
      </c>
      <c r="B124" s="352">
        <v>329046.93</v>
      </c>
      <c r="C124" s="386">
        <v>-1.94</v>
      </c>
      <c r="D124" s="268">
        <v>-128.22</v>
      </c>
      <c r="E124" s="318">
        <v>335554.54</v>
      </c>
      <c r="F124" s="317">
        <v>0.11</v>
      </c>
      <c r="G124" s="14">
        <v>-15643.4</v>
      </c>
      <c r="I124" s="14"/>
      <c r="J124" s="14"/>
      <c r="K124" s="14"/>
      <c r="L124" s="14"/>
      <c r="M124" s="14"/>
      <c r="N124" s="14"/>
    </row>
    <row r="125" spans="1:14" x14ac:dyDescent="0.3">
      <c r="A125" s="4" t="s">
        <v>120</v>
      </c>
      <c r="B125" s="352">
        <v>143498.48000000001</v>
      </c>
      <c r="C125" s="386">
        <v>-5.33</v>
      </c>
      <c r="D125" s="268">
        <v>-69.349999999999994</v>
      </c>
      <c r="E125" s="318">
        <v>151574.24</v>
      </c>
      <c r="F125" s="317">
        <v>0</v>
      </c>
      <c r="G125" s="14">
        <v>-8377.59</v>
      </c>
      <c r="I125" s="14"/>
      <c r="J125" s="14"/>
      <c r="K125" s="14"/>
      <c r="L125" s="14"/>
      <c r="M125" s="14"/>
      <c r="N125" s="14"/>
    </row>
    <row r="126" spans="1:14" x14ac:dyDescent="0.3">
      <c r="A126" s="4" t="s">
        <v>121</v>
      </c>
      <c r="B126" s="352">
        <v>285333.23</v>
      </c>
      <c r="C126" s="386">
        <v>-0.4</v>
      </c>
      <c r="D126" s="268">
        <v>-112.12</v>
      </c>
      <c r="E126" s="318">
        <v>286474.52</v>
      </c>
      <c r="F126" s="317">
        <v>-0.8</v>
      </c>
      <c r="G126" s="389">
        <v>-13623.66</v>
      </c>
      <c r="I126" s="14"/>
      <c r="J126" s="14"/>
      <c r="K126" s="14"/>
      <c r="L126" s="14"/>
      <c r="M126" s="14"/>
      <c r="N126" s="14"/>
    </row>
    <row r="127" spans="1:14" x14ac:dyDescent="0.3">
      <c r="A127" s="4" t="s">
        <v>122</v>
      </c>
      <c r="B127" s="352">
        <v>137553.82999999999</v>
      </c>
      <c r="C127" s="386">
        <v>-5.63</v>
      </c>
      <c r="D127" s="268">
        <v>-102.89</v>
      </c>
      <c r="E127" s="318">
        <v>145752.79999999999</v>
      </c>
      <c r="F127" s="317">
        <v>-0.62</v>
      </c>
      <c r="G127" s="14">
        <v>-12512.56</v>
      </c>
      <c r="I127" s="14"/>
      <c r="J127" s="14"/>
      <c r="K127" s="14"/>
      <c r="L127" s="14"/>
      <c r="M127" s="14"/>
      <c r="N127" s="14"/>
    </row>
    <row r="128" spans="1:14" x14ac:dyDescent="0.3">
      <c r="A128" s="4" t="s">
        <v>123</v>
      </c>
      <c r="B128" s="352">
        <v>151908.81</v>
      </c>
      <c r="C128" s="386">
        <v>-3.32</v>
      </c>
      <c r="D128" s="268">
        <v>-43.17</v>
      </c>
      <c r="E128" s="318">
        <v>157121.49</v>
      </c>
      <c r="F128" s="317">
        <v>1.07</v>
      </c>
      <c r="G128" s="14">
        <v>-5258.78</v>
      </c>
      <c r="I128" s="14"/>
      <c r="J128" s="14"/>
      <c r="K128" s="14"/>
      <c r="L128" s="14"/>
      <c r="M128" s="14"/>
      <c r="N128" s="14"/>
    </row>
    <row r="129" spans="1:14" x14ac:dyDescent="0.3">
      <c r="A129" s="4" t="s">
        <v>124</v>
      </c>
      <c r="B129" s="352">
        <v>156466.69</v>
      </c>
      <c r="C129" s="386">
        <v>-4.84</v>
      </c>
      <c r="D129" s="268">
        <v>-64.150000000000006</v>
      </c>
      <c r="E129" s="318">
        <v>164426.26</v>
      </c>
      <c r="F129" s="317">
        <v>1.48</v>
      </c>
      <c r="G129" s="14">
        <v>-7814.71</v>
      </c>
      <c r="I129" s="14"/>
      <c r="J129" s="14"/>
      <c r="K129" s="14"/>
      <c r="L129" s="14"/>
      <c r="M129" s="14"/>
      <c r="N129" s="14"/>
    </row>
    <row r="130" spans="1:14" x14ac:dyDescent="0.3">
      <c r="A130" s="4" t="s">
        <v>125</v>
      </c>
      <c r="B130" s="352">
        <v>690242.4</v>
      </c>
      <c r="C130" s="386">
        <v>-4.7</v>
      </c>
      <c r="D130" s="268">
        <v>-269.10000000000002</v>
      </c>
      <c r="E130" s="318">
        <v>724308.4</v>
      </c>
      <c r="F130" s="317">
        <v>-0.92</v>
      </c>
      <c r="G130" s="14">
        <v>-32565.11</v>
      </c>
      <c r="I130" s="14"/>
      <c r="J130" s="14"/>
      <c r="K130" s="14"/>
      <c r="L130" s="14"/>
      <c r="M130" s="14"/>
      <c r="N130" s="14"/>
    </row>
    <row r="131" spans="1:14" x14ac:dyDescent="0.3">
      <c r="A131" s="4" t="s">
        <v>126</v>
      </c>
      <c r="B131" s="352">
        <v>242463.9</v>
      </c>
      <c r="C131" s="386">
        <v>-4.57</v>
      </c>
      <c r="D131" s="268">
        <v>-104.24</v>
      </c>
      <c r="E131" s="318">
        <v>254071.48</v>
      </c>
      <c r="F131" s="317">
        <v>-1.1100000000000001</v>
      </c>
      <c r="G131" s="14">
        <v>-12585.15</v>
      </c>
      <c r="H131" s="390"/>
      <c r="I131" s="2"/>
      <c r="J131" s="14"/>
      <c r="K131" s="14"/>
      <c r="L131" s="14"/>
      <c r="M131" s="14"/>
      <c r="N131" s="14"/>
    </row>
    <row r="132" spans="1:14" x14ac:dyDescent="0.3">
      <c r="A132" s="4" t="s">
        <v>127</v>
      </c>
      <c r="B132" s="352">
        <v>121480.04</v>
      </c>
      <c r="C132" s="386">
        <v>-3.49</v>
      </c>
      <c r="D132" s="268">
        <v>-50.19</v>
      </c>
      <c r="E132" s="318">
        <v>125877.09</v>
      </c>
      <c r="F132" s="317">
        <v>-2.3199999999999998</v>
      </c>
      <c r="G132" s="14">
        <v>-6072.54</v>
      </c>
      <c r="I132" s="14"/>
      <c r="J132" s="14"/>
      <c r="K132" s="14"/>
      <c r="L132" s="14"/>
      <c r="M132" s="14"/>
      <c r="N132" s="14"/>
    </row>
    <row r="133" spans="1:14" x14ac:dyDescent="0.3">
      <c r="A133" s="4" t="s">
        <v>128</v>
      </c>
      <c r="B133" s="352">
        <v>268093.48</v>
      </c>
      <c r="C133" s="386">
        <v>-6.49</v>
      </c>
      <c r="D133" s="268">
        <v>-201.13</v>
      </c>
      <c r="E133" s="318">
        <v>286693.59999999998</v>
      </c>
      <c r="F133" s="317">
        <v>-0.65</v>
      </c>
      <c r="G133" s="389">
        <v>-23380.75</v>
      </c>
      <c r="I133" s="14"/>
      <c r="J133" s="14"/>
      <c r="K133" s="14"/>
      <c r="L133" s="14"/>
      <c r="M133" s="14"/>
      <c r="N133" s="14"/>
    </row>
    <row r="134" spans="1:14" x14ac:dyDescent="0.3">
      <c r="A134" s="4" t="s">
        <v>129</v>
      </c>
      <c r="B134" s="352">
        <v>33603.93</v>
      </c>
      <c r="C134" s="386">
        <v>-2.5299999999999998</v>
      </c>
      <c r="D134" s="268">
        <v>-9.58</v>
      </c>
      <c r="E134" s="318">
        <v>34477</v>
      </c>
      <c r="F134" s="317">
        <v>1.21</v>
      </c>
      <c r="G134" s="14">
        <v>-1165.07</v>
      </c>
      <c r="I134" s="14"/>
      <c r="J134" s="14"/>
      <c r="K134" s="14"/>
      <c r="L134" s="14"/>
      <c r="M134" s="14"/>
      <c r="N134" s="14"/>
    </row>
    <row r="135" spans="1:14" x14ac:dyDescent="0.3">
      <c r="A135" s="4" t="s">
        <v>130</v>
      </c>
      <c r="B135" s="352">
        <v>95235.93</v>
      </c>
      <c r="C135" s="386">
        <v>-0.45</v>
      </c>
      <c r="D135" s="268">
        <v>-22.82</v>
      </c>
      <c r="E135" s="318">
        <v>95666.99</v>
      </c>
      <c r="F135" s="317">
        <v>2.13</v>
      </c>
      <c r="G135" s="14">
        <v>-2765.87</v>
      </c>
      <c r="I135" s="14"/>
      <c r="J135" s="14"/>
      <c r="K135" s="14"/>
      <c r="L135" s="14"/>
      <c r="M135" s="14"/>
      <c r="N135" s="14"/>
    </row>
    <row r="136" spans="1:14" x14ac:dyDescent="0.3">
      <c r="A136" s="4" t="s">
        <v>131</v>
      </c>
      <c r="B136" s="352">
        <v>75057</v>
      </c>
      <c r="C136" s="386">
        <v>0.12</v>
      </c>
      <c r="D136" s="268">
        <v>-43.39</v>
      </c>
      <c r="E136" s="318">
        <v>74967.25</v>
      </c>
      <c r="F136" s="317">
        <v>0.7</v>
      </c>
      <c r="G136" s="14">
        <v>-5290.65</v>
      </c>
      <c r="I136" s="14"/>
      <c r="J136" s="14"/>
      <c r="K136" s="14"/>
      <c r="L136" s="14"/>
      <c r="M136" s="14"/>
      <c r="N136" s="14"/>
    </row>
    <row r="137" spans="1:14" x14ac:dyDescent="0.3">
      <c r="A137" s="4" t="s">
        <v>132</v>
      </c>
      <c r="B137" s="352">
        <v>104053.83</v>
      </c>
      <c r="C137" s="386">
        <v>-2.69</v>
      </c>
      <c r="D137" s="268">
        <v>-34.75</v>
      </c>
      <c r="E137" s="318">
        <v>106924.89</v>
      </c>
      <c r="F137" s="317">
        <v>-2.0299999999999998</v>
      </c>
      <c r="G137" s="14">
        <v>-4231.28</v>
      </c>
      <c r="I137" s="14"/>
      <c r="J137" s="14"/>
      <c r="K137" s="14"/>
      <c r="L137" s="14"/>
      <c r="M137" s="14"/>
      <c r="N137" s="14"/>
    </row>
    <row r="138" spans="1:14" x14ac:dyDescent="0.3">
      <c r="A138" s="4" t="s">
        <v>133</v>
      </c>
      <c r="B138" s="352">
        <v>207864.64</v>
      </c>
      <c r="C138" s="386">
        <v>-1.79</v>
      </c>
      <c r="D138" s="268">
        <v>-97.43</v>
      </c>
      <c r="E138" s="318">
        <v>211644.57</v>
      </c>
      <c r="F138" s="317">
        <v>-2.17</v>
      </c>
      <c r="G138" s="14">
        <v>-11007.55</v>
      </c>
      <c r="I138" s="14"/>
      <c r="J138" s="14"/>
      <c r="K138" s="14"/>
      <c r="L138" s="14"/>
      <c r="M138" s="14"/>
      <c r="N138" s="14"/>
    </row>
    <row r="139" spans="1:14" x14ac:dyDescent="0.3">
      <c r="A139" s="4" t="s">
        <v>134</v>
      </c>
      <c r="B139" s="352">
        <v>33814.120000000003</v>
      </c>
      <c r="C139" s="386">
        <v>-5.34</v>
      </c>
      <c r="D139" s="268">
        <v>-10.82</v>
      </c>
      <c r="E139" s="318">
        <v>35722.199999999997</v>
      </c>
      <c r="F139" s="317">
        <v>5.87</v>
      </c>
      <c r="G139" s="14">
        <v>-1291.1500000000001</v>
      </c>
      <c r="I139" s="14"/>
      <c r="J139" s="14"/>
      <c r="K139" s="14"/>
      <c r="L139" s="14"/>
      <c r="M139" s="14"/>
      <c r="N139" s="14"/>
    </row>
    <row r="140" spans="1:14" x14ac:dyDescent="0.3">
      <c r="A140" s="4" t="s">
        <v>135</v>
      </c>
      <c r="B140" s="352">
        <v>157482.20000000001</v>
      </c>
      <c r="C140" s="386">
        <v>-9.39</v>
      </c>
      <c r="D140" s="268">
        <v>-58.23</v>
      </c>
      <c r="E140" s="318">
        <v>173804.43</v>
      </c>
      <c r="F140" s="317">
        <v>0.89</v>
      </c>
      <c r="G140" s="14">
        <v>-7046.02</v>
      </c>
      <c r="I140" s="14"/>
      <c r="J140" s="14"/>
      <c r="K140" s="14"/>
      <c r="L140" s="14"/>
      <c r="M140" s="14"/>
      <c r="N140" s="14"/>
    </row>
    <row r="141" spans="1:14" x14ac:dyDescent="0.3">
      <c r="A141" s="4" t="s">
        <v>136</v>
      </c>
      <c r="B141" s="352">
        <v>43683.59</v>
      </c>
      <c r="C141" s="386">
        <v>-8.33</v>
      </c>
      <c r="D141" s="268">
        <v>-21.47</v>
      </c>
      <c r="E141" s="318">
        <v>47651.23</v>
      </c>
      <c r="F141" s="317">
        <v>0.52</v>
      </c>
      <c r="G141" s="14">
        <v>-2587.75</v>
      </c>
      <c r="I141" s="14"/>
      <c r="J141" s="14"/>
      <c r="K141" s="14"/>
      <c r="L141" s="14"/>
      <c r="M141" s="14"/>
      <c r="N141" s="14"/>
    </row>
    <row r="142" spans="1:14" x14ac:dyDescent="0.3">
      <c r="A142" s="4" t="s">
        <v>137</v>
      </c>
      <c r="B142" s="352">
        <v>791140.12</v>
      </c>
      <c r="C142" s="386">
        <v>-4.66</v>
      </c>
      <c r="D142" s="268">
        <v>-363.47</v>
      </c>
      <c r="E142" s="318">
        <v>829838.91</v>
      </c>
      <c r="F142" s="317">
        <v>-0.2</v>
      </c>
      <c r="G142" s="14">
        <v>-44129.59</v>
      </c>
      <c r="I142" s="14"/>
      <c r="J142" s="14"/>
      <c r="K142" s="14"/>
      <c r="L142" s="14"/>
      <c r="M142" s="14"/>
      <c r="N142" s="14"/>
    </row>
    <row r="143" spans="1:14" x14ac:dyDescent="0.3">
      <c r="A143" s="4" t="s">
        <v>138</v>
      </c>
      <c r="B143" s="352">
        <v>120775.95</v>
      </c>
      <c r="C143" s="386">
        <v>-5.96</v>
      </c>
      <c r="D143" s="268">
        <v>-52.09</v>
      </c>
      <c r="E143" s="318">
        <v>128432.31</v>
      </c>
      <c r="F143" s="317">
        <v>1.04</v>
      </c>
      <c r="G143" s="14">
        <v>-6122.77</v>
      </c>
      <c r="I143" s="14"/>
      <c r="J143" s="14"/>
      <c r="K143" s="14"/>
      <c r="L143" s="14"/>
      <c r="M143" s="14"/>
      <c r="N143" s="14"/>
    </row>
    <row r="144" spans="1:14" x14ac:dyDescent="0.3">
      <c r="A144" s="4" t="s">
        <v>139</v>
      </c>
      <c r="B144" s="352">
        <v>25607.08</v>
      </c>
      <c r="C144" s="386">
        <v>-1.1499999999999999</v>
      </c>
      <c r="D144" s="268">
        <v>-19.78</v>
      </c>
      <c r="E144" s="318">
        <v>25905.42</v>
      </c>
      <c r="F144" s="317">
        <v>-3.23</v>
      </c>
      <c r="G144" s="14">
        <v>-2413.34</v>
      </c>
      <c r="I144" s="14"/>
      <c r="J144" s="14"/>
      <c r="K144" s="14"/>
      <c r="L144" s="14"/>
      <c r="M144" s="14"/>
      <c r="N144" s="14"/>
    </row>
    <row r="145" spans="1:14" x14ac:dyDescent="0.3">
      <c r="A145" s="4" t="s">
        <v>140</v>
      </c>
      <c r="B145" s="352">
        <v>36300.51</v>
      </c>
      <c r="C145" s="386">
        <v>-5.92</v>
      </c>
      <c r="D145" s="268">
        <v>-17.25</v>
      </c>
      <c r="E145" s="318">
        <v>38585.26</v>
      </c>
      <c r="F145" s="317">
        <v>0.46</v>
      </c>
      <c r="G145" s="14">
        <v>-2095.75</v>
      </c>
      <c r="H145" s="390"/>
      <c r="I145" s="14"/>
      <c r="J145" s="14"/>
      <c r="K145" s="14"/>
      <c r="L145" s="14"/>
      <c r="M145" s="14"/>
      <c r="N145" s="14"/>
    </row>
    <row r="146" spans="1:14" x14ac:dyDescent="0.3">
      <c r="A146" s="4" t="s">
        <v>141</v>
      </c>
      <c r="B146" s="352">
        <v>399135.84</v>
      </c>
      <c r="C146" s="386">
        <v>-2.62</v>
      </c>
      <c r="D146" s="268">
        <v>-104.87</v>
      </c>
      <c r="E146" s="318">
        <v>409866.87</v>
      </c>
      <c r="F146" s="317">
        <v>-1.4</v>
      </c>
      <c r="G146" s="14">
        <v>-12751.1</v>
      </c>
      <c r="I146" s="14"/>
      <c r="J146" s="14"/>
      <c r="K146" s="14"/>
      <c r="L146" s="14"/>
      <c r="M146" s="14"/>
      <c r="N146" s="14"/>
    </row>
    <row r="147" spans="1:14" x14ac:dyDescent="0.3">
      <c r="A147" s="4" t="s">
        <v>142</v>
      </c>
      <c r="B147" s="352">
        <v>156156.82</v>
      </c>
      <c r="C147" s="386">
        <v>0.69</v>
      </c>
      <c r="D147" s="268">
        <v>-63.24</v>
      </c>
      <c r="E147" s="318">
        <v>155085.26999999999</v>
      </c>
      <c r="F147" s="317">
        <v>-1.75</v>
      </c>
      <c r="G147" s="14">
        <v>-7774.67</v>
      </c>
      <c r="I147" s="14"/>
      <c r="J147" s="14"/>
      <c r="K147" s="14"/>
      <c r="L147" s="14"/>
      <c r="M147" s="14"/>
      <c r="N147" s="14"/>
    </row>
    <row r="148" spans="1:14" x14ac:dyDescent="0.3">
      <c r="A148" s="4" t="s">
        <v>143</v>
      </c>
      <c r="B148" s="352">
        <v>133229.6</v>
      </c>
      <c r="C148" s="386">
        <v>-3.04</v>
      </c>
      <c r="D148" s="268">
        <v>-42.19</v>
      </c>
      <c r="E148" s="318">
        <v>137408.87</v>
      </c>
      <c r="F148" s="317">
        <v>-1.77</v>
      </c>
      <c r="G148" s="14">
        <v>-5101.08</v>
      </c>
      <c r="I148" s="14"/>
      <c r="J148" s="14"/>
      <c r="K148" s="14"/>
      <c r="L148" s="14"/>
      <c r="M148" s="14"/>
      <c r="N148" s="14"/>
    </row>
    <row r="149" spans="1:14" x14ac:dyDescent="0.3">
      <c r="A149" s="4" t="s">
        <v>144</v>
      </c>
      <c r="B149" s="352">
        <v>28994.85</v>
      </c>
      <c r="C149" s="386">
        <v>-0.17</v>
      </c>
      <c r="D149" s="268">
        <v>-13.02</v>
      </c>
      <c r="E149" s="318">
        <v>29044.36</v>
      </c>
      <c r="F149" s="317">
        <v>-4.2699999999999996</v>
      </c>
      <c r="G149" s="14">
        <v>-1573.93</v>
      </c>
      <c r="I149" s="14"/>
      <c r="J149" s="14"/>
      <c r="K149" s="14"/>
      <c r="L149" s="14"/>
      <c r="M149" s="14"/>
      <c r="N149" s="14"/>
    </row>
    <row r="150" spans="1:14" x14ac:dyDescent="0.3">
      <c r="A150" s="4" t="s">
        <v>145</v>
      </c>
      <c r="B150" s="352">
        <v>248188.86</v>
      </c>
      <c r="C150" s="386">
        <v>-3.76</v>
      </c>
      <c r="D150" s="268">
        <v>-110.04</v>
      </c>
      <c r="E150" s="318">
        <v>257880.73</v>
      </c>
      <c r="F150" s="317">
        <v>-0.53</v>
      </c>
      <c r="G150" s="14">
        <v>-13322.16</v>
      </c>
      <c r="I150" s="14"/>
      <c r="J150" s="14"/>
      <c r="K150" s="14"/>
      <c r="L150" s="14"/>
      <c r="M150" s="14"/>
      <c r="N150" s="14"/>
    </row>
    <row r="151" spans="1:14" x14ac:dyDescent="0.3">
      <c r="A151" s="4" t="s">
        <v>146</v>
      </c>
      <c r="B151" s="352">
        <v>176727.15</v>
      </c>
      <c r="C151" s="386">
        <v>-6.58</v>
      </c>
      <c r="D151" s="268">
        <v>-63.33</v>
      </c>
      <c r="E151" s="318">
        <v>189174.55</v>
      </c>
      <c r="F151" s="317">
        <v>-0.65</v>
      </c>
      <c r="G151" s="14">
        <v>-7589.27</v>
      </c>
      <c r="I151" s="14"/>
      <c r="J151" s="14"/>
      <c r="K151" s="14"/>
      <c r="L151" s="14"/>
      <c r="M151" s="14"/>
      <c r="N151" s="14"/>
    </row>
    <row r="152" spans="1:14" x14ac:dyDescent="0.3">
      <c r="A152" s="237" t="s">
        <v>147</v>
      </c>
      <c r="B152" s="316">
        <v>108803.12</v>
      </c>
      <c r="C152" s="317">
        <v>-4.1100000000000003</v>
      </c>
      <c r="D152" s="318">
        <v>-70.09</v>
      </c>
      <c r="E152" s="318">
        <v>113461.64</v>
      </c>
      <c r="F152" s="317">
        <v>-2.64</v>
      </c>
      <c r="G152" s="14">
        <v>-8536.49</v>
      </c>
    </row>
    <row r="153" spans="1:14" x14ac:dyDescent="0.3">
      <c r="A153" s="4" t="s">
        <v>148</v>
      </c>
      <c r="B153" s="352">
        <v>299810.57</v>
      </c>
      <c r="C153" s="386">
        <v>-2.27</v>
      </c>
      <c r="D153" s="268">
        <v>-167.57</v>
      </c>
      <c r="E153" s="318">
        <v>306789.58</v>
      </c>
      <c r="F153" s="317">
        <v>-0.27</v>
      </c>
      <c r="G153" s="14">
        <v>-19809.77</v>
      </c>
      <c r="I153" s="14"/>
      <c r="J153" s="14"/>
      <c r="K153" s="14"/>
      <c r="L153" s="14"/>
      <c r="M153" s="14"/>
      <c r="N153" s="14"/>
    </row>
    <row r="154" spans="1:14" x14ac:dyDescent="0.3">
      <c r="A154" s="4" t="s">
        <v>149</v>
      </c>
      <c r="B154" s="352">
        <v>94760.74</v>
      </c>
      <c r="C154" s="386">
        <v>3.45</v>
      </c>
      <c r="D154" s="268">
        <v>-30.5</v>
      </c>
      <c r="E154" s="318">
        <v>91603.74</v>
      </c>
      <c r="F154" s="317">
        <v>0.28999999999999998</v>
      </c>
      <c r="G154" s="14">
        <v>-3650.34</v>
      </c>
      <c r="I154" s="14"/>
      <c r="J154" s="14"/>
      <c r="K154" s="14"/>
      <c r="L154" s="14"/>
      <c r="M154" s="14"/>
      <c r="N154" s="14"/>
    </row>
    <row r="155" spans="1:14" x14ac:dyDescent="0.3">
      <c r="A155" s="4" t="s">
        <v>150</v>
      </c>
      <c r="B155" s="352">
        <v>160951.10999999999</v>
      </c>
      <c r="C155" s="386">
        <v>-5</v>
      </c>
      <c r="D155" s="268">
        <v>-59.72</v>
      </c>
      <c r="E155" s="318">
        <v>169416.87</v>
      </c>
      <c r="F155" s="317">
        <v>-0.26</v>
      </c>
      <c r="G155" s="14">
        <v>-7332.74</v>
      </c>
      <c r="I155" s="14"/>
      <c r="J155" s="14"/>
      <c r="K155" s="14"/>
      <c r="L155" s="14"/>
      <c r="M155" s="14"/>
      <c r="N155" s="14"/>
    </row>
    <row r="156" spans="1:14" x14ac:dyDescent="0.3">
      <c r="A156" s="4" t="s">
        <v>151</v>
      </c>
      <c r="B156" s="352">
        <v>444128.18</v>
      </c>
      <c r="C156" s="386">
        <v>-4.57</v>
      </c>
      <c r="D156" s="268">
        <v>-203.47</v>
      </c>
      <c r="E156" s="318">
        <v>465389.4</v>
      </c>
      <c r="F156" s="317">
        <v>-0.84</v>
      </c>
      <c r="G156" s="14">
        <v>-25298.13</v>
      </c>
      <c r="I156" s="14"/>
      <c r="J156" s="14"/>
      <c r="K156" s="14"/>
      <c r="L156" s="14"/>
      <c r="M156" s="14"/>
      <c r="N156" s="14"/>
    </row>
    <row r="157" spans="1:14" x14ac:dyDescent="0.3">
      <c r="A157" s="4" t="s">
        <v>152</v>
      </c>
      <c r="B157" s="352">
        <v>74499.06</v>
      </c>
      <c r="C157" s="386">
        <v>-4.7699999999999996</v>
      </c>
      <c r="D157" s="268">
        <v>-22.87</v>
      </c>
      <c r="E157" s="318">
        <v>78228.179999999993</v>
      </c>
      <c r="F157" s="317">
        <v>1.6</v>
      </c>
      <c r="G157" s="14">
        <v>-2732.01</v>
      </c>
      <c r="I157" s="14"/>
      <c r="J157" s="14"/>
      <c r="K157" s="14"/>
      <c r="L157" s="14"/>
      <c r="M157" s="14"/>
      <c r="N157" s="14"/>
    </row>
    <row r="158" spans="1:14" x14ac:dyDescent="0.3">
      <c r="A158" s="4" t="s">
        <v>153</v>
      </c>
      <c r="B158" s="352">
        <v>100883.22</v>
      </c>
      <c r="C158" s="386">
        <v>-7.62</v>
      </c>
      <c r="D158" s="268">
        <v>-60.26</v>
      </c>
      <c r="E158" s="318">
        <v>109201.37</v>
      </c>
      <c r="F158" s="317">
        <v>1.8</v>
      </c>
      <c r="G158" s="14">
        <v>-7263.68</v>
      </c>
      <c r="I158" s="14"/>
      <c r="J158" s="14"/>
      <c r="K158" s="14"/>
      <c r="L158" s="14"/>
      <c r="M158" s="14"/>
      <c r="N158" s="14"/>
    </row>
    <row r="159" spans="1:14" x14ac:dyDescent="0.3">
      <c r="A159" s="4" t="s">
        <v>154</v>
      </c>
      <c r="B159" s="352">
        <v>652276.57999999996</v>
      </c>
      <c r="C159" s="386">
        <v>-5.71</v>
      </c>
      <c r="D159" s="268">
        <v>-245.29</v>
      </c>
      <c r="E159" s="318">
        <v>691753.23</v>
      </c>
      <c r="F159" s="317">
        <v>0.66</v>
      </c>
      <c r="G159" s="14">
        <v>-29907.11</v>
      </c>
      <c r="I159" s="14"/>
      <c r="J159" s="14"/>
      <c r="K159" s="14"/>
      <c r="L159" s="14"/>
      <c r="M159" s="14"/>
      <c r="N159" s="14"/>
    </row>
    <row r="160" spans="1:14" x14ac:dyDescent="0.3">
      <c r="A160" s="4" t="s">
        <v>155</v>
      </c>
      <c r="B160" s="352">
        <v>126278.79</v>
      </c>
      <c r="C160" s="386">
        <v>-4.0999999999999996</v>
      </c>
      <c r="D160" s="268">
        <v>-65.599999999999994</v>
      </c>
      <c r="E160" s="318">
        <v>131680.01</v>
      </c>
      <c r="F160" s="317">
        <v>-3.08</v>
      </c>
      <c r="G160" s="14">
        <v>-7904.74</v>
      </c>
      <c r="I160" s="14"/>
      <c r="J160" s="14"/>
      <c r="K160" s="14"/>
      <c r="L160" s="14"/>
      <c r="M160" s="14"/>
      <c r="N160" s="14"/>
    </row>
    <row r="161" spans="1:19" x14ac:dyDescent="0.3">
      <c r="A161" s="4" t="s">
        <v>156</v>
      </c>
      <c r="B161" s="352">
        <v>18539.259999999998</v>
      </c>
      <c r="C161" s="386">
        <v>-3.66</v>
      </c>
      <c r="D161" s="268">
        <v>0</v>
      </c>
      <c r="E161" s="318">
        <v>19242.79</v>
      </c>
      <c r="F161" s="317">
        <v>0.65</v>
      </c>
      <c r="G161" s="14">
        <v>0</v>
      </c>
      <c r="I161" s="14"/>
      <c r="J161" s="14"/>
      <c r="K161" s="14"/>
      <c r="L161" s="14"/>
      <c r="M161" s="14"/>
      <c r="N161" s="14"/>
    </row>
    <row r="162" spans="1:19" x14ac:dyDescent="0.3">
      <c r="A162" s="4" t="s">
        <v>157</v>
      </c>
      <c r="B162" s="352">
        <v>242554.63</v>
      </c>
      <c r="C162" s="386">
        <v>-4.8600000000000003</v>
      </c>
      <c r="D162" s="268">
        <v>-96.89</v>
      </c>
      <c r="E162" s="318">
        <v>254937.1</v>
      </c>
      <c r="F162" s="317">
        <v>-0.98</v>
      </c>
      <c r="G162" s="14">
        <v>-11714.44</v>
      </c>
      <c r="I162" s="14"/>
      <c r="J162" s="14"/>
      <c r="K162" s="14"/>
      <c r="L162" s="14"/>
      <c r="M162" s="14"/>
      <c r="N162" s="14"/>
    </row>
    <row r="163" spans="1:19" x14ac:dyDescent="0.3">
      <c r="A163" s="4" t="s">
        <v>158</v>
      </c>
      <c r="B163" s="352">
        <v>165187.28</v>
      </c>
      <c r="C163" s="386">
        <v>-4.79</v>
      </c>
      <c r="D163" s="268">
        <v>-74.87</v>
      </c>
      <c r="E163" s="318">
        <v>173504.56</v>
      </c>
      <c r="F163" s="317">
        <v>-1.04</v>
      </c>
      <c r="G163" s="389">
        <v>-9087.9</v>
      </c>
      <c r="I163" s="14"/>
      <c r="J163" s="14"/>
      <c r="K163" s="14"/>
      <c r="L163" s="14"/>
      <c r="M163" s="14"/>
      <c r="N163" s="14"/>
    </row>
    <row r="164" spans="1:19" x14ac:dyDescent="0.3">
      <c r="A164" s="4" t="s">
        <v>159</v>
      </c>
      <c r="B164" s="352">
        <v>123387.98</v>
      </c>
      <c r="C164" s="386">
        <v>-4.58</v>
      </c>
      <c r="D164" s="268">
        <v>-45.63</v>
      </c>
      <c r="E164" s="318">
        <v>129309.61</v>
      </c>
      <c r="F164" s="317">
        <v>0.84</v>
      </c>
      <c r="G164" s="14">
        <v>-5551.16</v>
      </c>
      <c r="H164" s="390"/>
      <c r="I164" s="2"/>
      <c r="J164" s="14"/>
      <c r="K164" s="14"/>
      <c r="L164" s="14"/>
      <c r="M164" s="14"/>
      <c r="N164" s="14"/>
    </row>
    <row r="165" spans="1:19" x14ac:dyDescent="0.3">
      <c r="A165" s="4" t="s">
        <v>160</v>
      </c>
      <c r="B165" s="352">
        <v>2467508.69</v>
      </c>
      <c r="C165" s="386">
        <v>-4.3</v>
      </c>
      <c r="D165" s="268">
        <v>-1189.18</v>
      </c>
      <c r="E165" s="318">
        <v>2578361.42</v>
      </c>
      <c r="F165" s="317">
        <v>0.28000000000000003</v>
      </c>
      <c r="G165" s="14">
        <v>-143249.68</v>
      </c>
      <c r="I165" s="14"/>
      <c r="J165" s="14"/>
      <c r="K165" s="14"/>
      <c r="L165" s="14"/>
      <c r="M165" s="14"/>
      <c r="N165" s="14"/>
    </row>
    <row r="166" spans="1:19" x14ac:dyDescent="0.3">
      <c r="A166" s="4" t="s">
        <v>161</v>
      </c>
      <c r="B166" s="352">
        <v>83408.73</v>
      </c>
      <c r="C166" s="386">
        <v>-6.22</v>
      </c>
      <c r="D166" s="268">
        <v>-47.94</v>
      </c>
      <c r="E166" s="318">
        <v>88944.41</v>
      </c>
      <c r="F166" s="317">
        <v>7.33</v>
      </c>
      <c r="G166" s="14">
        <v>-5861.28</v>
      </c>
      <c r="I166" s="14"/>
      <c r="J166" s="14"/>
      <c r="K166" s="14"/>
      <c r="L166" s="14"/>
      <c r="M166" s="14"/>
      <c r="N166" s="14"/>
    </row>
    <row r="167" spans="1:19" x14ac:dyDescent="0.3">
      <c r="A167" s="4" t="s">
        <v>162</v>
      </c>
      <c r="B167" s="352">
        <v>169727.78</v>
      </c>
      <c r="C167" s="386">
        <v>-4.43</v>
      </c>
      <c r="D167" s="268">
        <v>-58.05</v>
      </c>
      <c r="E167" s="318">
        <v>177603.67</v>
      </c>
      <c r="F167" s="317">
        <v>-0.66</v>
      </c>
      <c r="G167" s="14">
        <v>-6849.88</v>
      </c>
      <c r="I167" s="14"/>
      <c r="J167" s="14"/>
      <c r="K167" s="14"/>
      <c r="L167" s="14"/>
      <c r="M167" s="14"/>
      <c r="N167" s="14"/>
    </row>
    <row r="168" spans="1:19" x14ac:dyDescent="0.3">
      <c r="A168" s="4" t="s">
        <v>163</v>
      </c>
      <c r="B168" s="352">
        <v>45870.400000000001</v>
      </c>
      <c r="C168" s="386">
        <v>-5.24</v>
      </c>
      <c r="D168" s="268">
        <v>-22.97</v>
      </c>
      <c r="E168" s="318">
        <v>48407.64</v>
      </c>
      <c r="F168" s="317">
        <v>-2</v>
      </c>
      <c r="G168" s="14">
        <v>-2772.23</v>
      </c>
      <c r="I168" s="14"/>
      <c r="J168" s="14"/>
      <c r="K168" s="14"/>
      <c r="L168" s="14"/>
      <c r="M168" s="14"/>
      <c r="N168" s="14"/>
    </row>
    <row r="169" spans="1:19" x14ac:dyDescent="0.3">
      <c r="A169" s="4" t="s">
        <v>164</v>
      </c>
      <c r="B169" s="352">
        <v>262991.59000000003</v>
      </c>
      <c r="C169" s="386">
        <v>-1.49</v>
      </c>
      <c r="D169" s="268">
        <v>-92.3</v>
      </c>
      <c r="E169" s="318">
        <v>266978.26</v>
      </c>
      <c r="F169" s="317">
        <v>-1.54</v>
      </c>
      <c r="G169" s="14">
        <v>-10862.93</v>
      </c>
      <c r="I169" s="14"/>
      <c r="J169" s="14"/>
      <c r="K169" s="14"/>
      <c r="L169" s="14"/>
      <c r="M169" s="14"/>
      <c r="N169" s="14"/>
    </row>
    <row r="170" spans="1:19" x14ac:dyDescent="0.3">
      <c r="A170" s="4" t="s">
        <v>165</v>
      </c>
      <c r="B170" s="352">
        <v>80160.740000000005</v>
      </c>
      <c r="C170" s="386">
        <v>-6.2</v>
      </c>
      <c r="D170" s="268">
        <v>-37.630000000000003</v>
      </c>
      <c r="E170" s="318">
        <v>85459.15</v>
      </c>
      <c r="F170" s="317">
        <v>-0.22</v>
      </c>
      <c r="G170" s="14">
        <v>-4562.53</v>
      </c>
      <c r="I170" s="14"/>
      <c r="J170" s="14"/>
      <c r="K170" s="14"/>
      <c r="L170" s="14"/>
      <c r="M170" s="14"/>
      <c r="N170" s="14"/>
    </row>
    <row r="171" spans="1:19" x14ac:dyDescent="0.3">
      <c r="A171" s="4" t="s">
        <v>166</v>
      </c>
      <c r="B171" s="352">
        <v>105183.05</v>
      </c>
      <c r="C171" s="386">
        <v>-5.63</v>
      </c>
      <c r="D171" s="268">
        <v>-50.77</v>
      </c>
      <c r="E171" s="318">
        <v>111453.66</v>
      </c>
      <c r="F171" s="317">
        <v>0.18</v>
      </c>
      <c r="G171" s="14">
        <v>-6053.73</v>
      </c>
      <c r="I171" s="14"/>
      <c r="J171" s="14"/>
      <c r="K171" s="14"/>
      <c r="L171" s="14"/>
      <c r="M171" s="14"/>
      <c r="N171" s="14"/>
    </row>
    <row r="172" spans="1:19" x14ac:dyDescent="0.3">
      <c r="A172" s="4" t="s">
        <v>167</v>
      </c>
      <c r="B172" s="352">
        <v>32405.57</v>
      </c>
      <c r="C172" s="386">
        <v>-4.99</v>
      </c>
      <c r="D172" s="268">
        <v>-24.47</v>
      </c>
      <c r="E172" s="318">
        <v>34108.559999999998</v>
      </c>
      <c r="F172" s="317">
        <v>0.17</v>
      </c>
      <c r="G172" s="14">
        <v>-2983.34</v>
      </c>
      <c r="I172" s="14"/>
      <c r="J172" s="14"/>
      <c r="K172" s="14"/>
      <c r="L172" s="14"/>
      <c r="M172" s="14"/>
      <c r="N172" s="14"/>
    </row>
    <row r="173" spans="1:19" x14ac:dyDescent="0.3">
      <c r="A173" s="226" t="s">
        <v>168</v>
      </c>
      <c r="B173" s="352">
        <v>51050.65</v>
      </c>
      <c r="C173" s="386">
        <v>-2.1</v>
      </c>
      <c r="D173" s="268">
        <v>-25.21</v>
      </c>
      <c r="E173" s="318">
        <v>52145.89</v>
      </c>
      <c r="F173" s="317">
        <v>-2.0299999999999998</v>
      </c>
      <c r="G173" s="243">
        <v>-2998.74</v>
      </c>
      <c r="H173" s="226"/>
      <c r="I173" s="243"/>
      <c r="J173" s="243"/>
      <c r="K173" s="243"/>
      <c r="L173" s="243"/>
      <c r="M173" s="243"/>
      <c r="N173" s="243"/>
    </row>
    <row r="174" spans="1:19" x14ac:dyDescent="0.3">
      <c r="A174" s="4" t="s">
        <v>169</v>
      </c>
      <c r="B174" s="352">
        <v>40913.33</v>
      </c>
      <c r="C174" s="386">
        <v>-8.44</v>
      </c>
      <c r="D174" s="268">
        <v>-18.22</v>
      </c>
      <c r="E174" s="318">
        <v>44685.62</v>
      </c>
      <c r="F174" s="317">
        <v>3.23</v>
      </c>
      <c r="G174" s="14">
        <v>-2188.29</v>
      </c>
      <c r="I174" s="14"/>
      <c r="J174" s="14"/>
      <c r="K174" s="14"/>
      <c r="L174" s="14"/>
      <c r="M174" s="14"/>
      <c r="N174" s="14"/>
    </row>
    <row r="175" spans="1:19" x14ac:dyDescent="0.3">
      <c r="A175" s="4" t="s">
        <v>170</v>
      </c>
      <c r="B175" s="352">
        <v>58587.44</v>
      </c>
      <c r="C175" s="386">
        <v>-3.54</v>
      </c>
      <c r="D175" s="268">
        <v>-26.2</v>
      </c>
      <c r="E175" s="318">
        <v>60737.69</v>
      </c>
      <c r="F175" s="317">
        <v>2.38</v>
      </c>
      <c r="G175" s="14">
        <v>-3208.6</v>
      </c>
      <c r="I175" s="14"/>
      <c r="J175" s="14"/>
      <c r="K175" s="14"/>
      <c r="L175" s="14"/>
      <c r="M175" s="14"/>
      <c r="N175" s="14"/>
    </row>
    <row r="176" spans="1:19" x14ac:dyDescent="0.3">
      <c r="A176" s="4" t="s">
        <v>171</v>
      </c>
      <c r="B176" s="352">
        <v>257756.78</v>
      </c>
      <c r="C176" s="386">
        <v>-5.68</v>
      </c>
      <c r="D176" s="268">
        <v>-135.93</v>
      </c>
      <c r="E176" s="318">
        <v>273288.18</v>
      </c>
      <c r="F176" s="317">
        <v>-0.83</v>
      </c>
      <c r="G176" s="14">
        <v>-16537.810000000001</v>
      </c>
      <c r="I176" s="14"/>
      <c r="J176" s="14"/>
      <c r="K176" s="14"/>
      <c r="L176" s="14"/>
      <c r="M176" s="14"/>
      <c r="N176" s="14"/>
      <c r="O176" s="226"/>
      <c r="P176" s="226"/>
      <c r="Q176" s="226"/>
      <c r="R176" s="226"/>
      <c r="S176" s="226"/>
    </row>
    <row r="177" spans="1:19" x14ac:dyDescent="0.3">
      <c r="A177" s="4" t="s">
        <v>172</v>
      </c>
      <c r="B177" s="352">
        <v>524935.43999999994</v>
      </c>
      <c r="C177" s="386">
        <v>-3.91</v>
      </c>
      <c r="D177" s="268">
        <v>-233.66</v>
      </c>
      <c r="E177" s="318">
        <v>546288.23</v>
      </c>
      <c r="F177" s="317">
        <v>-0.83</v>
      </c>
      <c r="G177" s="14">
        <v>-28757.31</v>
      </c>
      <c r="I177" s="14"/>
      <c r="J177" s="14"/>
      <c r="K177" s="14"/>
      <c r="L177" s="14"/>
      <c r="M177" s="14"/>
      <c r="N177" s="14"/>
    </row>
    <row r="178" spans="1:19" x14ac:dyDescent="0.3">
      <c r="A178" s="4" t="s">
        <v>173</v>
      </c>
      <c r="B178" s="352">
        <v>59756.42</v>
      </c>
      <c r="C178" s="386">
        <v>-7.44</v>
      </c>
      <c r="D178" s="268">
        <v>-35.51</v>
      </c>
      <c r="E178" s="318">
        <v>64562.45</v>
      </c>
      <c r="F178" s="317">
        <v>1.6</v>
      </c>
      <c r="G178" s="14">
        <v>-4282.32</v>
      </c>
      <c r="I178" s="14"/>
      <c r="J178" s="14"/>
      <c r="K178" s="14"/>
      <c r="L178" s="14"/>
      <c r="M178" s="14"/>
      <c r="N178" s="14"/>
    </row>
    <row r="179" spans="1:19" x14ac:dyDescent="0.3">
      <c r="A179" s="4" t="s">
        <v>174</v>
      </c>
      <c r="B179" s="352">
        <v>305776.26</v>
      </c>
      <c r="C179" s="386">
        <v>-2.19</v>
      </c>
      <c r="D179" s="268">
        <v>-108.05</v>
      </c>
      <c r="E179" s="318">
        <v>312626.53999999998</v>
      </c>
      <c r="F179" s="317">
        <v>0.71</v>
      </c>
      <c r="G179" s="14">
        <v>-13314.25</v>
      </c>
      <c r="I179" s="14"/>
      <c r="J179" s="14"/>
      <c r="K179" s="14"/>
      <c r="L179" s="14"/>
      <c r="M179" s="14"/>
      <c r="N179" s="14"/>
    </row>
    <row r="180" spans="1:19" x14ac:dyDescent="0.3">
      <c r="A180" s="4" t="s">
        <v>175</v>
      </c>
      <c r="B180" s="352">
        <v>50477.919999999998</v>
      </c>
      <c r="C180" s="386">
        <v>-7.6</v>
      </c>
      <c r="D180" s="268">
        <v>-31.61</v>
      </c>
      <c r="E180" s="318">
        <v>54629.8</v>
      </c>
      <c r="F180" s="317">
        <v>2.34</v>
      </c>
      <c r="G180" s="14">
        <v>-3853.64</v>
      </c>
      <c r="I180" s="14"/>
      <c r="J180" s="14"/>
      <c r="K180" s="14"/>
      <c r="L180" s="14"/>
      <c r="M180" s="14"/>
      <c r="N180" s="14"/>
    </row>
    <row r="181" spans="1:19" s="226" customFormat="1" x14ac:dyDescent="0.3">
      <c r="A181" s="4" t="s">
        <v>176</v>
      </c>
      <c r="B181" s="352">
        <v>34750.26</v>
      </c>
      <c r="C181" s="386">
        <v>-6.71</v>
      </c>
      <c r="D181" s="268">
        <v>-14.89</v>
      </c>
      <c r="E181" s="318">
        <v>37248.75</v>
      </c>
      <c r="F181" s="317">
        <v>1.05</v>
      </c>
      <c r="G181" s="14">
        <v>-1818.02</v>
      </c>
      <c r="H181" s="4"/>
      <c r="I181" s="14"/>
      <c r="J181" s="14"/>
      <c r="K181" s="14"/>
      <c r="L181" s="14"/>
      <c r="M181" s="14"/>
      <c r="N181" s="14"/>
      <c r="O181" s="4"/>
      <c r="P181" s="4"/>
      <c r="Q181" s="4"/>
      <c r="R181" s="4"/>
      <c r="S181" s="4"/>
    </row>
    <row r="182" spans="1:19" x14ac:dyDescent="0.3">
      <c r="A182" s="4" t="s">
        <v>177</v>
      </c>
      <c r="B182" s="352">
        <v>1176195.9099999999</v>
      </c>
      <c r="C182" s="386">
        <v>-4.71</v>
      </c>
      <c r="D182" s="268">
        <v>-563.71</v>
      </c>
      <c r="E182" s="318">
        <v>1234354.95</v>
      </c>
      <c r="F182" s="317">
        <v>-0.62</v>
      </c>
      <c r="G182" s="389">
        <v>-69067.88</v>
      </c>
      <c r="I182" s="14"/>
      <c r="J182" s="14"/>
      <c r="K182" s="14"/>
      <c r="L182" s="14"/>
      <c r="M182" s="14"/>
      <c r="N182" s="14"/>
    </row>
    <row r="183" spans="1:19" x14ac:dyDescent="0.3">
      <c r="A183" s="4" t="s">
        <v>178</v>
      </c>
      <c r="B183" s="352">
        <v>84437.27</v>
      </c>
      <c r="C183" s="386">
        <v>-2.33</v>
      </c>
      <c r="D183" s="268">
        <v>-24.57</v>
      </c>
      <c r="E183" s="318">
        <v>86453.33</v>
      </c>
      <c r="F183" s="317">
        <v>-1.98</v>
      </c>
      <c r="G183" s="14">
        <v>-2986.87</v>
      </c>
      <c r="I183" s="14"/>
      <c r="J183" s="14"/>
      <c r="K183" s="14"/>
      <c r="L183" s="14"/>
      <c r="M183" s="14"/>
      <c r="N183" s="14"/>
    </row>
    <row r="184" spans="1:19" x14ac:dyDescent="0.3">
      <c r="A184" s="4" t="s">
        <v>179</v>
      </c>
      <c r="B184" s="352">
        <v>788074</v>
      </c>
      <c r="C184" s="386">
        <v>-2.21</v>
      </c>
      <c r="D184" s="268">
        <v>-419.32</v>
      </c>
      <c r="E184" s="318">
        <v>805855.88</v>
      </c>
      <c r="F184" s="317">
        <v>-0.56000000000000005</v>
      </c>
      <c r="G184" s="14">
        <v>-50345.62</v>
      </c>
      <c r="I184" s="14"/>
      <c r="J184" s="14"/>
      <c r="K184" s="14"/>
      <c r="L184" s="14"/>
      <c r="M184" s="14"/>
      <c r="N184" s="14"/>
    </row>
    <row r="185" spans="1:19" x14ac:dyDescent="0.3">
      <c r="A185" s="4" t="s">
        <v>180</v>
      </c>
      <c r="B185" s="352">
        <v>46297.74</v>
      </c>
      <c r="C185" s="386">
        <v>1.05</v>
      </c>
      <c r="D185" s="268">
        <v>-23.74</v>
      </c>
      <c r="E185" s="318">
        <v>45817.81</v>
      </c>
      <c r="F185" s="317">
        <v>-3.17</v>
      </c>
      <c r="G185" s="14">
        <v>-2860.58</v>
      </c>
      <c r="I185" s="14"/>
      <c r="J185" s="14"/>
      <c r="K185" s="14"/>
      <c r="L185" s="14"/>
      <c r="M185" s="14"/>
      <c r="N185" s="14"/>
    </row>
    <row r="186" spans="1:19" x14ac:dyDescent="0.3">
      <c r="A186" s="4" t="s">
        <v>181</v>
      </c>
      <c r="B186" s="352">
        <v>95663.43</v>
      </c>
      <c r="C186" s="386">
        <v>-6.05</v>
      </c>
      <c r="D186" s="268">
        <v>-65.209999999999994</v>
      </c>
      <c r="E186" s="318">
        <v>101827.66</v>
      </c>
      <c r="F186" s="317">
        <v>1.31</v>
      </c>
      <c r="G186" s="14">
        <v>-7806.06</v>
      </c>
      <c r="I186" s="14"/>
      <c r="J186" s="14"/>
      <c r="K186" s="14"/>
      <c r="L186" s="14"/>
      <c r="M186" s="14"/>
      <c r="N186" s="14"/>
    </row>
    <row r="187" spans="1:19" x14ac:dyDescent="0.3">
      <c r="A187" s="4" t="s">
        <v>182</v>
      </c>
      <c r="B187" s="352">
        <v>32698.89</v>
      </c>
      <c r="C187" s="386">
        <v>-2.61</v>
      </c>
      <c r="D187" s="268">
        <v>-12.23</v>
      </c>
      <c r="E187" s="318">
        <v>33576.51</v>
      </c>
      <c r="F187" s="317">
        <v>-2.0499999999999998</v>
      </c>
      <c r="G187" s="14">
        <v>-1472.05</v>
      </c>
      <c r="I187" s="14"/>
      <c r="J187" s="14"/>
      <c r="K187" s="14"/>
      <c r="L187" s="14"/>
      <c r="M187" s="14"/>
      <c r="N187" s="14"/>
    </row>
    <row r="188" spans="1:19" x14ac:dyDescent="0.3">
      <c r="A188" s="4" t="s">
        <v>183</v>
      </c>
      <c r="B188" s="352">
        <v>41031.599999999999</v>
      </c>
      <c r="C188" s="386">
        <v>-6.21</v>
      </c>
      <c r="D188" s="268">
        <v>-18.77</v>
      </c>
      <c r="E188" s="318">
        <v>43746.2</v>
      </c>
      <c r="F188" s="317">
        <v>-3.11</v>
      </c>
      <c r="G188" s="14">
        <v>-2256.11</v>
      </c>
      <c r="I188" s="14"/>
      <c r="J188" s="14"/>
      <c r="K188" s="14"/>
      <c r="L188" s="14"/>
      <c r="M188" s="14"/>
      <c r="N188" s="14"/>
    </row>
    <row r="189" spans="1:19" x14ac:dyDescent="0.3">
      <c r="A189" s="4" t="s">
        <v>184</v>
      </c>
      <c r="B189" s="352">
        <v>40136.019999999997</v>
      </c>
      <c r="C189" s="386">
        <v>-5.63</v>
      </c>
      <c r="D189" s="268">
        <v>-27.71</v>
      </c>
      <c r="E189" s="318">
        <v>42531.76</v>
      </c>
      <c r="F189" s="317">
        <v>1.84</v>
      </c>
      <c r="G189" s="14">
        <v>-3341.51</v>
      </c>
      <c r="I189" s="14"/>
      <c r="J189" s="14"/>
      <c r="K189" s="14"/>
      <c r="L189" s="14"/>
      <c r="M189" s="14"/>
      <c r="N189" s="14"/>
    </row>
    <row r="190" spans="1:19" x14ac:dyDescent="0.3">
      <c r="A190" s="4" t="s">
        <v>185</v>
      </c>
      <c r="B190" s="352">
        <v>35269.120000000003</v>
      </c>
      <c r="C190" s="386">
        <v>-5.34</v>
      </c>
      <c r="D190" s="268">
        <v>-26.4</v>
      </c>
      <c r="E190" s="318">
        <v>37257.42</v>
      </c>
      <c r="F190" s="317">
        <v>2.4300000000000002</v>
      </c>
      <c r="G190" s="14">
        <v>-3194.09</v>
      </c>
      <c r="I190" s="14"/>
      <c r="J190" s="14"/>
      <c r="K190" s="14"/>
      <c r="L190" s="14"/>
      <c r="M190" s="14"/>
      <c r="N190" s="14"/>
    </row>
    <row r="191" spans="1:19" x14ac:dyDescent="0.3">
      <c r="A191" s="4" t="s">
        <v>186</v>
      </c>
      <c r="B191" s="352">
        <v>85690.35</v>
      </c>
      <c r="C191" s="386">
        <v>-4.1100000000000003</v>
      </c>
      <c r="D191" s="268">
        <v>-28.62</v>
      </c>
      <c r="E191" s="318">
        <v>89360.37</v>
      </c>
      <c r="F191" s="317">
        <v>5.99</v>
      </c>
      <c r="G191" s="14">
        <v>-3463.92</v>
      </c>
      <c r="I191" s="14"/>
      <c r="J191" s="14"/>
      <c r="K191" s="14"/>
      <c r="L191" s="14"/>
      <c r="M191" s="14"/>
      <c r="N191" s="14"/>
    </row>
    <row r="192" spans="1:19" x14ac:dyDescent="0.3">
      <c r="A192" s="4" t="s">
        <v>187</v>
      </c>
      <c r="B192" s="352">
        <v>51619.68</v>
      </c>
      <c r="C192" s="386">
        <v>-5.24</v>
      </c>
      <c r="D192" s="268">
        <v>-19.5</v>
      </c>
      <c r="E192" s="318">
        <v>54476.959999999999</v>
      </c>
      <c r="F192" s="317">
        <v>1.67</v>
      </c>
      <c r="G192" s="14">
        <v>-2369.48</v>
      </c>
      <c r="I192" s="14"/>
      <c r="J192" s="14"/>
      <c r="K192" s="14"/>
      <c r="L192" s="14"/>
      <c r="M192" s="14"/>
      <c r="N192" s="14"/>
    </row>
    <row r="193" spans="1:14" x14ac:dyDescent="0.3">
      <c r="A193" s="4" t="s">
        <v>188</v>
      </c>
      <c r="B193" s="352">
        <v>84098.240000000005</v>
      </c>
      <c r="C193" s="386">
        <v>-4.84</v>
      </c>
      <c r="D193" s="268">
        <v>-105.35</v>
      </c>
      <c r="E193" s="318">
        <v>88379</v>
      </c>
      <c r="F193" s="317">
        <v>1.34</v>
      </c>
      <c r="G193" s="14">
        <v>-13531.66</v>
      </c>
      <c r="I193" s="14"/>
      <c r="J193" s="14"/>
      <c r="K193" s="14"/>
      <c r="L193" s="14"/>
      <c r="M193" s="14"/>
      <c r="N193" s="14"/>
    </row>
    <row r="194" spans="1:14" x14ac:dyDescent="0.3">
      <c r="A194" s="4" t="s">
        <v>189</v>
      </c>
      <c r="B194" s="352">
        <v>37112.44</v>
      </c>
      <c r="C194" s="386">
        <v>-10.59</v>
      </c>
      <c r="D194" s="268">
        <v>-11.53</v>
      </c>
      <c r="E194" s="318">
        <v>41507.58</v>
      </c>
      <c r="F194" s="317">
        <v>0.41</v>
      </c>
      <c r="G194" s="14">
        <v>-1379.96</v>
      </c>
      <c r="I194" s="14"/>
      <c r="J194" s="14"/>
      <c r="K194" s="14"/>
      <c r="L194" s="14"/>
      <c r="M194" s="14"/>
      <c r="N194" s="14"/>
    </row>
    <row r="195" spans="1:14" x14ac:dyDescent="0.3">
      <c r="A195" s="4" t="s">
        <v>190</v>
      </c>
      <c r="B195" s="352">
        <v>103777.07</v>
      </c>
      <c r="C195" s="386">
        <v>-3.31</v>
      </c>
      <c r="D195" s="268">
        <v>-41.61</v>
      </c>
      <c r="E195" s="318">
        <v>107328.02</v>
      </c>
      <c r="F195" s="317">
        <v>-0.74</v>
      </c>
      <c r="G195" s="14">
        <v>-5023.8500000000004</v>
      </c>
      <c r="I195" s="14"/>
      <c r="J195" s="14"/>
      <c r="K195" s="14"/>
      <c r="L195" s="14"/>
      <c r="M195" s="14"/>
      <c r="N195" s="14"/>
    </row>
    <row r="196" spans="1:14" x14ac:dyDescent="0.3">
      <c r="A196" s="238" t="s">
        <v>191</v>
      </c>
      <c r="B196" s="352">
        <v>147366.85</v>
      </c>
      <c r="C196" s="387">
        <v>-5.31</v>
      </c>
      <c r="D196" s="268">
        <v>-60.91</v>
      </c>
      <c r="E196" s="318">
        <v>155636.09</v>
      </c>
      <c r="F196" s="388" t="s">
        <v>333</v>
      </c>
      <c r="G196" s="14">
        <v>-7319.88</v>
      </c>
      <c r="H196" s="295" t="s">
        <v>351</v>
      </c>
    </row>
    <row r="197" spans="1:14" x14ac:dyDescent="0.3">
      <c r="A197" s="4" t="s">
        <v>192</v>
      </c>
      <c r="B197" s="352">
        <v>525818.49</v>
      </c>
      <c r="C197" s="386">
        <v>-6.12</v>
      </c>
      <c r="D197" s="268">
        <v>-172.38</v>
      </c>
      <c r="E197" s="318">
        <v>560106.99</v>
      </c>
      <c r="F197" s="317">
        <v>-0.57999999999999996</v>
      </c>
      <c r="G197" s="14">
        <v>-20076.8</v>
      </c>
      <c r="I197" s="14"/>
      <c r="J197" s="14"/>
      <c r="K197" s="14"/>
      <c r="L197" s="14"/>
      <c r="M197" s="14"/>
      <c r="N197" s="14"/>
    </row>
    <row r="198" spans="1:14" x14ac:dyDescent="0.3">
      <c r="A198" s="4" t="s">
        <v>193</v>
      </c>
      <c r="B198" s="352">
        <v>429416.08</v>
      </c>
      <c r="C198" s="386">
        <v>-3.33</v>
      </c>
      <c r="D198" s="268">
        <v>-160.16999999999999</v>
      </c>
      <c r="E198" s="318">
        <v>444198.22</v>
      </c>
      <c r="F198" s="317">
        <v>-2.48</v>
      </c>
      <c r="G198" s="14">
        <v>-19308.62</v>
      </c>
      <c r="I198" s="14"/>
      <c r="J198" s="14"/>
      <c r="K198" s="14"/>
      <c r="L198" s="14"/>
      <c r="M198" s="14"/>
      <c r="N198" s="14"/>
    </row>
    <row r="199" spans="1:14" x14ac:dyDescent="0.3">
      <c r="A199" s="4" t="s">
        <v>194</v>
      </c>
      <c r="B199" s="352">
        <v>279866.78000000003</v>
      </c>
      <c r="C199" s="386">
        <v>-5.51</v>
      </c>
      <c r="D199" s="268">
        <v>-168.93</v>
      </c>
      <c r="E199" s="318">
        <v>296187.96999999997</v>
      </c>
      <c r="F199" s="317">
        <v>-0.05</v>
      </c>
      <c r="G199" s="14">
        <v>-20344.13</v>
      </c>
      <c r="I199" s="14"/>
      <c r="J199" s="14"/>
      <c r="K199" s="14"/>
      <c r="L199" s="14"/>
      <c r="M199" s="14"/>
      <c r="N199" s="14"/>
    </row>
    <row r="200" spans="1:14" x14ac:dyDescent="0.3">
      <c r="A200" s="4" t="s">
        <v>195</v>
      </c>
      <c r="B200" s="352">
        <v>46928.15</v>
      </c>
      <c r="C200" s="386">
        <v>-5.25</v>
      </c>
      <c r="D200" s="268">
        <v>-24.27</v>
      </c>
      <c r="E200" s="318">
        <v>49530.31</v>
      </c>
      <c r="F200" s="317">
        <v>-0.64</v>
      </c>
      <c r="G200" s="14">
        <v>-2935.42</v>
      </c>
      <c r="I200" s="14"/>
      <c r="J200" s="14"/>
      <c r="K200" s="14"/>
      <c r="L200" s="14"/>
      <c r="M200" s="14"/>
      <c r="N200" s="14"/>
    </row>
    <row r="201" spans="1:14" x14ac:dyDescent="0.3">
      <c r="A201" s="4" t="s">
        <v>196</v>
      </c>
      <c r="B201" s="352">
        <v>533934.54</v>
      </c>
      <c r="C201" s="386">
        <v>-5.4</v>
      </c>
      <c r="D201" s="268">
        <v>-443.07</v>
      </c>
      <c r="E201" s="318">
        <v>564396.88</v>
      </c>
      <c r="F201" s="317">
        <v>-0.84</v>
      </c>
      <c r="G201" s="14">
        <v>-54605.57</v>
      </c>
      <c r="I201" s="14"/>
      <c r="J201" s="14"/>
      <c r="K201" s="14"/>
      <c r="L201" s="14"/>
      <c r="M201" s="14"/>
      <c r="N201" s="14"/>
    </row>
    <row r="202" spans="1:14" x14ac:dyDescent="0.3">
      <c r="A202" s="4" t="s">
        <v>197</v>
      </c>
      <c r="B202" s="352">
        <v>42801.43</v>
      </c>
      <c r="C202" s="386">
        <v>-5.16</v>
      </c>
      <c r="D202" s="268">
        <v>-22.19</v>
      </c>
      <c r="E202" s="318">
        <v>45132.43</v>
      </c>
      <c r="F202" s="317">
        <v>1.01</v>
      </c>
      <c r="G202" s="14">
        <v>-2686.42</v>
      </c>
      <c r="I202" s="14"/>
      <c r="J202" s="14"/>
      <c r="K202" s="14"/>
      <c r="L202" s="14"/>
      <c r="M202" s="14"/>
      <c r="N202" s="14"/>
    </row>
    <row r="203" spans="1:14" x14ac:dyDescent="0.3">
      <c r="A203" s="4" t="s">
        <v>198</v>
      </c>
      <c r="B203" s="352">
        <v>21899.3</v>
      </c>
      <c r="C203" s="386">
        <v>-4.12</v>
      </c>
      <c r="D203" s="268">
        <v>-23.05</v>
      </c>
      <c r="E203" s="318">
        <v>22839.65</v>
      </c>
      <c r="F203" s="317">
        <v>-2.95</v>
      </c>
      <c r="G203" s="14">
        <v>-2822.85</v>
      </c>
      <c r="I203" s="14"/>
      <c r="J203" s="14"/>
      <c r="K203" s="14"/>
      <c r="L203" s="14"/>
      <c r="M203" s="14"/>
      <c r="N203" s="14"/>
    </row>
    <row r="204" spans="1:14" x14ac:dyDescent="0.3">
      <c r="A204" s="4" t="s">
        <v>199</v>
      </c>
      <c r="B204" s="352">
        <v>62663.68</v>
      </c>
      <c r="C204" s="386">
        <v>2.58</v>
      </c>
      <c r="D204" s="268">
        <v>-23.92</v>
      </c>
      <c r="E204" s="318">
        <v>61086.45</v>
      </c>
      <c r="F204" s="317">
        <v>-4.12</v>
      </c>
      <c r="G204" s="14">
        <v>-2884.96</v>
      </c>
      <c r="I204" s="14"/>
      <c r="J204" s="14"/>
      <c r="K204" s="14"/>
      <c r="L204" s="14"/>
      <c r="M204" s="14"/>
      <c r="N204" s="14"/>
    </row>
    <row r="205" spans="1:14" x14ac:dyDescent="0.3">
      <c r="A205" s="4" t="s">
        <v>200</v>
      </c>
      <c r="B205" s="352">
        <v>41627.699999999997</v>
      </c>
      <c r="C205" s="386">
        <v>-11.02</v>
      </c>
      <c r="D205" s="268">
        <v>-15.89</v>
      </c>
      <c r="E205" s="318">
        <v>46785.15</v>
      </c>
      <c r="F205" s="317">
        <v>0.65</v>
      </c>
      <c r="G205" s="14">
        <v>-1920.23</v>
      </c>
      <c r="I205" s="14"/>
      <c r="J205" s="14"/>
      <c r="K205" s="14"/>
      <c r="L205" s="14"/>
      <c r="M205" s="14"/>
      <c r="N205" s="14"/>
    </row>
    <row r="206" spans="1:14" x14ac:dyDescent="0.3">
      <c r="A206" s="4" t="s">
        <v>201</v>
      </c>
      <c r="B206" s="352">
        <v>380217.19</v>
      </c>
      <c r="C206" s="386">
        <v>-4.84</v>
      </c>
      <c r="D206" s="268">
        <v>-206.99</v>
      </c>
      <c r="E206" s="318">
        <v>399536.96</v>
      </c>
      <c r="F206" s="317">
        <v>-1.17</v>
      </c>
      <c r="G206" s="14">
        <v>-25236.44</v>
      </c>
      <c r="I206" s="14"/>
      <c r="J206" s="14"/>
      <c r="K206" s="14"/>
      <c r="L206" s="14"/>
      <c r="M206" s="14"/>
      <c r="N206" s="14"/>
    </row>
    <row r="207" spans="1:14" x14ac:dyDescent="0.3">
      <c r="A207" s="4" t="s">
        <v>202</v>
      </c>
      <c r="B207" s="352">
        <v>19687.62</v>
      </c>
      <c r="C207" s="386">
        <v>-2.96</v>
      </c>
      <c r="D207" s="268">
        <v>-11.53</v>
      </c>
      <c r="E207" s="318">
        <v>20288.64</v>
      </c>
      <c r="F207" s="317">
        <v>-2.61</v>
      </c>
      <c r="G207" s="14">
        <v>-1402.32</v>
      </c>
      <c r="I207" s="14"/>
      <c r="J207" s="14"/>
      <c r="K207" s="14"/>
      <c r="L207" s="14"/>
      <c r="M207" s="14"/>
      <c r="N207" s="14"/>
    </row>
    <row r="208" spans="1:14" x14ac:dyDescent="0.3">
      <c r="A208" s="4" t="s">
        <v>203</v>
      </c>
      <c r="B208" s="352">
        <v>741507.09</v>
      </c>
      <c r="C208" s="386">
        <v>-3.38</v>
      </c>
      <c r="D208" s="268">
        <v>-367.61</v>
      </c>
      <c r="E208" s="318">
        <v>767459.5</v>
      </c>
      <c r="F208" s="317">
        <v>0.28000000000000003</v>
      </c>
      <c r="G208" s="14">
        <v>-44896.45</v>
      </c>
      <c r="I208" s="14"/>
      <c r="J208" s="14"/>
      <c r="K208" s="14"/>
      <c r="L208" s="14"/>
      <c r="M208" s="14"/>
      <c r="N208" s="14"/>
    </row>
    <row r="209" spans="1:14" x14ac:dyDescent="0.3">
      <c r="A209" s="4" t="s">
        <v>204</v>
      </c>
      <c r="B209" s="352">
        <v>91377.81</v>
      </c>
      <c r="C209" s="386">
        <v>-5.32</v>
      </c>
      <c r="D209" s="268">
        <v>-43.53</v>
      </c>
      <c r="E209" s="318">
        <v>96514.72</v>
      </c>
      <c r="F209" s="317">
        <v>-0.48</v>
      </c>
      <c r="G209" s="14">
        <v>-5300.81</v>
      </c>
      <c r="I209" s="14"/>
      <c r="J209" s="14"/>
      <c r="K209" s="14"/>
      <c r="L209" s="14"/>
      <c r="M209" s="14"/>
      <c r="N209" s="14"/>
    </row>
    <row r="210" spans="1:14" x14ac:dyDescent="0.3">
      <c r="A210" s="4" t="s">
        <v>205</v>
      </c>
      <c r="B210" s="352">
        <v>68334.850000000006</v>
      </c>
      <c r="C210" s="386">
        <v>-8</v>
      </c>
      <c r="D210" s="268">
        <v>-36.869999999999997</v>
      </c>
      <c r="E210" s="318">
        <v>74279.460000000006</v>
      </c>
      <c r="F210" s="317">
        <v>-0.74</v>
      </c>
      <c r="G210" s="14">
        <v>-4495.3100000000004</v>
      </c>
      <c r="I210" s="14"/>
      <c r="J210" s="14"/>
      <c r="K210" s="14"/>
      <c r="L210" s="14"/>
      <c r="M210" s="14"/>
      <c r="N210" s="14"/>
    </row>
    <row r="211" spans="1:14" x14ac:dyDescent="0.3">
      <c r="A211" s="4" t="s">
        <v>206</v>
      </c>
      <c r="B211" s="352">
        <v>98047.03</v>
      </c>
      <c r="C211" s="386">
        <v>-3.7</v>
      </c>
      <c r="D211" s="268">
        <v>-33.82</v>
      </c>
      <c r="E211" s="318">
        <v>101812.99</v>
      </c>
      <c r="F211" s="317">
        <v>2.56</v>
      </c>
      <c r="G211" s="14">
        <v>-4021.15</v>
      </c>
      <c r="I211" s="14"/>
      <c r="J211" s="14"/>
      <c r="K211" s="14"/>
      <c r="L211" s="14"/>
      <c r="M211" s="14"/>
      <c r="N211" s="14"/>
    </row>
    <row r="212" spans="1:14" x14ac:dyDescent="0.3">
      <c r="A212" s="4" t="s">
        <v>207</v>
      </c>
      <c r="B212" s="352">
        <v>168463.26</v>
      </c>
      <c r="C212" s="386">
        <v>-5.76</v>
      </c>
      <c r="D212" s="268">
        <v>-92.34</v>
      </c>
      <c r="E212" s="318">
        <v>178760.46</v>
      </c>
      <c r="F212" s="317">
        <v>-1.63</v>
      </c>
      <c r="G212" s="14">
        <v>-11089.14</v>
      </c>
      <c r="I212" s="14"/>
      <c r="J212" s="14"/>
      <c r="K212" s="14"/>
      <c r="L212" s="14"/>
      <c r="M212" s="14"/>
      <c r="N212" s="14"/>
    </row>
    <row r="213" spans="1:14" x14ac:dyDescent="0.3">
      <c r="A213" s="4" t="s">
        <v>208</v>
      </c>
      <c r="B213" s="352">
        <v>51401.2</v>
      </c>
      <c r="C213" s="386">
        <v>-1.3</v>
      </c>
      <c r="D213" s="268">
        <v>-30.23</v>
      </c>
      <c r="E213" s="318">
        <v>52079.28</v>
      </c>
      <c r="F213" s="317">
        <v>0.08</v>
      </c>
      <c r="G213" s="14">
        <v>-3660.19</v>
      </c>
      <c r="I213" s="14"/>
      <c r="J213" s="14"/>
      <c r="K213" s="14"/>
      <c r="L213" s="14"/>
      <c r="M213" s="14"/>
      <c r="N213" s="14"/>
    </row>
    <row r="214" spans="1:14" x14ac:dyDescent="0.3">
      <c r="A214" s="4" t="s">
        <v>209</v>
      </c>
      <c r="B214" s="352">
        <v>702218.19</v>
      </c>
      <c r="C214" s="386">
        <v>-3.55</v>
      </c>
      <c r="D214" s="268">
        <v>-342.52</v>
      </c>
      <c r="E214" s="318">
        <v>728054.04</v>
      </c>
      <c r="F214" s="317">
        <v>-2.0299999999999998</v>
      </c>
      <c r="G214" s="14">
        <v>-38848.230000000003</v>
      </c>
      <c r="I214" s="14"/>
      <c r="J214" s="14"/>
      <c r="K214" s="14"/>
      <c r="L214" s="14"/>
      <c r="M214" s="14"/>
      <c r="N214" s="14"/>
    </row>
    <row r="215" spans="1:14" x14ac:dyDescent="0.3">
      <c r="A215" s="4" t="s">
        <v>210</v>
      </c>
      <c r="B215" s="352">
        <v>36784.120000000003</v>
      </c>
      <c r="C215" s="386">
        <v>-0.76</v>
      </c>
      <c r="D215" s="268">
        <v>-15.49</v>
      </c>
      <c r="E215" s="318">
        <v>37067.58</v>
      </c>
      <c r="F215" s="317">
        <v>-0.42</v>
      </c>
      <c r="G215" s="14">
        <v>-1639.76</v>
      </c>
      <c r="I215" s="14"/>
      <c r="J215" s="14"/>
      <c r="K215" s="14"/>
      <c r="L215" s="14"/>
      <c r="M215" s="14"/>
      <c r="N215" s="14"/>
    </row>
    <row r="216" spans="1:14" x14ac:dyDescent="0.3">
      <c r="A216" s="4" t="s">
        <v>211</v>
      </c>
      <c r="B216" s="352">
        <v>370009.41</v>
      </c>
      <c r="C216" s="386">
        <v>-5.98</v>
      </c>
      <c r="D216" s="268">
        <v>-156.58000000000001</v>
      </c>
      <c r="E216" s="318">
        <v>393543.91</v>
      </c>
      <c r="F216" s="317">
        <v>-0.59</v>
      </c>
      <c r="G216" s="14">
        <v>-18955.38</v>
      </c>
      <c r="I216" s="14"/>
      <c r="J216" s="14"/>
      <c r="K216" s="14"/>
      <c r="L216" s="14"/>
      <c r="M216" s="14"/>
      <c r="N216" s="14"/>
    </row>
    <row r="217" spans="1:14" x14ac:dyDescent="0.3">
      <c r="A217" s="4" t="s">
        <v>212</v>
      </c>
      <c r="B217" s="352">
        <v>45226.23</v>
      </c>
      <c r="C217" s="386">
        <v>-5.31</v>
      </c>
      <c r="D217" s="268">
        <v>-16.2</v>
      </c>
      <c r="E217" s="318">
        <v>47762.879999999997</v>
      </c>
      <c r="F217" s="317">
        <v>1.1599999999999999</v>
      </c>
      <c r="G217" s="14">
        <v>-1966.63</v>
      </c>
      <c r="I217" s="14"/>
      <c r="J217" s="14"/>
      <c r="K217" s="14"/>
      <c r="L217" s="14"/>
      <c r="M217" s="14"/>
      <c r="N217" s="14"/>
    </row>
    <row r="218" spans="1:14" x14ac:dyDescent="0.3">
      <c r="A218" s="4" t="s">
        <v>213</v>
      </c>
      <c r="B218" s="352">
        <v>56670.19</v>
      </c>
      <c r="C218" s="386">
        <v>-6.45</v>
      </c>
      <c r="D218" s="268">
        <v>-27.95</v>
      </c>
      <c r="E218" s="318">
        <v>60574.47</v>
      </c>
      <c r="F218" s="317">
        <v>-0.88</v>
      </c>
      <c r="G218" s="14">
        <v>-3373.38</v>
      </c>
      <c r="I218" s="14"/>
      <c r="J218" s="14"/>
      <c r="K218" s="14"/>
      <c r="L218" s="14"/>
      <c r="M218" s="14"/>
      <c r="N218" s="14"/>
    </row>
    <row r="219" spans="1:14" x14ac:dyDescent="0.3">
      <c r="A219" s="237" t="s">
        <v>326</v>
      </c>
      <c r="B219" s="316">
        <v>526202.46</v>
      </c>
      <c r="C219" s="317">
        <v>-4.7</v>
      </c>
      <c r="D219" s="318">
        <v>-299.76</v>
      </c>
      <c r="E219" s="318">
        <v>552141.12</v>
      </c>
      <c r="F219" s="317">
        <v>-5</v>
      </c>
      <c r="G219" s="14">
        <v>-36503.25</v>
      </c>
    </row>
    <row r="220" spans="1:14" x14ac:dyDescent="0.3">
      <c r="A220" s="4" t="s">
        <v>214</v>
      </c>
      <c r="B220" s="352">
        <v>1093580.83</v>
      </c>
      <c r="C220" s="386">
        <v>-3.76</v>
      </c>
      <c r="D220" s="268">
        <v>-420.32</v>
      </c>
      <c r="E220" s="318">
        <v>1136286.98</v>
      </c>
      <c r="F220" s="317">
        <v>0.08</v>
      </c>
      <c r="G220" s="14">
        <v>-50975.22</v>
      </c>
      <c r="I220" s="14"/>
      <c r="J220" s="14"/>
      <c r="K220" s="14"/>
      <c r="L220" s="14"/>
      <c r="M220" s="14"/>
      <c r="N220" s="14"/>
    </row>
    <row r="221" spans="1:14" x14ac:dyDescent="0.3">
      <c r="A221" s="4" t="s">
        <v>215</v>
      </c>
      <c r="B221" s="352">
        <v>70915.72</v>
      </c>
      <c r="C221" s="386">
        <v>-6.92</v>
      </c>
      <c r="D221" s="268">
        <v>-43.99</v>
      </c>
      <c r="E221" s="318">
        <v>76191.509999999995</v>
      </c>
      <c r="F221" s="317">
        <v>-0.01</v>
      </c>
      <c r="G221" s="14">
        <v>-5274.48</v>
      </c>
      <c r="I221" s="14"/>
      <c r="J221" s="14"/>
      <c r="K221" s="14"/>
      <c r="L221" s="14"/>
      <c r="M221" s="14"/>
      <c r="N221" s="14"/>
    </row>
    <row r="222" spans="1:14" x14ac:dyDescent="0.3">
      <c r="A222" s="4" t="s">
        <v>216</v>
      </c>
      <c r="B222" s="352">
        <v>18335.03</v>
      </c>
      <c r="C222" s="386">
        <v>-6.14</v>
      </c>
      <c r="D222" s="268">
        <v>-13.48</v>
      </c>
      <c r="E222" s="318">
        <v>19535.23</v>
      </c>
      <c r="F222" s="317">
        <v>-0.8</v>
      </c>
      <c r="G222" s="14">
        <v>-1611.98</v>
      </c>
      <c r="I222" s="14"/>
      <c r="J222" s="14"/>
      <c r="K222" s="14"/>
      <c r="L222" s="14"/>
      <c r="M222" s="14"/>
      <c r="N222" s="14"/>
    </row>
    <row r="223" spans="1:14" x14ac:dyDescent="0.3">
      <c r="A223" s="4" t="s">
        <v>217</v>
      </c>
      <c r="B223" s="352">
        <v>98270.16</v>
      </c>
      <c r="C223" s="386">
        <v>-6.52</v>
      </c>
      <c r="D223" s="268">
        <v>-49.38</v>
      </c>
      <c r="E223" s="318">
        <v>105128.83</v>
      </c>
      <c r="F223" s="317">
        <v>-0.41</v>
      </c>
      <c r="G223" s="14">
        <v>-5930.38</v>
      </c>
      <c r="H223" s="390"/>
      <c r="I223" s="14"/>
      <c r="J223" s="14"/>
      <c r="K223" s="14"/>
      <c r="L223" s="14"/>
      <c r="M223" s="14"/>
      <c r="N223" s="14"/>
    </row>
    <row r="224" spans="1:14" x14ac:dyDescent="0.3">
      <c r="A224" s="4" t="s">
        <v>218</v>
      </c>
      <c r="B224" s="352">
        <v>266089.69</v>
      </c>
      <c r="C224" s="386">
        <v>-4.82</v>
      </c>
      <c r="D224" s="268">
        <v>-147.88999999999999</v>
      </c>
      <c r="E224" s="318">
        <v>279564.01</v>
      </c>
      <c r="F224" s="317">
        <v>-0.82</v>
      </c>
      <c r="G224" s="14">
        <v>-18821.72</v>
      </c>
      <c r="I224" s="14"/>
      <c r="J224" s="14"/>
      <c r="K224" s="14"/>
      <c r="L224" s="14"/>
      <c r="M224" s="14"/>
      <c r="N224" s="14"/>
    </row>
    <row r="225" spans="1:14" x14ac:dyDescent="0.3">
      <c r="A225" s="4" t="s">
        <v>219</v>
      </c>
      <c r="B225" s="352">
        <v>50093.46</v>
      </c>
      <c r="C225" s="386">
        <v>-6.46</v>
      </c>
      <c r="D225" s="268">
        <v>-17.45</v>
      </c>
      <c r="E225" s="318">
        <v>53554.71</v>
      </c>
      <c r="F225" s="317">
        <v>10.74</v>
      </c>
      <c r="G225" s="14">
        <v>-2121.46</v>
      </c>
      <c r="I225" s="14"/>
      <c r="J225" s="14"/>
      <c r="K225" s="14"/>
      <c r="L225" s="14"/>
      <c r="M225" s="14"/>
      <c r="N225" s="14"/>
    </row>
    <row r="226" spans="1:14" x14ac:dyDescent="0.3">
      <c r="A226" s="4" t="s">
        <v>220</v>
      </c>
      <c r="B226" s="352">
        <v>316189.32</v>
      </c>
      <c r="C226" s="386">
        <v>-0.24</v>
      </c>
      <c r="D226" s="268">
        <v>-122.02</v>
      </c>
      <c r="E226" s="318">
        <v>316945.42</v>
      </c>
      <c r="F226" s="317">
        <v>-0.5</v>
      </c>
      <c r="G226" s="14">
        <v>-14387.23</v>
      </c>
      <c r="I226" s="14"/>
      <c r="J226" s="14"/>
      <c r="K226" s="14"/>
      <c r="L226" s="14"/>
      <c r="M226" s="14"/>
      <c r="N226" s="14"/>
    </row>
    <row r="227" spans="1:14" x14ac:dyDescent="0.3">
      <c r="A227" s="4" t="s">
        <v>221</v>
      </c>
      <c r="B227" s="352">
        <v>107229.61</v>
      </c>
      <c r="C227" s="386">
        <v>10.77</v>
      </c>
      <c r="D227" s="268">
        <v>-30.81</v>
      </c>
      <c r="E227" s="318">
        <v>96802.95</v>
      </c>
      <c r="F227" s="317">
        <v>-2.94</v>
      </c>
      <c r="G227" s="14">
        <v>-3749.22</v>
      </c>
      <c r="I227" s="14"/>
      <c r="J227" s="14"/>
      <c r="K227" s="14"/>
      <c r="L227" s="14"/>
      <c r="M227" s="14"/>
      <c r="N227" s="14"/>
    </row>
    <row r="228" spans="1:14" x14ac:dyDescent="0.3">
      <c r="A228" s="4" t="s">
        <v>222</v>
      </c>
      <c r="B228" s="352">
        <v>121632.43</v>
      </c>
      <c r="C228" s="386">
        <v>-4.87</v>
      </c>
      <c r="D228" s="268">
        <v>-62.48</v>
      </c>
      <c r="E228" s="318">
        <v>127865.44</v>
      </c>
      <c r="F228" s="317">
        <v>0.66</v>
      </c>
      <c r="G228" s="14">
        <v>-7593.99</v>
      </c>
      <c r="I228" s="14"/>
      <c r="J228" s="14"/>
      <c r="K228" s="14"/>
      <c r="L228" s="14"/>
      <c r="M228" s="14"/>
      <c r="N228" s="14"/>
    </row>
    <row r="229" spans="1:14" x14ac:dyDescent="0.3">
      <c r="A229" s="4" t="s">
        <v>223</v>
      </c>
      <c r="B229" s="352">
        <v>29807.27</v>
      </c>
      <c r="C229" s="386">
        <v>-4.83</v>
      </c>
      <c r="D229" s="268">
        <v>-15.7</v>
      </c>
      <c r="E229" s="318">
        <v>31319.040000000001</v>
      </c>
      <c r="F229" s="317">
        <v>-0.88</v>
      </c>
      <c r="G229" s="14">
        <v>-1884.09</v>
      </c>
      <c r="H229" s="390"/>
      <c r="I229" s="2"/>
      <c r="J229" s="2"/>
      <c r="K229" s="14"/>
      <c r="L229" s="14"/>
      <c r="M229" s="14"/>
      <c r="N229" s="14"/>
    </row>
    <row r="230" spans="1:14" x14ac:dyDescent="0.3">
      <c r="A230" s="4" t="s">
        <v>224</v>
      </c>
      <c r="B230" s="352">
        <v>131932.53</v>
      </c>
      <c r="C230" s="386">
        <v>-4.4000000000000004</v>
      </c>
      <c r="D230" s="268">
        <v>-51.17</v>
      </c>
      <c r="E230" s="318">
        <v>138008.46</v>
      </c>
      <c r="F230" s="317">
        <v>-0.88</v>
      </c>
      <c r="G230" s="14">
        <v>-6160.19</v>
      </c>
      <c r="I230" s="14"/>
      <c r="J230" s="14"/>
      <c r="K230" s="14"/>
      <c r="L230" s="14"/>
      <c r="M230" s="14"/>
      <c r="N230" s="14"/>
    </row>
    <row r="231" spans="1:14" x14ac:dyDescent="0.3">
      <c r="A231" s="4" t="s">
        <v>225</v>
      </c>
      <c r="B231" s="352">
        <v>159188.67000000001</v>
      </c>
      <c r="C231" s="386">
        <v>-3.91</v>
      </c>
      <c r="D231" s="268">
        <v>-76.17</v>
      </c>
      <c r="E231" s="318">
        <v>165666.19</v>
      </c>
      <c r="F231" s="317">
        <v>-0.71</v>
      </c>
      <c r="G231" s="14">
        <v>-9311.1299999999992</v>
      </c>
      <c r="I231" s="14"/>
      <c r="J231" s="14"/>
      <c r="K231" s="14"/>
      <c r="L231" s="14"/>
      <c r="M231" s="14"/>
      <c r="N231" s="14"/>
    </row>
    <row r="232" spans="1:14" x14ac:dyDescent="0.3">
      <c r="A232" s="4" t="s">
        <v>226</v>
      </c>
      <c r="B232" s="352">
        <v>37739.01</v>
      </c>
      <c r="C232" s="386">
        <v>-6.08</v>
      </c>
      <c r="D232" s="268">
        <v>-25.56</v>
      </c>
      <c r="E232" s="318">
        <v>40181.269999999997</v>
      </c>
      <c r="F232" s="317">
        <v>-4.6500000000000004</v>
      </c>
      <c r="G232" s="14">
        <v>-3088.11</v>
      </c>
      <c r="I232" s="14"/>
      <c r="J232" s="14"/>
      <c r="K232" s="14"/>
      <c r="L232" s="14"/>
      <c r="M232" s="14"/>
      <c r="N232" s="14"/>
    </row>
    <row r="233" spans="1:14" x14ac:dyDescent="0.3">
      <c r="A233" s="4" t="s">
        <v>227</v>
      </c>
      <c r="B233" s="352">
        <v>28937.77</v>
      </c>
      <c r="C233" s="386">
        <v>-1.93</v>
      </c>
      <c r="D233" s="268">
        <v>-6.79</v>
      </c>
      <c r="E233" s="318">
        <v>29508.01</v>
      </c>
      <c r="F233" s="317">
        <v>-5.97</v>
      </c>
      <c r="G233" s="14">
        <v>-820.57</v>
      </c>
      <c r="I233" s="14"/>
      <c r="J233" s="14"/>
      <c r="K233" s="14"/>
      <c r="L233" s="14"/>
      <c r="M233" s="14"/>
      <c r="N233" s="14"/>
    </row>
    <row r="234" spans="1:14" x14ac:dyDescent="0.3">
      <c r="A234" s="4" t="s">
        <v>228</v>
      </c>
      <c r="B234" s="352">
        <v>108378.44</v>
      </c>
      <c r="C234" s="386">
        <v>-5.67</v>
      </c>
      <c r="D234" s="268">
        <v>-71.39</v>
      </c>
      <c r="E234" s="318">
        <v>114889.18</v>
      </c>
      <c r="F234" s="317">
        <v>-2.09</v>
      </c>
      <c r="G234" s="14">
        <v>-8676.67</v>
      </c>
      <c r="I234" s="14"/>
      <c r="J234" s="14"/>
      <c r="K234" s="14"/>
      <c r="L234" s="14"/>
      <c r="M234" s="14"/>
      <c r="N234" s="14"/>
    </row>
    <row r="235" spans="1:14" x14ac:dyDescent="0.3">
      <c r="A235" s="4" t="s">
        <v>229</v>
      </c>
      <c r="B235" s="352">
        <v>96705.51</v>
      </c>
      <c r="C235" s="386">
        <v>4.2300000000000004</v>
      </c>
      <c r="D235" s="268">
        <v>-51.15</v>
      </c>
      <c r="E235" s="318">
        <v>92781.96</v>
      </c>
      <c r="F235" s="317">
        <v>-0.39</v>
      </c>
      <c r="G235" s="14">
        <v>-6222.22</v>
      </c>
      <c r="I235" s="14"/>
      <c r="J235" s="14"/>
      <c r="K235" s="14"/>
      <c r="L235" s="14"/>
      <c r="M235" s="14"/>
      <c r="N235" s="14"/>
    </row>
    <row r="236" spans="1:14" x14ac:dyDescent="0.3">
      <c r="A236" s="4" t="s">
        <v>230</v>
      </c>
      <c r="B236" s="352">
        <v>50634.52</v>
      </c>
      <c r="C236" s="386">
        <v>-6.99</v>
      </c>
      <c r="D236" s="268">
        <v>-31.89</v>
      </c>
      <c r="E236" s="318">
        <v>54441.09</v>
      </c>
      <c r="F236" s="317">
        <v>-0.05</v>
      </c>
      <c r="G236" s="14">
        <v>-3854.53</v>
      </c>
      <c r="I236" s="14"/>
      <c r="J236" s="14"/>
      <c r="K236" s="14"/>
      <c r="L236" s="14"/>
      <c r="M236" s="14"/>
      <c r="N236" s="14"/>
    </row>
    <row r="237" spans="1:14" x14ac:dyDescent="0.3">
      <c r="A237" s="237" t="s">
        <v>341</v>
      </c>
      <c r="B237" s="316">
        <v>124810.51</v>
      </c>
      <c r="C237" s="317">
        <v>-4.45</v>
      </c>
      <c r="D237" s="318">
        <v>-52.95</v>
      </c>
      <c r="E237" s="318">
        <v>130622.26</v>
      </c>
      <c r="F237" s="317">
        <v>0.81</v>
      </c>
      <c r="G237" s="14">
        <v>-6468.49</v>
      </c>
    </row>
    <row r="238" spans="1:14" x14ac:dyDescent="0.3">
      <c r="A238" s="4" t="s">
        <v>231</v>
      </c>
      <c r="B238" s="352">
        <v>334998</v>
      </c>
      <c r="C238" s="386">
        <v>-6.12</v>
      </c>
      <c r="D238" s="268">
        <v>-127.49</v>
      </c>
      <c r="E238" s="318">
        <v>356851.93</v>
      </c>
      <c r="F238" s="317">
        <v>-0.71</v>
      </c>
      <c r="G238" s="14">
        <v>-15470.04</v>
      </c>
      <c r="I238" s="14"/>
      <c r="J238" s="14"/>
      <c r="K238" s="14"/>
      <c r="L238" s="14"/>
      <c r="M238" s="14"/>
      <c r="N238" s="14"/>
    </row>
    <row r="239" spans="1:14" x14ac:dyDescent="0.3">
      <c r="A239" s="4" t="s">
        <v>232</v>
      </c>
      <c r="B239" s="352">
        <v>78329.710000000006</v>
      </c>
      <c r="C239" s="386">
        <v>-6.89</v>
      </c>
      <c r="D239" s="268">
        <v>-27.62</v>
      </c>
      <c r="E239" s="318">
        <v>84122.38</v>
      </c>
      <c r="F239" s="317">
        <v>0.71</v>
      </c>
      <c r="G239" s="14">
        <v>-3355.57</v>
      </c>
      <c r="I239" s="14"/>
      <c r="J239" s="14"/>
      <c r="K239" s="14"/>
      <c r="L239" s="14"/>
      <c r="M239" s="14"/>
      <c r="N239" s="14"/>
    </row>
    <row r="240" spans="1:14" x14ac:dyDescent="0.3">
      <c r="A240" s="4" t="s">
        <v>233</v>
      </c>
      <c r="B240" s="352">
        <v>56800.51</v>
      </c>
      <c r="C240" s="386">
        <v>-3.87</v>
      </c>
      <c r="D240" s="268">
        <v>-30.86</v>
      </c>
      <c r="E240" s="318">
        <v>59085.19</v>
      </c>
      <c r="F240" s="317">
        <v>0.1</v>
      </c>
      <c r="G240" s="14">
        <v>-3694.8</v>
      </c>
      <c r="I240" s="14"/>
      <c r="J240" s="14"/>
      <c r="K240" s="14"/>
      <c r="L240" s="14"/>
      <c r="M240" s="14"/>
      <c r="N240" s="14"/>
    </row>
    <row r="241" spans="1:14" x14ac:dyDescent="0.3">
      <c r="A241" s="4" t="s">
        <v>234</v>
      </c>
      <c r="B241" s="352">
        <v>26325.3</v>
      </c>
      <c r="C241" s="386">
        <v>-3.68</v>
      </c>
      <c r="D241" s="268">
        <v>-9.6999999999999993</v>
      </c>
      <c r="E241" s="318">
        <v>27331.53</v>
      </c>
      <c r="F241" s="317">
        <v>0.63</v>
      </c>
      <c r="G241" s="14">
        <v>-1173.77</v>
      </c>
      <c r="I241" s="14"/>
      <c r="J241" s="14"/>
      <c r="K241" s="14"/>
      <c r="L241" s="14"/>
      <c r="M241" s="14"/>
      <c r="N241" s="14"/>
    </row>
    <row r="242" spans="1:14" x14ac:dyDescent="0.3">
      <c r="A242" s="4" t="s">
        <v>235</v>
      </c>
      <c r="B242" s="352">
        <v>105421.27</v>
      </c>
      <c r="C242" s="386">
        <v>-3.1</v>
      </c>
      <c r="D242" s="268">
        <v>-41.77</v>
      </c>
      <c r="E242" s="318">
        <v>108798.89</v>
      </c>
      <c r="F242" s="317">
        <v>-1.44</v>
      </c>
      <c r="G242" s="14">
        <v>-5034.24</v>
      </c>
      <c r="I242" s="14"/>
      <c r="J242" s="14"/>
      <c r="K242" s="14"/>
      <c r="L242" s="14"/>
      <c r="M242" s="14"/>
      <c r="N242" s="14"/>
    </row>
    <row r="243" spans="1:14" x14ac:dyDescent="0.3">
      <c r="A243" s="4" t="s">
        <v>236</v>
      </c>
      <c r="B243" s="352">
        <v>2558326.2999999998</v>
      </c>
      <c r="C243" s="386">
        <v>-3.17</v>
      </c>
      <c r="D243" s="268">
        <v>-1675.95</v>
      </c>
      <c r="E243" s="318">
        <v>2642190.46</v>
      </c>
      <c r="F243" s="317">
        <v>-0.52</v>
      </c>
      <c r="G243" s="14">
        <v>-205034.65</v>
      </c>
      <c r="I243" s="14"/>
      <c r="J243" s="14"/>
      <c r="K243" s="14"/>
      <c r="L243" s="14"/>
      <c r="M243" s="14"/>
      <c r="N243" s="14"/>
    </row>
    <row r="244" spans="1:14" x14ac:dyDescent="0.3">
      <c r="A244" s="4" t="s">
        <v>237</v>
      </c>
      <c r="B244" s="352">
        <v>47305.35</v>
      </c>
      <c r="C244" s="386">
        <v>-6.68</v>
      </c>
      <c r="D244" s="268">
        <v>-20.2</v>
      </c>
      <c r="E244" s="318">
        <v>50691.07</v>
      </c>
      <c r="F244" s="317">
        <v>-0.11</v>
      </c>
      <c r="G244" s="14">
        <v>-2430.7399999999998</v>
      </c>
      <c r="I244" s="14"/>
      <c r="J244" s="14"/>
      <c r="K244" s="14"/>
      <c r="L244" s="14"/>
      <c r="M244" s="14"/>
      <c r="N244" s="14"/>
    </row>
    <row r="245" spans="1:14" x14ac:dyDescent="0.3">
      <c r="A245" s="4" t="s">
        <v>238</v>
      </c>
      <c r="B245" s="352">
        <v>21160.38</v>
      </c>
      <c r="C245" s="386">
        <v>-5.71</v>
      </c>
      <c r="D245" s="268">
        <v>-11.6</v>
      </c>
      <c r="E245" s="318">
        <v>22441.99</v>
      </c>
      <c r="F245" s="317">
        <v>0.74</v>
      </c>
      <c r="G245" s="14">
        <v>-1411.52</v>
      </c>
      <c r="I245" s="14"/>
      <c r="J245" s="14"/>
      <c r="K245" s="14"/>
      <c r="L245" s="14"/>
      <c r="M245" s="14"/>
      <c r="N245" s="14"/>
    </row>
    <row r="246" spans="1:14" x14ac:dyDescent="0.3">
      <c r="A246" s="4" t="s">
        <v>239</v>
      </c>
      <c r="B246" s="352">
        <v>81160.800000000003</v>
      </c>
      <c r="C246" s="386">
        <v>-7.7</v>
      </c>
      <c r="D246" s="268">
        <v>-33.270000000000003</v>
      </c>
      <c r="E246" s="318">
        <v>87934</v>
      </c>
      <c r="F246" s="317">
        <v>15.74</v>
      </c>
      <c r="G246" s="14">
        <v>-4004.61</v>
      </c>
      <c r="I246" s="14"/>
      <c r="J246" s="14"/>
      <c r="K246" s="14"/>
      <c r="L246" s="14"/>
      <c r="M246" s="14"/>
      <c r="N246" s="14"/>
    </row>
    <row r="247" spans="1:14" x14ac:dyDescent="0.3">
      <c r="A247" s="4" t="s">
        <v>240</v>
      </c>
      <c r="B247" s="352">
        <v>60579.95</v>
      </c>
      <c r="C247" s="386">
        <v>-8.0399999999999991</v>
      </c>
      <c r="D247" s="268">
        <v>-30.98</v>
      </c>
      <c r="E247" s="318">
        <v>65874.210000000006</v>
      </c>
      <c r="F247" s="317">
        <v>0.95</v>
      </c>
      <c r="G247" s="14">
        <v>-3720.02</v>
      </c>
      <c r="I247" s="14"/>
      <c r="J247" s="14"/>
      <c r="K247" s="14"/>
      <c r="L247" s="14"/>
      <c r="M247" s="14"/>
      <c r="N247" s="14"/>
    </row>
    <row r="248" spans="1:14" x14ac:dyDescent="0.3">
      <c r="A248" s="4" t="s">
        <v>241</v>
      </c>
      <c r="B248" s="352">
        <v>66858.83</v>
      </c>
      <c r="C248" s="386">
        <v>-8.31</v>
      </c>
      <c r="D248" s="268">
        <v>-27.95</v>
      </c>
      <c r="E248" s="318">
        <v>72916.45</v>
      </c>
      <c r="F248" s="317">
        <v>0.54</v>
      </c>
      <c r="G248" s="14">
        <v>-3360.27</v>
      </c>
      <c r="I248" s="14"/>
      <c r="J248" s="14"/>
      <c r="K248" s="14"/>
      <c r="L248" s="14"/>
      <c r="M248" s="14"/>
      <c r="N248" s="14"/>
    </row>
    <row r="249" spans="1:14" x14ac:dyDescent="0.3">
      <c r="A249" s="4" t="s">
        <v>242</v>
      </c>
      <c r="B249" s="352">
        <v>35348.79</v>
      </c>
      <c r="C249" s="386">
        <v>-3.87</v>
      </c>
      <c r="D249" s="268">
        <v>-14.98</v>
      </c>
      <c r="E249" s="318">
        <v>36770.69</v>
      </c>
      <c r="F249" s="317">
        <v>-2.31</v>
      </c>
      <c r="G249" s="14">
        <v>-1823.35</v>
      </c>
      <c r="I249" s="14"/>
      <c r="J249" s="14"/>
      <c r="K249" s="14"/>
      <c r="L249" s="14"/>
      <c r="M249" s="14"/>
      <c r="N249" s="14"/>
    </row>
    <row r="250" spans="1:14" x14ac:dyDescent="0.3">
      <c r="A250" s="4" t="s">
        <v>243</v>
      </c>
      <c r="B250" s="352">
        <v>323303.12</v>
      </c>
      <c r="C250" s="386">
        <v>-3.51</v>
      </c>
      <c r="D250" s="268">
        <v>-123.37</v>
      </c>
      <c r="E250" s="318">
        <v>335077.2</v>
      </c>
      <c r="F250" s="317">
        <v>-0.73</v>
      </c>
      <c r="G250" s="14">
        <v>-14878.21</v>
      </c>
      <c r="I250" s="14"/>
      <c r="J250" s="14"/>
      <c r="K250" s="14"/>
      <c r="L250" s="14"/>
      <c r="M250" s="14"/>
      <c r="N250" s="14"/>
    </row>
    <row r="251" spans="1:14" x14ac:dyDescent="0.3">
      <c r="A251" s="4" t="s">
        <v>244</v>
      </c>
      <c r="B251" s="352">
        <v>2074838.58</v>
      </c>
      <c r="C251" s="386">
        <v>-3.22</v>
      </c>
      <c r="D251" s="268">
        <v>-1984.33</v>
      </c>
      <c r="E251" s="318">
        <v>2143805.98</v>
      </c>
      <c r="F251" s="317">
        <v>-0.15</v>
      </c>
      <c r="G251" s="14">
        <v>-240008.61</v>
      </c>
      <c r="I251" s="14"/>
      <c r="J251" s="14"/>
      <c r="K251" s="14"/>
      <c r="L251" s="14"/>
      <c r="M251" s="14"/>
      <c r="N251" s="14"/>
    </row>
    <row r="252" spans="1:14" x14ac:dyDescent="0.3">
      <c r="A252" s="4" t="s">
        <v>245</v>
      </c>
      <c r="B252" s="352">
        <v>605960.28</v>
      </c>
      <c r="C252" s="386">
        <v>-3.97</v>
      </c>
      <c r="D252" s="268">
        <v>-238.07</v>
      </c>
      <c r="E252" s="318">
        <v>631017.05000000005</v>
      </c>
      <c r="F252" s="317">
        <v>-0.98</v>
      </c>
      <c r="G252" s="14">
        <v>-28626.61</v>
      </c>
      <c r="I252" s="14"/>
      <c r="J252" s="14"/>
      <c r="K252" s="14"/>
      <c r="L252" s="14"/>
      <c r="M252" s="14"/>
      <c r="N252" s="14"/>
    </row>
    <row r="253" spans="1:14" x14ac:dyDescent="0.3">
      <c r="A253" s="4" t="s">
        <v>246</v>
      </c>
      <c r="B253" s="352">
        <v>100258.74</v>
      </c>
      <c r="C253" s="386">
        <v>-5.8</v>
      </c>
      <c r="D253" s="268">
        <v>-32.340000000000003</v>
      </c>
      <c r="E253" s="318">
        <v>106430.01</v>
      </c>
      <c r="F253" s="317">
        <v>-0.49</v>
      </c>
      <c r="G253" s="14">
        <v>-3972.87</v>
      </c>
      <c r="I253" s="14"/>
      <c r="J253" s="14"/>
      <c r="K253" s="14"/>
      <c r="L253" s="14"/>
      <c r="M253" s="14"/>
      <c r="N253" s="14"/>
    </row>
    <row r="254" spans="1:14" x14ac:dyDescent="0.3">
      <c r="A254" s="4" t="s">
        <v>247</v>
      </c>
      <c r="B254" s="352">
        <v>51690.29</v>
      </c>
      <c r="C254" s="386">
        <v>1.21</v>
      </c>
      <c r="D254" s="268">
        <v>0</v>
      </c>
      <c r="E254" s="318">
        <v>51070.5</v>
      </c>
      <c r="F254" s="317">
        <v>-0.66</v>
      </c>
      <c r="G254" s="14">
        <v>0</v>
      </c>
      <c r="I254" s="14"/>
      <c r="J254" s="14"/>
      <c r="K254" s="14"/>
      <c r="L254" s="14"/>
      <c r="M254" s="14"/>
      <c r="N254" s="14"/>
    </row>
    <row r="255" spans="1:14" x14ac:dyDescent="0.3">
      <c r="A255" s="4" t="s">
        <v>248</v>
      </c>
      <c r="B255" s="352">
        <v>227003.33</v>
      </c>
      <c r="C255" s="386">
        <v>-6.07</v>
      </c>
      <c r="D255" s="268">
        <v>-73.31</v>
      </c>
      <c r="E255" s="318">
        <v>241680.27</v>
      </c>
      <c r="F255" s="317">
        <v>5.2</v>
      </c>
      <c r="G255" s="14">
        <v>-8968.9699999999993</v>
      </c>
      <c r="I255" s="14"/>
      <c r="J255" s="14"/>
      <c r="K255" s="14"/>
      <c r="L255" s="14"/>
      <c r="M255" s="14"/>
      <c r="N255" s="14"/>
    </row>
    <row r="256" spans="1:14" x14ac:dyDescent="0.3">
      <c r="A256" s="4" t="s">
        <v>249</v>
      </c>
      <c r="B256" s="352">
        <v>70414.23</v>
      </c>
      <c r="C256" s="386">
        <v>-11.76</v>
      </c>
      <c r="D256" s="268">
        <v>-33.1</v>
      </c>
      <c r="E256" s="318">
        <v>79801.25</v>
      </c>
      <c r="F256" s="317">
        <v>1.9</v>
      </c>
      <c r="G256" s="14">
        <v>-3941.65</v>
      </c>
      <c r="I256" s="14"/>
      <c r="J256" s="14"/>
      <c r="K256" s="14"/>
      <c r="L256" s="14"/>
      <c r="M256" s="14"/>
      <c r="N256" s="14"/>
    </row>
    <row r="257" spans="1:14" x14ac:dyDescent="0.3">
      <c r="A257" s="4" t="s">
        <v>250</v>
      </c>
      <c r="B257" s="352">
        <v>43222.46</v>
      </c>
      <c r="C257" s="386">
        <v>-6.46</v>
      </c>
      <c r="D257" s="268">
        <v>-22.74</v>
      </c>
      <c r="E257" s="318">
        <v>46208.58</v>
      </c>
      <c r="F257" s="317">
        <v>1.04</v>
      </c>
      <c r="G257" s="14">
        <v>-2739.6</v>
      </c>
      <c r="I257" s="14"/>
      <c r="J257" s="14"/>
      <c r="K257" s="14"/>
      <c r="L257" s="14"/>
      <c r="M257" s="14"/>
      <c r="N257" s="14"/>
    </row>
    <row r="258" spans="1:14" x14ac:dyDescent="0.3">
      <c r="A258" s="4" t="s">
        <v>251</v>
      </c>
      <c r="B258" s="352">
        <v>19963.27</v>
      </c>
      <c r="C258" s="386">
        <v>7.09</v>
      </c>
      <c r="D258" s="268">
        <v>-6.62</v>
      </c>
      <c r="E258" s="318">
        <v>18641.240000000002</v>
      </c>
      <c r="F258" s="317">
        <v>-1.64</v>
      </c>
      <c r="G258" s="14">
        <v>-803.93</v>
      </c>
      <c r="I258" s="14"/>
      <c r="J258" s="14"/>
      <c r="K258" s="14"/>
      <c r="L258" s="14"/>
      <c r="M258" s="14"/>
      <c r="N258" s="14"/>
    </row>
    <row r="259" spans="1:14" x14ac:dyDescent="0.3">
      <c r="A259" s="4" t="s">
        <v>252</v>
      </c>
      <c r="B259" s="352">
        <v>134159.32</v>
      </c>
      <c r="C259" s="386">
        <v>-4.21</v>
      </c>
      <c r="D259" s="268">
        <v>-84.47</v>
      </c>
      <c r="E259" s="318">
        <v>140055.88</v>
      </c>
      <c r="F259" s="317">
        <v>-3.83</v>
      </c>
      <c r="G259" s="14">
        <v>-10687.42</v>
      </c>
      <c r="I259" s="14"/>
      <c r="J259" s="14"/>
      <c r="K259" s="14"/>
      <c r="L259" s="14"/>
      <c r="M259" s="14"/>
      <c r="N259" s="14"/>
    </row>
    <row r="260" spans="1:14" x14ac:dyDescent="0.3">
      <c r="A260" s="4" t="s">
        <v>253</v>
      </c>
      <c r="B260" s="352">
        <v>238476.19</v>
      </c>
      <c r="C260" s="386">
        <v>-4.05</v>
      </c>
      <c r="D260" s="268">
        <v>-110.04</v>
      </c>
      <c r="E260" s="318">
        <v>248543.35999999999</v>
      </c>
      <c r="F260" s="317">
        <v>0.77</v>
      </c>
      <c r="G260" s="14">
        <v>-13751.53</v>
      </c>
      <c r="I260" s="14"/>
      <c r="J260" s="14"/>
      <c r="K260" s="14"/>
      <c r="L260" s="14"/>
      <c r="M260" s="14"/>
      <c r="N260" s="14"/>
    </row>
    <row r="261" spans="1:14" x14ac:dyDescent="0.3">
      <c r="A261" s="4" t="s">
        <v>254</v>
      </c>
      <c r="B261" s="352">
        <v>46341.89</v>
      </c>
      <c r="C261" s="386">
        <v>-5.07</v>
      </c>
      <c r="D261" s="268">
        <v>-20.11</v>
      </c>
      <c r="E261" s="318">
        <v>48818.16</v>
      </c>
      <c r="F261" s="317">
        <v>2.29</v>
      </c>
      <c r="G261" s="14">
        <v>-2452.11</v>
      </c>
      <c r="I261" s="14"/>
      <c r="J261" s="14"/>
      <c r="K261" s="14"/>
      <c r="L261" s="14"/>
      <c r="M261" s="14"/>
      <c r="N261" s="14"/>
    </row>
    <row r="262" spans="1:14" x14ac:dyDescent="0.3">
      <c r="A262" s="4" t="s">
        <v>255</v>
      </c>
      <c r="B262" s="352">
        <v>45438.73</v>
      </c>
      <c r="C262" s="386">
        <v>-4.2300000000000004</v>
      </c>
      <c r="D262" s="268">
        <v>-21.33</v>
      </c>
      <c r="E262" s="318">
        <v>47443.47</v>
      </c>
      <c r="F262" s="317">
        <v>7.04</v>
      </c>
      <c r="G262" s="14">
        <v>-2576.9699999999998</v>
      </c>
      <c r="I262" s="14"/>
      <c r="J262" s="14"/>
      <c r="K262" s="14"/>
      <c r="L262" s="14"/>
      <c r="M262" s="14"/>
      <c r="N262" s="14"/>
    </row>
    <row r="263" spans="1:14" x14ac:dyDescent="0.3">
      <c r="A263" s="4" t="s">
        <v>256</v>
      </c>
      <c r="B263" s="352">
        <v>967339.67</v>
      </c>
      <c r="C263" s="386">
        <v>6.02</v>
      </c>
      <c r="D263" s="268">
        <v>-716.94</v>
      </c>
      <c r="E263" s="318">
        <v>912446.63</v>
      </c>
      <c r="F263" s="317">
        <v>-0.05</v>
      </c>
      <c r="G263" s="14">
        <v>-82686.63</v>
      </c>
      <c r="I263" s="14"/>
      <c r="J263" s="14"/>
      <c r="K263" s="14"/>
      <c r="L263" s="14"/>
      <c r="M263" s="14"/>
      <c r="N263" s="14"/>
    </row>
    <row r="264" spans="1:14" x14ac:dyDescent="0.3">
      <c r="A264" s="4" t="s">
        <v>257</v>
      </c>
      <c r="B264" s="352">
        <v>27473.03</v>
      </c>
      <c r="C264" s="386">
        <v>-11.1</v>
      </c>
      <c r="D264" s="268">
        <v>-23.14</v>
      </c>
      <c r="E264" s="318">
        <v>30903.7</v>
      </c>
      <c r="F264" s="317">
        <v>-2.74</v>
      </c>
      <c r="G264" s="14">
        <v>-2817.98</v>
      </c>
      <c r="I264" s="14"/>
      <c r="J264" s="14"/>
      <c r="K264" s="14"/>
      <c r="L264" s="14"/>
      <c r="M264" s="14"/>
      <c r="N264" s="14"/>
    </row>
    <row r="265" spans="1:14" x14ac:dyDescent="0.3">
      <c r="A265" s="4" t="s">
        <v>258</v>
      </c>
      <c r="B265" s="352">
        <v>2095711.75</v>
      </c>
      <c r="C265" s="386">
        <v>-3.79</v>
      </c>
      <c r="D265" s="268">
        <v>-1753.11</v>
      </c>
      <c r="E265" s="318">
        <v>2178251.1</v>
      </c>
      <c r="F265" s="317">
        <v>-0.65</v>
      </c>
      <c r="G265" s="14">
        <v>-214280.94</v>
      </c>
      <c r="I265" s="14"/>
      <c r="J265" s="14"/>
      <c r="K265" s="14"/>
      <c r="L265" s="14"/>
      <c r="M265" s="14"/>
      <c r="N265" s="14"/>
    </row>
    <row r="266" spans="1:14" x14ac:dyDescent="0.3">
      <c r="A266" s="4" t="s">
        <v>259</v>
      </c>
      <c r="B266" s="352">
        <v>282598.44</v>
      </c>
      <c r="C266" s="386">
        <v>-3.9</v>
      </c>
      <c r="D266" s="268">
        <v>-151.81</v>
      </c>
      <c r="E266" s="318">
        <v>294055.52</v>
      </c>
      <c r="F266" s="317">
        <v>-1.1100000000000001</v>
      </c>
      <c r="G266" s="14">
        <v>-18646.650000000001</v>
      </c>
      <c r="I266" s="14"/>
      <c r="J266" s="14"/>
      <c r="K266" s="14"/>
      <c r="L266" s="14"/>
      <c r="M266" s="14"/>
      <c r="N266" s="14"/>
    </row>
    <row r="267" spans="1:14" x14ac:dyDescent="0.3">
      <c r="A267" s="4" t="s">
        <v>260</v>
      </c>
      <c r="B267" s="352">
        <v>33442.800000000003</v>
      </c>
      <c r="C267" s="386">
        <v>-1.88</v>
      </c>
      <c r="D267" s="268">
        <v>-13.52</v>
      </c>
      <c r="E267" s="318">
        <v>34082.199999999997</v>
      </c>
      <c r="F267" s="317">
        <v>-4.9400000000000004</v>
      </c>
      <c r="G267" s="14">
        <v>-1628.21</v>
      </c>
      <c r="I267" s="14"/>
      <c r="J267" s="14"/>
      <c r="K267" s="14"/>
      <c r="L267" s="14"/>
      <c r="M267" s="14"/>
      <c r="N267" s="14"/>
    </row>
    <row r="268" spans="1:14" x14ac:dyDescent="0.3">
      <c r="A268" s="4" t="s">
        <v>261</v>
      </c>
      <c r="B268" s="352">
        <v>28815.279999999999</v>
      </c>
      <c r="C268" s="386">
        <v>-5.4</v>
      </c>
      <c r="D268" s="268">
        <v>-15.96</v>
      </c>
      <c r="E268" s="318">
        <v>30459.119999999999</v>
      </c>
      <c r="F268" s="317">
        <v>-1.22</v>
      </c>
      <c r="G268" s="14">
        <v>-1953.05</v>
      </c>
      <c r="I268" s="14"/>
      <c r="J268" s="14"/>
      <c r="K268" s="14"/>
      <c r="L268" s="14"/>
      <c r="M268" s="14"/>
      <c r="N268" s="14"/>
    </row>
    <row r="269" spans="1:14" x14ac:dyDescent="0.3">
      <c r="A269" s="4" t="s">
        <v>262</v>
      </c>
      <c r="B269" s="352">
        <v>68945.63</v>
      </c>
      <c r="C269" s="386">
        <v>-4.1500000000000004</v>
      </c>
      <c r="D269" s="268">
        <v>-22.05</v>
      </c>
      <c r="E269" s="318">
        <v>71929.17</v>
      </c>
      <c r="F269" s="317">
        <v>0.34</v>
      </c>
      <c r="G269" s="14">
        <v>-2678.42</v>
      </c>
      <c r="I269" s="14"/>
      <c r="J269" s="14"/>
      <c r="K269" s="14"/>
      <c r="L269" s="14"/>
      <c r="M269" s="14"/>
      <c r="N269" s="14"/>
    </row>
    <row r="270" spans="1:14" x14ac:dyDescent="0.3">
      <c r="A270" s="4" t="s">
        <v>263</v>
      </c>
      <c r="B270" s="352">
        <v>57194.559999999998</v>
      </c>
      <c r="C270" s="386">
        <v>-4.95</v>
      </c>
      <c r="D270" s="268">
        <v>-22.72</v>
      </c>
      <c r="E270" s="318">
        <v>60172.92</v>
      </c>
      <c r="F270" s="317">
        <v>-1.1499999999999999</v>
      </c>
      <c r="G270" s="14">
        <v>-2787</v>
      </c>
      <c r="I270" s="14"/>
      <c r="J270" s="14"/>
      <c r="K270" s="14"/>
      <c r="L270" s="14"/>
      <c r="M270" s="14"/>
      <c r="N270" s="14"/>
    </row>
    <row r="271" spans="1:14" x14ac:dyDescent="0.3">
      <c r="A271" s="4" t="s">
        <v>264</v>
      </c>
      <c r="B271" s="352">
        <v>53216.88</v>
      </c>
      <c r="C271" s="386">
        <v>-6.94</v>
      </c>
      <c r="D271" s="268">
        <v>-40.92</v>
      </c>
      <c r="E271" s="318">
        <v>57188.2</v>
      </c>
      <c r="F271" s="317">
        <v>8.81</v>
      </c>
      <c r="G271" s="14">
        <v>-5236.8999999999996</v>
      </c>
      <c r="I271" s="14"/>
      <c r="J271" s="14"/>
      <c r="K271" s="14"/>
      <c r="L271" s="14"/>
      <c r="M271" s="14"/>
      <c r="N271" s="14"/>
    </row>
    <row r="272" spans="1:14" x14ac:dyDescent="0.3">
      <c r="A272" s="4" t="s">
        <v>265</v>
      </c>
      <c r="B272" s="352">
        <v>440117.96</v>
      </c>
      <c r="C272" s="386">
        <v>-3.14</v>
      </c>
      <c r="D272" s="268">
        <v>-155.44</v>
      </c>
      <c r="E272" s="318">
        <v>454387.53</v>
      </c>
      <c r="F272" s="317">
        <v>-2.57</v>
      </c>
      <c r="G272" s="14">
        <v>-18771.830000000002</v>
      </c>
      <c r="I272" s="14"/>
      <c r="J272" s="14"/>
      <c r="K272" s="14"/>
      <c r="L272" s="14"/>
      <c r="M272" s="14"/>
      <c r="N272" s="14"/>
    </row>
    <row r="273" spans="1:14" x14ac:dyDescent="0.3">
      <c r="A273" s="4" t="s">
        <v>266</v>
      </c>
      <c r="B273" s="352">
        <v>83470.47</v>
      </c>
      <c r="C273" s="386">
        <v>-7.17</v>
      </c>
      <c r="D273" s="268">
        <v>-54.11</v>
      </c>
      <c r="E273" s="318">
        <v>89913.2</v>
      </c>
      <c r="F273" s="317">
        <v>-0.17</v>
      </c>
      <c r="G273" s="14">
        <v>-6539.88</v>
      </c>
      <c r="I273" s="14"/>
      <c r="J273" s="14"/>
      <c r="K273" s="14"/>
      <c r="L273" s="14"/>
      <c r="M273" s="14"/>
      <c r="N273" s="14"/>
    </row>
    <row r="274" spans="1:14" x14ac:dyDescent="0.3">
      <c r="A274" s="4" t="s">
        <v>267</v>
      </c>
      <c r="B274" s="352">
        <v>49627.12</v>
      </c>
      <c r="C274" s="386">
        <v>-6.42</v>
      </c>
      <c r="D274" s="268">
        <v>-20.05</v>
      </c>
      <c r="E274" s="318">
        <v>53029.2</v>
      </c>
      <c r="F274" s="317">
        <v>1.1299999999999999</v>
      </c>
      <c r="G274" s="14">
        <v>-2369.84</v>
      </c>
      <c r="I274" s="14"/>
      <c r="J274" s="14"/>
      <c r="K274" s="14"/>
      <c r="L274" s="14"/>
      <c r="M274" s="14"/>
      <c r="N274" s="14"/>
    </row>
    <row r="275" spans="1:14" x14ac:dyDescent="0.3">
      <c r="A275" s="4" t="s">
        <v>268</v>
      </c>
      <c r="B275" s="352">
        <v>97494.48</v>
      </c>
      <c r="C275" s="386">
        <v>-4.5999999999999996</v>
      </c>
      <c r="D275" s="268">
        <v>-55.7</v>
      </c>
      <c r="E275" s="318">
        <v>102192.84</v>
      </c>
      <c r="F275" s="317">
        <v>-0.87</v>
      </c>
      <c r="G275" s="14">
        <v>-6743.26</v>
      </c>
      <c r="I275" s="14"/>
      <c r="J275" s="14"/>
      <c r="K275" s="14"/>
      <c r="L275" s="14"/>
      <c r="M275" s="14"/>
      <c r="N275" s="14"/>
    </row>
    <row r="276" spans="1:14" x14ac:dyDescent="0.3">
      <c r="A276" s="4" t="s">
        <v>269</v>
      </c>
      <c r="B276" s="352">
        <v>125851.13</v>
      </c>
      <c r="C276" s="386">
        <v>-4.92</v>
      </c>
      <c r="D276" s="268">
        <v>-59.01</v>
      </c>
      <c r="E276" s="318">
        <v>132368.44</v>
      </c>
      <c r="F276" s="317">
        <v>-1.04</v>
      </c>
      <c r="G276" s="14">
        <v>-7176.11</v>
      </c>
      <c r="I276" s="14"/>
      <c r="J276" s="14"/>
      <c r="K276" s="14"/>
      <c r="L276" s="14"/>
      <c r="M276" s="14"/>
      <c r="N276" s="14"/>
    </row>
    <row r="277" spans="1:14" x14ac:dyDescent="0.3">
      <c r="A277" s="4" t="s">
        <v>270</v>
      </c>
      <c r="B277" s="352">
        <v>56039.07</v>
      </c>
      <c r="C277" s="386">
        <v>-5.0999999999999996</v>
      </c>
      <c r="D277" s="268">
        <v>-28.94</v>
      </c>
      <c r="E277" s="318">
        <v>59048.34</v>
      </c>
      <c r="F277" s="317">
        <v>0.23</v>
      </c>
      <c r="G277" s="14">
        <v>-3495.02</v>
      </c>
      <c r="I277" s="14"/>
      <c r="J277" s="14"/>
      <c r="K277" s="14"/>
      <c r="L277" s="14"/>
      <c r="M277" s="14"/>
      <c r="N277" s="14"/>
    </row>
    <row r="278" spans="1:14" x14ac:dyDescent="0.3">
      <c r="A278" s="4" t="s">
        <v>271</v>
      </c>
      <c r="B278" s="352">
        <v>276514.7</v>
      </c>
      <c r="C278" s="386">
        <v>-2.6</v>
      </c>
      <c r="D278" s="268">
        <v>-96.7</v>
      </c>
      <c r="E278" s="318">
        <v>283898.03999999998</v>
      </c>
      <c r="F278" s="317">
        <v>0.11</v>
      </c>
      <c r="G278" s="14">
        <v>-11510.62</v>
      </c>
      <c r="I278" s="14"/>
      <c r="J278" s="14"/>
      <c r="K278" s="14"/>
      <c r="L278" s="14"/>
      <c r="M278" s="14"/>
      <c r="N278" s="14"/>
    </row>
    <row r="279" spans="1:14" x14ac:dyDescent="0.3">
      <c r="A279" s="4" t="s">
        <v>272</v>
      </c>
      <c r="B279" s="352">
        <v>562954.9</v>
      </c>
      <c r="C279" s="386">
        <v>-6.15</v>
      </c>
      <c r="D279" s="268">
        <v>-305.47000000000003</v>
      </c>
      <c r="E279" s="318">
        <v>599871.91</v>
      </c>
      <c r="F279" s="317">
        <v>8.84</v>
      </c>
      <c r="G279" s="14">
        <v>-37503.81</v>
      </c>
      <c r="I279" s="14"/>
      <c r="J279" s="14"/>
      <c r="K279" s="14"/>
      <c r="L279" s="14"/>
      <c r="M279" s="14"/>
      <c r="N279" s="14"/>
    </row>
    <row r="280" spans="1:14" x14ac:dyDescent="0.3">
      <c r="A280" s="4" t="s">
        <v>273</v>
      </c>
      <c r="B280" s="352">
        <v>507544.34</v>
      </c>
      <c r="C280" s="386">
        <v>-3.3</v>
      </c>
      <c r="D280" s="268">
        <v>-189.22</v>
      </c>
      <c r="E280" s="318">
        <v>524847.66</v>
      </c>
      <c r="F280" s="317">
        <v>-1.28</v>
      </c>
      <c r="G280" s="14">
        <v>-23068.720000000001</v>
      </c>
      <c r="I280" s="14"/>
      <c r="J280" s="14"/>
      <c r="K280" s="14"/>
      <c r="L280" s="14"/>
      <c r="M280" s="14"/>
      <c r="N280" s="14"/>
    </row>
    <row r="281" spans="1:14" x14ac:dyDescent="0.3">
      <c r="A281" s="4" t="s">
        <v>274</v>
      </c>
      <c r="B281" s="352">
        <v>38819.58</v>
      </c>
      <c r="C281" s="386">
        <v>-5.88</v>
      </c>
      <c r="D281" s="268">
        <v>-13.58</v>
      </c>
      <c r="E281" s="318">
        <v>41245.19</v>
      </c>
      <c r="F281" s="317">
        <v>6.23</v>
      </c>
      <c r="G281" s="14">
        <v>-1642.96</v>
      </c>
      <c r="I281" s="14"/>
      <c r="J281" s="14"/>
      <c r="K281" s="14"/>
      <c r="L281" s="14"/>
      <c r="M281" s="14"/>
      <c r="N281" s="14"/>
    </row>
    <row r="282" spans="1:14" x14ac:dyDescent="0.3">
      <c r="A282" s="4" t="s">
        <v>275</v>
      </c>
      <c r="B282" s="352">
        <v>95956.61</v>
      </c>
      <c r="C282" s="386">
        <v>-6.21</v>
      </c>
      <c r="D282" s="268">
        <v>-41.23</v>
      </c>
      <c r="E282" s="318">
        <v>102312.91</v>
      </c>
      <c r="F282" s="317">
        <v>-0.97</v>
      </c>
      <c r="G282" s="14">
        <v>-4942.3900000000003</v>
      </c>
      <c r="I282" s="14"/>
      <c r="J282" s="14"/>
      <c r="K282" s="14"/>
      <c r="L282" s="14"/>
      <c r="M282" s="14"/>
      <c r="N282" s="14"/>
    </row>
    <row r="283" spans="1:14" x14ac:dyDescent="0.3">
      <c r="A283" s="4" t="s">
        <v>276</v>
      </c>
      <c r="B283" s="352">
        <v>264640.36</v>
      </c>
      <c r="C283" s="386">
        <v>-4.92</v>
      </c>
      <c r="D283" s="268">
        <v>-169.69</v>
      </c>
      <c r="E283" s="318">
        <v>278339.62</v>
      </c>
      <c r="F283" s="317">
        <v>-1.6</v>
      </c>
      <c r="G283" s="14">
        <v>-21113.56</v>
      </c>
      <c r="I283" s="14"/>
      <c r="J283" s="14"/>
      <c r="K283" s="14"/>
      <c r="L283" s="14"/>
      <c r="M283" s="14"/>
      <c r="N283" s="14"/>
    </row>
  </sheetData>
  <conditionalFormatting sqref="D249:E284 D231:E247 D158:E159 D161:E165 D184:E200 D202:E208 D120:E138 D140:E156 D4:D16 E5:E16 D167:E170 D172:E182 D113:E114 D116:E117 D108:E111 D18:E37 D39:E55 D210:E216 D218:E229 D57:E92 D94:E106">
    <cfRule type="containsText" dxfId="112" priority="15" stopIfTrue="1" operator="containsText" text="ort">
      <formula>NOT(ISERROR(SEARCH("ort",D4)))</formula>
    </cfRule>
  </conditionalFormatting>
  <conditionalFormatting sqref="B4">
    <cfRule type="containsText" dxfId="111" priority="14" stopIfTrue="1" operator="containsText" text="ort">
      <formula>NOT(ISERROR(SEARCH("ort",B4)))</formula>
    </cfRule>
  </conditionalFormatting>
  <conditionalFormatting sqref="E4">
    <cfRule type="containsText" dxfId="110" priority="13" stopIfTrue="1" operator="containsText" text="ort">
      <formula>NOT(ISERROR(SEARCH("ort",E4)))</formula>
    </cfRule>
  </conditionalFormatting>
  <conditionalFormatting sqref="F2:F3 E3">
    <cfRule type="containsText" dxfId="109" priority="16" stopIfTrue="1" operator="containsText" text="ort">
      <formula>NOT(ISERROR(SEARCH("ort",#REF!)))</formula>
    </cfRule>
  </conditionalFormatting>
  <conditionalFormatting sqref="B285:D1048439">
    <cfRule type="containsText" dxfId="108" priority="17" stopIfTrue="1" operator="containsText" text="ort">
      <formula>NOT(ISERROR(SEARCH("ort",#REF!)))</formula>
    </cfRule>
  </conditionalFormatting>
  <conditionalFormatting sqref="B1048440:D1048576 B5:C16 B18:C37 B39:C55 B57:C92 B94:C101">
    <cfRule type="containsText" dxfId="107" priority="18" stopIfTrue="1" operator="containsText" text="ort">
      <formula>NOT(ISERROR(SEARCH("ort",#REF!)))</formula>
    </cfRule>
  </conditionalFormatting>
  <conditionalFormatting sqref="B1:C1 B3:D3 C2 B249:C284 B231:C247 B158:C159 B161:C165 B184:C200 B202:C208 B120:C138 B140:C156 B167:C170 B172:C182 B113:C114 B116:C117 B102:C106 B108:C111 B210:C216 B218:C229">
    <cfRule type="containsText" dxfId="106" priority="19" stopIfTrue="1" operator="containsText" text="ort">
      <formula>NOT(ISERROR(SEARCH("ort",#REF!)))</formula>
    </cfRule>
  </conditionalFormatting>
  <conditionalFormatting sqref="F249:F284 F231:F247 F158:F159 F161:F165 F184:F195 F202:F208 F120:F138 F140:F156 F4:F16 F167:F170 F172:F182 F113:F114 F116:F117 F108:F111 F18:F37 F39:F55 F210:F216 F218:F229 F57:F92 F94:F102 F104:F106 F197:F200">
    <cfRule type="containsText" dxfId="105" priority="12" stopIfTrue="1" operator="containsText" text="ort">
      <formula>NOT(ISERROR(SEARCH("ort",#REF!)))</formula>
    </cfRule>
  </conditionalFormatting>
  <conditionalFormatting sqref="E2">
    <cfRule type="containsText" dxfId="104" priority="11" stopIfTrue="1" operator="containsText" text="ort">
      <formula>NOT(ISERROR(SEARCH("ort",#REF!)))</formula>
    </cfRule>
  </conditionalFormatting>
  <conditionalFormatting sqref="G110">
    <cfRule type="containsText" dxfId="103" priority="10" stopIfTrue="1" operator="containsText" text="ort">
      <formula>NOT(ISERROR(SEARCH("ort",G110)))</formula>
    </cfRule>
  </conditionalFormatting>
  <conditionalFormatting sqref="G130">
    <cfRule type="containsText" dxfId="102" priority="9" stopIfTrue="1" operator="containsText" text="ort">
      <formula>NOT(ISERROR(SEARCH("ort",G130)))</formula>
    </cfRule>
  </conditionalFormatting>
  <conditionalFormatting sqref="G137">
    <cfRule type="containsText" dxfId="101" priority="8" stopIfTrue="1" operator="containsText" text="ort">
      <formula>NOT(ISERROR(SEARCH("ort",G137)))</formula>
    </cfRule>
  </conditionalFormatting>
  <conditionalFormatting sqref="G170">
    <cfRule type="containsText" dxfId="100" priority="7" stopIfTrue="1" operator="containsText" text="ort">
      <formula>NOT(ISERROR(SEARCH("ort",G170)))</formula>
    </cfRule>
  </conditionalFormatting>
  <conditionalFormatting sqref="G191">
    <cfRule type="containsText" dxfId="99" priority="6" stopIfTrue="1" operator="containsText" text="ort">
      <formula>NOT(ISERROR(SEARCH("ort",G191)))</formula>
    </cfRule>
  </conditionalFormatting>
  <conditionalFormatting sqref="B2">
    <cfRule type="containsText" dxfId="98" priority="5" stopIfTrue="1" operator="containsText" text="ort">
      <formula>NOT(ISERROR(SEARCH("ort",#REF!)))</formula>
    </cfRule>
  </conditionalFormatting>
  <conditionalFormatting sqref="D2">
    <cfRule type="containsText" dxfId="97" priority="4" stopIfTrue="1" operator="containsText" text="ort">
      <formula>NOT(ISERROR(SEARCH("ort",#REF!)))</formula>
    </cfRule>
  </conditionalFormatting>
  <conditionalFormatting sqref="D1">
    <cfRule type="containsText" dxfId="96" priority="3" stopIfTrue="1" operator="containsText" text="ort">
      <formula>NOT(ISERROR(SEARCH("ort",#REF!)))</formula>
    </cfRule>
  </conditionalFormatting>
  <conditionalFormatting sqref="C4">
    <cfRule type="containsText" dxfId="95" priority="2" stopIfTrue="1" operator="containsText" text="ort">
      <formula>NOT(ISERROR(SEARCH("ort",#REF!)))</formula>
    </cfRule>
  </conditionalFormatting>
  <conditionalFormatting sqref="F103">
    <cfRule type="containsText" dxfId="94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workbookViewId="0">
      <selection activeCell="D290" sqref="D290"/>
    </sheetView>
  </sheetViews>
  <sheetFormatPr defaultColWidth="9.140625" defaultRowHeight="16.5" x14ac:dyDescent="0.3"/>
  <cols>
    <col min="1" max="1" width="27.7109375" style="13" customWidth="1"/>
    <col min="2" max="2" width="13.7109375" style="244" bestFit="1" customWidth="1"/>
    <col min="3" max="3" width="10.85546875" style="4" bestFit="1" customWidth="1"/>
    <col min="4" max="4" width="13.42578125" style="14" customWidth="1"/>
    <col min="5" max="5" width="13.85546875" style="14" bestFit="1" customWidth="1"/>
    <col min="6" max="6" width="8.85546875" style="15" bestFit="1" customWidth="1"/>
    <col min="7" max="7" width="13.85546875" style="14" bestFit="1" customWidth="1"/>
    <col min="8" max="8" width="12.7109375" style="4" customWidth="1"/>
    <col min="9" max="9" width="22" style="4" bestFit="1" customWidth="1"/>
    <col min="10" max="16384" width="9.140625" style="4"/>
  </cols>
  <sheetData>
    <row r="1" spans="1:9" s="5" customFormat="1" x14ac:dyDescent="0.3">
      <c r="A1" s="1" t="s">
        <v>282</v>
      </c>
      <c r="B1" s="219"/>
      <c r="D1" s="248" t="s">
        <v>343</v>
      </c>
      <c r="E1" s="14"/>
      <c r="F1" s="15"/>
      <c r="G1" s="14"/>
    </row>
    <row r="2" spans="1:9" s="3" customFormat="1" x14ac:dyDescent="0.3">
      <c r="A2" s="1"/>
      <c r="B2" s="312" t="s">
        <v>361</v>
      </c>
      <c r="C2" s="5"/>
      <c r="D2" s="3" t="s">
        <v>361</v>
      </c>
      <c r="E2" s="313">
        <v>42552</v>
      </c>
      <c r="F2" s="15"/>
      <c r="G2" s="313">
        <v>42552</v>
      </c>
    </row>
    <row r="3" spans="1:9" s="242" customFormat="1" ht="31.5" customHeight="1" x14ac:dyDescent="0.3">
      <c r="A3" s="229" t="s">
        <v>277</v>
      </c>
      <c r="B3" s="241" t="s">
        <v>278</v>
      </c>
      <c r="C3" s="383" t="s">
        <v>279</v>
      </c>
      <c r="D3" s="236" t="s">
        <v>280</v>
      </c>
      <c r="E3" s="283" t="s">
        <v>278</v>
      </c>
      <c r="F3" s="266" t="s">
        <v>279</v>
      </c>
      <c r="G3" s="283" t="s">
        <v>280</v>
      </c>
    </row>
    <row r="4" spans="1:9" x14ac:dyDescent="0.3">
      <c r="A4" s="229" t="s">
        <v>325</v>
      </c>
      <c r="B4" s="241">
        <f>SUM(B5:B283)</f>
        <v>84458776.430000007</v>
      </c>
      <c r="C4" s="262">
        <f>(B4-E4)/E4*100</f>
        <v>-2.0643624961468694</v>
      </c>
      <c r="D4" s="236">
        <f>SUM(D5:D283)</f>
        <v>-688659.75999999978</v>
      </c>
      <c r="E4" s="2">
        <v>86239063.310000002</v>
      </c>
      <c r="F4" s="220">
        <v>-2.195145106933079</v>
      </c>
      <c r="G4" s="2">
        <v>880672.18999999948</v>
      </c>
      <c r="H4" s="14"/>
    </row>
    <row r="5" spans="1:9" x14ac:dyDescent="0.3">
      <c r="A5" s="4" t="s">
        <v>0</v>
      </c>
      <c r="B5" s="244">
        <v>19619.71</v>
      </c>
      <c r="C5" s="391">
        <v>-4.67</v>
      </c>
      <c r="D5" s="14">
        <v>-137.57</v>
      </c>
      <c r="E5" s="14">
        <v>20580.55</v>
      </c>
      <c r="F5" s="15">
        <v>-3.36</v>
      </c>
      <c r="G5" s="14">
        <v>132.72</v>
      </c>
      <c r="H5" s="14"/>
      <c r="I5" s="14"/>
    </row>
    <row r="6" spans="1:9" x14ac:dyDescent="0.3">
      <c r="A6" s="4" t="s">
        <v>1</v>
      </c>
      <c r="B6" s="244">
        <v>280504.89</v>
      </c>
      <c r="C6" s="391">
        <v>-4.55</v>
      </c>
      <c r="D6" s="14">
        <v>-1462.36</v>
      </c>
      <c r="E6" s="14">
        <v>293873.01</v>
      </c>
      <c r="F6" s="15">
        <v>-2.68</v>
      </c>
      <c r="G6" s="14">
        <v>2049.06</v>
      </c>
      <c r="H6" s="14"/>
      <c r="I6" s="14"/>
    </row>
    <row r="7" spans="1:9" x14ac:dyDescent="0.3">
      <c r="A7" s="4" t="s">
        <v>2</v>
      </c>
      <c r="B7" s="244">
        <v>163384.28</v>
      </c>
      <c r="C7" s="391">
        <v>-0.84</v>
      </c>
      <c r="D7" s="14">
        <v>-1128.9000000000001</v>
      </c>
      <c r="E7" s="14">
        <v>164760.82</v>
      </c>
      <c r="F7" s="15">
        <v>-4.78</v>
      </c>
      <c r="G7" s="14">
        <v>1496.4</v>
      </c>
      <c r="H7" s="14"/>
      <c r="I7" s="14"/>
    </row>
    <row r="8" spans="1:9" x14ac:dyDescent="0.3">
      <c r="A8" s="4" t="s">
        <v>3</v>
      </c>
      <c r="B8" s="244">
        <v>47586.66</v>
      </c>
      <c r="C8" s="391">
        <v>-4.8099999999999996</v>
      </c>
      <c r="D8" s="14">
        <v>-227.14</v>
      </c>
      <c r="E8" s="14">
        <v>49992.56</v>
      </c>
      <c r="F8" s="15">
        <v>2.17</v>
      </c>
      <c r="G8" s="14">
        <v>309.49</v>
      </c>
      <c r="H8" s="14"/>
      <c r="I8" s="14"/>
    </row>
    <row r="9" spans="1:9" x14ac:dyDescent="0.3">
      <c r="A9" s="4" t="s">
        <v>4</v>
      </c>
      <c r="B9" s="244">
        <v>196336.37</v>
      </c>
      <c r="C9" s="391">
        <v>-3.07</v>
      </c>
      <c r="D9" s="14">
        <v>-1272.5899999999999</v>
      </c>
      <c r="E9" s="14">
        <v>202552.67</v>
      </c>
      <c r="F9" s="15">
        <v>-1.99</v>
      </c>
      <c r="G9" s="14">
        <v>1630.72</v>
      </c>
      <c r="H9" s="14"/>
      <c r="I9" s="14"/>
    </row>
    <row r="10" spans="1:9" x14ac:dyDescent="0.3">
      <c r="A10" s="4" t="s">
        <v>5</v>
      </c>
      <c r="B10" s="244">
        <v>146746.76999999999</v>
      </c>
      <c r="C10" s="391">
        <v>-1</v>
      </c>
      <c r="D10" s="14">
        <v>-972.49</v>
      </c>
      <c r="E10" s="14">
        <v>148229.22</v>
      </c>
      <c r="F10" s="15">
        <v>-4.78</v>
      </c>
      <c r="G10" s="14">
        <v>1229.29</v>
      </c>
      <c r="H10" s="14"/>
      <c r="I10" s="14"/>
    </row>
    <row r="11" spans="1:9" x14ac:dyDescent="0.3">
      <c r="A11" s="4" t="s">
        <v>6</v>
      </c>
      <c r="B11" s="244">
        <v>94948.28</v>
      </c>
      <c r="C11" s="391">
        <v>-0.65</v>
      </c>
      <c r="D11" s="14">
        <v>-480.31</v>
      </c>
      <c r="E11" s="14">
        <v>95573.93</v>
      </c>
      <c r="F11" s="15">
        <v>-3.36</v>
      </c>
      <c r="G11" s="14">
        <v>639.69000000000005</v>
      </c>
      <c r="H11" s="14"/>
      <c r="I11" s="14"/>
    </row>
    <row r="12" spans="1:9" x14ac:dyDescent="0.3">
      <c r="A12" s="4" t="s">
        <v>7</v>
      </c>
      <c r="B12" s="244">
        <v>66830.59</v>
      </c>
      <c r="C12" s="391">
        <v>-2.2200000000000002</v>
      </c>
      <c r="D12" s="14">
        <v>-306.56</v>
      </c>
      <c r="E12" s="14">
        <v>68349.3</v>
      </c>
      <c r="F12" s="15">
        <v>-4.1100000000000003</v>
      </c>
      <c r="G12" s="14">
        <v>463.17</v>
      </c>
      <c r="H12" s="14"/>
      <c r="I12" s="14"/>
    </row>
    <row r="13" spans="1:9" x14ac:dyDescent="0.3">
      <c r="A13" s="4" t="s">
        <v>8</v>
      </c>
      <c r="B13" s="244">
        <v>19434.84</v>
      </c>
      <c r="C13" s="391">
        <v>0.6</v>
      </c>
      <c r="D13" s="14">
        <v>-101.86</v>
      </c>
      <c r="E13" s="14">
        <v>19318.09</v>
      </c>
      <c r="F13" s="15">
        <v>-3.44</v>
      </c>
      <c r="G13" s="14">
        <v>114.94</v>
      </c>
      <c r="H13" s="14"/>
      <c r="I13" s="14"/>
    </row>
    <row r="14" spans="1:9" x14ac:dyDescent="0.3">
      <c r="A14" s="4" t="s">
        <v>9</v>
      </c>
      <c r="B14" s="244">
        <v>20504.34</v>
      </c>
      <c r="C14" s="391">
        <v>-4.13</v>
      </c>
      <c r="D14" s="14">
        <v>-76.430000000000007</v>
      </c>
      <c r="E14" s="14">
        <v>21388.12</v>
      </c>
      <c r="F14" s="15">
        <v>-0.92</v>
      </c>
      <c r="G14" s="14">
        <v>99.82</v>
      </c>
      <c r="H14" s="14"/>
      <c r="I14" s="14"/>
    </row>
    <row r="15" spans="1:9" x14ac:dyDescent="0.3">
      <c r="A15" s="4" t="s">
        <v>10</v>
      </c>
      <c r="B15" s="244">
        <v>29799.54</v>
      </c>
      <c r="C15" s="391">
        <v>0.52</v>
      </c>
      <c r="D15" s="14">
        <v>-186.8</v>
      </c>
      <c r="E15" s="14">
        <v>29646.02</v>
      </c>
      <c r="F15" s="15">
        <v>-1.47</v>
      </c>
      <c r="G15" s="14">
        <v>251.67</v>
      </c>
      <c r="H15" s="14"/>
      <c r="I15" s="14"/>
    </row>
    <row r="16" spans="1:9" x14ac:dyDescent="0.3">
      <c r="A16" s="4" t="s">
        <v>11</v>
      </c>
      <c r="B16" s="244">
        <v>4031489.15</v>
      </c>
      <c r="C16" s="391">
        <v>0.4</v>
      </c>
      <c r="D16" s="14">
        <v>-48788.32</v>
      </c>
      <c r="E16" s="14">
        <v>4015238.98</v>
      </c>
      <c r="F16" s="15">
        <v>-2.52</v>
      </c>
      <c r="G16" s="14">
        <v>58198.6</v>
      </c>
      <c r="H16" s="14"/>
      <c r="I16" s="14"/>
    </row>
    <row r="17" spans="1:9" x14ac:dyDescent="0.3">
      <c r="A17" s="237" t="s">
        <v>12</v>
      </c>
      <c r="B17" s="244">
        <v>174631.15</v>
      </c>
      <c r="C17" s="4">
        <v>-7.25</v>
      </c>
      <c r="D17" s="14">
        <v>-1193.08</v>
      </c>
      <c r="E17" s="14">
        <v>188279.34</v>
      </c>
      <c r="F17" s="320" t="s">
        <v>333</v>
      </c>
      <c r="G17" s="14">
        <v>1393.05</v>
      </c>
      <c r="H17" s="295" t="s">
        <v>348</v>
      </c>
    </row>
    <row r="18" spans="1:9" x14ac:dyDescent="0.3">
      <c r="A18" s="4" t="s">
        <v>13</v>
      </c>
      <c r="B18" s="244">
        <v>213039.63</v>
      </c>
      <c r="C18" s="391">
        <v>-4.07</v>
      </c>
      <c r="D18" s="14">
        <v>-1457.23</v>
      </c>
      <c r="E18" s="14">
        <v>222080.94</v>
      </c>
      <c r="F18" s="15">
        <v>-1.24</v>
      </c>
      <c r="G18" s="14">
        <v>1827.58</v>
      </c>
      <c r="H18" s="14"/>
      <c r="I18" s="14"/>
    </row>
    <row r="19" spans="1:9" x14ac:dyDescent="0.3">
      <c r="A19" s="4" t="s">
        <v>14</v>
      </c>
      <c r="B19" s="244">
        <v>45145.16</v>
      </c>
      <c r="C19" s="391">
        <v>-0.28999999999999998</v>
      </c>
      <c r="D19" s="14">
        <v>-255.78</v>
      </c>
      <c r="E19" s="14">
        <v>45275.97</v>
      </c>
      <c r="F19" s="15">
        <v>-4.55</v>
      </c>
      <c r="G19" s="14">
        <v>389.53</v>
      </c>
      <c r="H19" s="14"/>
      <c r="I19" s="14"/>
    </row>
    <row r="20" spans="1:9" x14ac:dyDescent="0.3">
      <c r="A20" s="4" t="s">
        <v>15</v>
      </c>
      <c r="B20" s="244">
        <v>71466.850000000006</v>
      </c>
      <c r="C20" s="391">
        <v>-0.06</v>
      </c>
      <c r="D20" s="14">
        <v>-272.98</v>
      </c>
      <c r="E20" s="14">
        <v>71507.240000000005</v>
      </c>
      <c r="F20" s="15">
        <v>-4.51</v>
      </c>
      <c r="G20" s="14">
        <v>322.70999999999998</v>
      </c>
      <c r="H20" s="14"/>
      <c r="I20" s="14"/>
    </row>
    <row r="21" spans="1:9" x14ac:dyDescent="0.3">
      <c r="A21" s="4" t="s">
        <v>16</v>
      </c>
      <c r="B21" s="244">
        <v>254679.81</v>
      </c>
      <c r="C21" s="391">
        <v>-3.61</v>
      </c>
      <c r="D21" s="14">
        <v>-1974.07</v>
      </c>
      <c r="E21" s="14">
        <v>264224.13</v>
      </c>
      <c r="F21" s="15">
        <v>-2.1</v>
      </c>
      <c r="G21" s="14">
        <v>2577.1</v>
      </c>
      <c r="H21" s="14"/>
      <c r="I21" s="14"/>
    </row>
    <row r="22" spans="1:9" x14ac:dyDescent="0.3">
      <c r="A22" s="4" t="s">
        <v>17</v>
      </c>
      <c r="B22" s="244">
        <v>128460.79</v>
      </c>
      <c r="C22" s="391">
        <v>-4.42</v>
      </c>
      <c r="D22" s="14">
        <v>-800.51</v>
      </c>
      <c r="E22" s="14">
        <v>134404.19</v>
      </c>
      <c r="F22" s="15">
        <v>-1.51</v>
      </c>
      <c r="G22" s="14">
        <v>1016.52</v>
      </c>
      <c r="H22" s="14"/>
      <c r="I22" s="14"/>
    </row>
    <row r="23" spans="1:9" x14ac:dyDescent="0.3">
      <c r="A23" s="4" t="s">
        <v>18</v>
      </c>
      <c r="B23" s="244">
        <v>114660.33</v>
      </c>
      <c r="C23" s="391">
        <v>-6.23</v>
      </c>
      <c r="D23" s="14">
        <v>-738.36</v>
      </c>
      <c r="E23" s="14">
        <v>122280.27</v>
      </c>
      <c r="F23" s="15">
        <v>-2.06</v>
      </c>
      <c r="G23" s="14">
        <v>976.59</v>
      </c>
      <c r="H23" s="14"/>
      <c r="I23" s="14"/>
    </row>
    <row r="24" spans="1:9" x14ac:dyDescent="0.3">
      <c r="A24" s="4" t="s">
        <v>19</v>
      </c>
      <c r="B24" s="244">
        <v>18144.77</v>
      </c>
      <c r="C24" s="391">
        <v>-3.62</v>
      </c>
      <c r="D24" s="14">
        <v>-83.09</v>
      </c>
      <c r="E24" s="14">
        <v>18826.73</v>
      </c>
      <c r="F24" s="15">
        <v>4.78</v>
      </c>
      <c r="G24" s="14">
        <v>109.89</v>
      </c>
      <c r="H24" s="14"/>
      <c r="I24" s="14"/>
    </row>
    <row r="25" spans="1:9" x14ac:dyDescent="0.3">
      <c r="A25" s="4" t="s">
        <v>20</v>
      </c>
      <c r="B25" s="244">
        <v>21555.040000000001</v>
      </c>
      <c r="C25" s="391">
        <v>-6.56</v>
      </c>
      <c r="D25" s="14">
        <v>-154.91</v>
      </c>
      <c r="E25" s="14">
        <v>23069.34</v>
      </c>
      <c r="F25" s="15">
        <v>-5.69</v>
      </c>
      <c r="G25" s="14">
        <v>214.24</v>
      </c>
      <c r="H25" s="14"/>
      <c r="I25" s="14"/>
    </row>
    <row r="26" spans="1:9" x14ac:dyDescent="0.3">
      <c r="A26" s="4" t="s">
        <v>21</v>
      </c>
      <c r="B26" s="244">
        <v>455448.56</v>
      </c>
      <c r="C26" s="391">
        <v>-2.97</v>
      </c>
      <c r="D26" s="14">
        <v>-2922.82</v>
      </c>
      <c r="E26" s="14">
        <v>469387.52000000002</v>
      </c>
      <c r="F26" s="15">
        <v>-3.26</v>
      </c>
      <c r="G26" s="14">
        <v>3947.16</v>
      </c>
      <c r="H26" s="14"/>
      <c r="I26" s="14"/>
    </row>
    <row r="27" spans="1:9" x14ac:dyDescent="0.3">
      <c r="A27" s="4" t="s">
        <v>22</v>
      </c>
      <c r="B27" s="244">
        <v>32767.55</v>
      </c>
      <c r="C27" s="391">
        <v>-3.66</v>
      </c>
      <c r="D27" s="14">
        <v>-145.88999999999999</v>
      </c>
      <c r="E27" s="14">
        <v>34011.33</v>
      </c>
      <c r="F27" s="15">
        <v>-2.31</v>
      </c>
      <c r="G27" s="14">
        <v>164.03</v>
      </c>
      <c r="H27" s="14"/>
      <c r="I27" s="14"/>
    </row>
    <row r="28" spans="1:9" x14ac:dyDescent="0.3">
      <c r="A28" s="4" t="s">
        <v>23</v>
      </c>
      <c r="B28" s="244">
        <v>155046.48000000001</v>
      </c>
      <c r="C28" s="391">
        <v>-5.26</v>
      </c>
      <c r="D28" s="14">
        <v>-1292.69</v>
      </c>
      <c r="E28" s="14">
        <v>163654.85999999999</v>
      </c>
      <c r="F28" s="15">
        <v>-4.05</v>
      </c>
      <c r="G28" s="14">
        <v>1726.83</v>
      </c>
      <c r="H28" s="14"/>
      <c r="I28" s="14"/>
    </row>
    <row r="29" spans="1:9" x14ac:dyDescent="0.3">
      <c r="A29" s="4" t="s">
        <v>24</v>
      </c>
      <c r="B29" s="244">
        <v>83435.48</v>
      </c>
      <c r="C29" s="391">
        <v>-3.94</v>
      </c>
      <c r="D29" s="14">
        <v>-543.45000000000005</v>
      </c>
      <c r="E29" s="14">
        <v>86856.54</v>
      </c>
      <c r="F29" s="15">
        <v>-3.41</v>
      </c>
      <c r="G29" s="14">
        <v>673.49</v>
      </c>
      <c r="H29" s="14"/>
      <c r="I29" s="14"/>
    </row>
    <row r="30" spans="1:9" x14ac:dyDescent="0.3">
      <c r="A30" s="4" t="s">
        <v>25</v>
      </c>
      <c r="B30" s="244">
        <v>143945.37</v>
      </c>
      <c r="C30" s="391">
        <v>-1.75</v>
      </c>
      <c r="D30" s="14">
        <v>-1051.1400000000001</v>
      </c>
      <c r="E30" s="14">
        <v>146516.10999999999</v>
      </c>
      <c r="F30" s="15">
        <v>-0.24</v>
      </c>
      <c r="G30" s="14">
        <v>1594.48</v>
      </c>
      <c r="H30" s="14"/>
      <c r="I30" s="14"/>
    </row>
    <row r="31" spans="1:9" x14ac:dyDescent="0.3">
      <c r="A31" s="14" t="s">
        <v>26</v>
      </c>
      <c r="B31" s="244">
        <v>40607.99</v>
      </c>
      <c r="C31" s="391">
        <v>-2.63</v>
      </c>
      <c r="D31" s="14">
        <v>-429.42</v>
      </c>
      <c r="E31" s="14">
        <v>41704.879999999997</v>
      </c>
      <c r="F31" s="15">
        <v>-8.56</v>
      </c>
      <c r="G31" s="14">
        <v>595.5</v>
      </c>
      <c r="H31" s="14"/>
      <c r="I31" s="14"/>
    </row>
    <row r="32" spans="1:9" x14ac:dyDescent="0.3">
      <c r="A32" s="14" t="s">
        <v>27</v>
      </c>
      <c r="B32" s="244">
        <v>151089.69</v>
      </c>
      <c r="C32" s="391">
        <v>-2.8</v>
      </c>
      <c r="D32" s="14">
        <v>-886.72</v>
      </c>
      <c r="E32" s="14">
        <v>155437.04</v>
      </c>
      <c r="F32" s="15">
        <v>-2.44</v>
      </c>
      <c r="G32" s="14">
        <v>1141.44</v>
      </c>
      <c r="H32" s="14"/>
      <c r="I32" s="14"/>
    </row>
    <row r="33" spans="1:9" x14ac:dyDescent="0.3">
      <c r="A33" s="14" t="s">
        <v>28</v>
      </c>
      <c r="B33" s="244">
        <v>154642.84</v>
      </c>
      <c r="C33" s="391">
        <v>-4.01</v>
      </c>
      <c r="D33" s="14">
        <v>-858.07</v>
      </c>
      <c r="E33" s="14">
        <v>161111.46</v>
      </c>
      <c r="F33" s="15">
        <v>-4.47</v>
      </c>
      <c r="G33" s="14">
        <v>1071.4100000000001</v>
      </c>
      <c r="H33" s="14"/>
      <c r="I33" s="14"/>
    </row>
    <row r="34" spans="1:9" x14ac:dyDescent="0.3">
      <c r="A34" s="14" t="s">
        <v>29</v>
      </c>
      <c r="B34" s="244">
        <v>299072.93</v>
      </c>
      <c r="C34" s="391">
        <v>-3.66</v>
      </c>
      <c r="D34" s="14">
        <v>-2115.9699999999998</v>
      </c>
      <c r="E34" s="14">
        <v>310438.31</v>
      </c>
      <c r="F34" s="15">
        <v>-3.05</v>
      </c>
      <c r="G34" s="14">
        <v>2654.02</v>
      </c>
      <c r="H34" s="14"/>
      <c r="I34" s="14"/>
    </row>
    <row r="35" spans="1:9" x14ac:dyDescent="0.3">
      <c r="A35" s="4" t="s">
        <v>30</v>
      </c>
      <c r="B35" s="244">
        <v>53224.36</v>
      </c>
      <c r="C35" s="391">
        <v>-2.79</v>
      </c>
      <c r="D35" s="14">
        <v>-615.66</v>
      </c>
      <c r="E35" s="14">
        <v>54753.75</v>
      </c>
      <c r="F35" s="15">
        <v>-1.94</v>
      </c>
      <c r="G35" s="14">
        <v>879.89</v>
      </c>
      <c r="H35" s="14"/>
      <c r="I35" s="14"/>
    </row>
    <row r="36" spans="1:9" x14ac:dyDescent="0.3">
      <c r="A36" s="4" t="s">
        <v>31</v>
      </c>
      <c r="B36" s="244">
        <v>7507006.9100000001</v>
      </c>
      <c r="C36" s="391">
        <v>-0.51</v>
      </c>
      <c r="D36" s="14">
        <v>-110334.9</v>
      </c>
      <c r="E36" s="14">
        <v>7545476.5999999996</v>
      </c>
      <c r="F36" s="15">
        <v>-2.25</v>
      </c>
      <c r="G36" s="14">
        <v>140926.24</v>
      </c>
      <c r="H36" s="14"/>
      <c r="I36" s="14"/>
    </row>
    <row r="37" spans="1:9" x14ac:dyDescent="0.3">
      <c r="A37" s="4" t="s">
        <v>32</v>
      </c>
      <c r="B37" s="244">
        <v>36007.64</v>
      </c>
      <c r="C37" s="391">
        <v>-4.57</v>
      </c>
      <c r="D37" s="14">
        <v>-296.55</v>
      </c>
      <c r="E37" s="14">
        <v>37731.35</v>
      </c>
      <c r="F37" s="15">
        <v>-2.84</v>
      </c>
      <c r="G37" s="14">
        <v>407.66</v>
      </c>
      <c r="H37" s="14"/>
      <c r="I37" s="14"/>
    </row>
    <row r="38" spans="1:9" x14ac:dyDescent="0.3">
      <c r="A38" s="237" t="s">
        <v>33</v>
      </c>
      <c r="B38" s="244">
        <v>614496.24</v>
      </c>
      <c r="C38" s="4">
        <v>-4.3499999999999996</v>
      </c>
      <c r="D38" s="14">
        <v>-3354.28</v>
      </c>
      <c r="E38" s="14">
        <v>642422.74</v>
      </c>
      <c r="F38" s="320" t="s">
        <v>333</v>
      </c>
      <c r="G38" s="14">
        <v>4552.8899999999994</v>
      </c>
      <c r="H38" s="295" t="s">
        <v>349</v>
      </c>
    </row>
    <row r="39" spans="1:9" x14ac:dyDescent="0.3">
      <c r="A39" s="4" t="s">
        <v>34</v>
      </c>
      <c r="B39" s="244">
        <v>32416.16</v>
      </c>
      <c r="C39" s="391">
        <v>-3.18</v>
      </c>
      <c r="D39" s="14">
        <v>-261.95</v>
      </c>
      <c r="E39" s="14">
        <v>33482.04</v>
      </c>
      <c r="F39" s="15">
        <v>-2.02</v>
      </c>
      <c r="G39" s="14">
        <v>344.22</v>
      </c>
      <c r="H39" s="14"/>
      <c r="I39" s="14"/>
    </row>
    <row r="40" spans="1:9" x14ac:dyDescent="0.3">
      <c r="A40" s="4" t="s">
        <v>35</v>
      </c>
      <c r="B40" s="244">
        <v>165838.21</v>
      </c>
      <c r="C40" s="391">
        <v>-3.56</v>
      </c>
      <c r="D40" s="14">
        <v>-1139.97</v>
      </c>
      <c r="E40" s="14">
        <v>171960.99</v>
      </c>
      <c r="F40" s="15">
        <v>-1.25</v>
      </c>
      <c r="G40" s="14">
        <v>1433.72</v>
      </c>
      <c r="H40" s="14"/>
      <c r="I40" s="14"/>
    </row>
    <row r="41" spans="1:9" x14ac:dyDescent="0.3">
      <c r="A41" s="4" t="s">
        <v>36</v>
      </c>
      <c r="B41" s="244">
        <v>44789.88</v>
      </c>
      <c r="C41" s="391">
        <v>-2.69</v>
      </c>
      <c r="D41" s="14">
        <v>-234.86</v>
      </c>
      <c r="E41" s="14">
        <v>46027.79</v>
      </c>
      <c r="F41" s="15">
        <v>-3.94</v>
      </c>
      <c r="G41" s="14">
        <v>326.01</v>
      </c>
      <c r="H41" s="14"/>
      <c r="I41" s="14"/>
    </row>
    <row r="42" spans="1:9" x14ac:dyDescent="0.3">
      <c r="A42" s="4" t="s">
        <v>37</v>
      </c>
      <c r="B42" s="244">
        <v>40846.730000000003</v>
      </c>
      <c r="C42" s="391">
        <v>-4.25</v>
      </c>
      <c r="D42" s="14">
        <v>-317.55</v>
      </c>
      <c r="E42" s="14">
        <v>42661.2</v>
      </c>
      <c r="F42" s="15">
        <v>0.26</v>
      </c>
      <c r="G42" s="14">
        <v>449.71</v>
      </c>
      <c r="H42" s="14"/>
      <c r="I42" s="14"/>
    </row>
    <row r="43" spans="1:9" x14ac:dyDescent="0.3">
      <c r="A43" s="4" t="s">
        <v>38</v>
      </c>
      <c r="B43" s="244">
        <v>680997.99</v>
      </c>
      <c r="C43" s="391">
        <v>-0.97</v>
      </c>
      <c r="D43" s="14">
        <v>-6483.72</v>
      </c>
      <c r="E43" s="14">
        <v>687667.99</v>
      </c>
      <c r="F43" s="15">
        <v>-3.23</v>
      </c>
      <c r="G43" s="14">
        <v>7599.98</v>
      </c>
      <c r="H43" s="14"/>
      <c r="I43" s="14"/>
    </row>
    <row r="44" spans="1:9" x14ac:dyDescent="0.3">
      <c r="A44" s="4" t="s">
        <v>39</v>
      </c>
      <c r="B44" s="244">
        <v>155932.22</v>
      </c>
      <c r="C44" s="391">
        <v>-4.46</v>
      </c>
      <c r="D44" s="14">
        <v>-887.3</v>
      </c>
      <c r="E44" s="14">
        <v>163217.97</v>
      </c>
      <c r="F44" s="15">
        <v>-2.33</v>
      </c>
      <c r="G44" s="14">
        <v>1181.49</v>
      </c>
      <c r="H44" s="14"/>
      <c r="I44" s="14"/>
    </row>
    <row r="45" spans="1:9" x14ac:dyDescent="0.3">
      <c r="A45" s="4" t="s">
        <v>40</v>
      </c>
      <c r="B45" s="244">
        <v>1041600.01</v>
      </c>
      <c r="C45" s="391">
        <v>-3.26</v>
      </c>
      <c r="D45" s="14">
        <v>-7393.82</v>
      </c>
      <c r="E45" s="14">
        <v>1076747.6100000001</v>
      </c>
      <c r="F45" s="15">
        <v>-1.92</v>
      </c>
      <c r="G45" s="14">
        <v>9903.99</v>
      </c>
      <c r="H45" s="14"/>
      <c r="I45" s="14"/>
    </row>
    <row r="46" spans="1:9" x14ac:dyDescent="0.3">
      <c r="A46" s="4" t="s">
        <v>41</v>
      </c>
      <c r="B46" s="244">
        <v>139834.75</v>
      </c>
      <c r="C46" s="391">
        <v>-3.4</v>
      </c>
      <c r="D46" s="14">
        <v>-834.9</v>
      </c>
      <c r="E46" s="14">
        <v>144758.25</v>
      </c>
      <c r="F46" s="15">
        <v>-1.28</v>
      </c>
      <c r="G46" s="14">
        <v>1115.99</v>
      </c>
      <c r="H46" s="14"/>
      <c r="I46" s="14"/>
    </row>
    <row r="47" spans="1:9" x14ac:dyDescent="0.3">
      <c r="A47" s="4" t="s">
        <v>42</v>
      </c>
      <c r="B47" s="244">
        <v>119858.4</v>
      </c>
      <c r="C47" s="391">
        <v>-2.23</v>
      </c>
      <c r="D47" s="14">
        <v>-733.98</v>
      </c>
      <c r="E47" s="14">
        <v>122587.19</v>
      </c>
      <c r="F47" s="15">
        <v>-2.4700000000000002</v>
      </c>
      <c r="G47" s="14">
        <v>986.74</v>
      </c>
      <c r="H47" s="14"/>
      <c r="I47" s="14"/>
    </row>
    <row r="48" spans="1:9" x14ac:dyDescent="0.3">
      <c r="A48" s="4" t="s">
        <v>43</v>
      </c>
      <c r="B48" s="244">
        <v>132300.20000000001</v>
      </c>
      <c r="C48" s="391">
        <v>-2.66</v>
      </c>
      <c r="D48" s="14">
        <v>-813.03</v>
      </c>
      <c r="E48" s="14">
        <v>135920.92000000001</v>
      </c>
      <c r="F48" s="15">
        <v>-3.4</v>
      </c>
      <c r="G48" s="14">
        <v>1062.6099999999999</v>
      </c>
      <c r="H48" s="14"/>
      <c r="I48" s="14"/>
    </row>
    <row r="49" spans="1:9" x14ac:dyDescent="0.3">
      <c r="A49" s="4" t="s">
        <v>44</v>
      </c>
      <c r="B49" s="244">
        <v>249385.16</v>
      </c>
      <c r="C49" s="391">
        <v>-1.58</v>
      </c>
      <c r="D49" s="14">
        <v>-1053.56</v>
      </c>
      <c r="E49" s="14">
        <v>253401.34</v>
      </c>
      <c r="F49" s="15">
        <v>-1.64</v>
      </c>
      <c r="G49" s="14">
        <v>1358.1</v>
      </c>
      <c r="H49" s="14"/>
      <c r="I49" s="14"/>
    </row>
    <row r="50" spans="1:9" x14ac:dyDescent="0.3">
      <c r="A50" s="4" t="s">
        <v>45</v>
      </c>
      <c r="B50" s="244">
        <v>70270.97</v>
      </c>
      <c r="C50" s="391">
        <v>-3.35</v>
      </c>
      <c r="D50" s="14">
        <v>-891.61</v>
      </c>
      <c r="E50" s="14">
        <v>72708.759999999995</v>
      </c>
      <c r="F50" s="15">
        <v>-3.72</v>
      </c>
      <c r="G50" s="14">
        <v>1250.71</v>
      </c>
      <c r="H50" s="14"/>
      <c r="I50" s="14"/>
    </row>
    <row r="51" spans="1:9" x14ac:dyDescent="0.3">
      <c r="A51" s="4" t="s">
        <v>46</v>
      </c>
      <c r="B51" s="244">
        <v>468887.35</v>
      </c>
      <c r="C51" s="391">
        <v>-3.3</v>
      </c>
      <c r="D51" s="14">
        <v>-3426.54</v>
      </c>
      <c r="E51" s="14">
        <v>484904.64</v>
      </c>
      <c r="F51" s="15">
        <v>-3.16</v>
      </c>
      <c r="G51" s="14">
        <v>4069.76</v>
      </c>
      <c r="H51" s="14"/>
      <c r="I51" s="14"/>
    </row>
    <row r="52" spans="1:9" x14ac:dyDescent="0.3">
      <c r="A52" s="4" t="s">
        <v>47</v>
      </c>
      <c r="B52" s="244">
        <v>104199.76</v>
      </c>
      <c r="C52" s="391">
        <v>0.85</v>
      </c>
      <c r="D52" s="14">
        <v>-898.57</v>
      </c>
      <c r="E52" s="14">
        <v>103324.3</v>
      </c>
      <c r="F52" s="15">
        <v>-2.2400000000000002</v>
      </c>
      <c r="G52" s="14">
        <v>1209.68</v>
      </c>
      <c r="H52" s="14"/>
      <c r="I52" s="14"/>
    </row>
    <row r="53" spans="1:9" x14ac:dyDescent="0.3">
      <c r="A53" s="4" t="s">
        <v>48</v>
      </c>
      <c r="B53" s="244">
        <v>116316.72</v>
      </c>
      <c r="C53" s="391">
        <v>-2.4700000000000002</v>
      </c>
      <c r="D53" s="14">
        <v>-1178.79</v>
      </c>
      <c r="E53" s="14">
        <v>119258.15</v>
      </c>
      <c r="F53" s="15">
        <v>14.99</v>
      </c>
      <c r="G53" s="14">
        <v>1112.6600000000001</v>
      </c>
      <c r="H53" s="14"/>
      <c r="I53" s="14"/>
    </row>
    <row r="54" spans="1:9" x14ac:dyDescent="0.3">
      <c r="A54" s="4" t="s">
        <v>49</v>
      </c>
      <c r="B54" s="244">
        <v>34879.33</v>
      </c>
      <c r="C54" s="391">
        <v>-5.43</v>
      </c>
      <c r="D54" s="14">
        <v>-289.93</v>
      </c>
      <c r="E54" s="14">
        <v>36880.81</v>
      </c>
      <c r="F54" s="15">
        <v>-0.73</v>
      </c>
      <c r="G54" s="14">
        <v>374.07</v>
      </c>
      <c r="H54" s="14"/>
      <c r="I54" s="14"/>
    </row>
    <row r="55" spans="1:9" x14ac:dyDescent="0.3">
      <c r="A55" s="4" t="s">
        <v>50</v>
      </c>
      <c r="B55" s="244">
        <v>92608.88</v>
      </c>
      <c r="C55" s="391">
        <v>-2.54</v>
      </c>
      <c r="D55" s="14">
        <v>-465.15</v>
      </c>
      <c r="E55" s="14">
        <v>95024.14</v>
      </c>
      <c r="F55" s="15">
        <v>-3.07</v>
      </c>
      <c r="G55" s="14">
        <v>577.33000000000004</v>
      </c>
      <c r="H55" s="14"/>
      <c r="I55" s="14"/>
    </row>
    <row r="56" spans="1:9" x14ac:dyDescent="0.3">
      <c r="A56" s="4" t="s">
        <v>51</v>
      </c>
      <c r="B56" s="244">
        <v>277385.28999999998</v>
      </c>
      <c r="C56" s="391">
        <v>-4.42</v>
      </c>
      <c r="D56" s="14">
        <v>-1588.34</v>
      </c>
      <c r="E56" s="14">
        <v>290199.3</v>
      </c>
      <c r="F56" s="15">
        <v>-2.04</v>
      </c>
      <c r="G56" s="14">
        <v>2070.0700000000002</v>
      </c>
      <c r="H56" s="14"/>
      <c r="I56" s="14"/>
    </row>
    <row r="57" spans="1:9" x14ac:dyDescent="0.3">
      <c r="A57" s="4" t="s">
        <v>52</v>
      </c>
      <c r="B57" s="244">
        <v>1021740.11</v>
      </c>
      <c r="C57" s="391">
        <v>-1.97</v>
      </c>
      <c r="D57" s="14">
        <v>-8494.34</v>
      </c>
      <c r="E57" s="14">
        <v>1042290.15</v>
      </c>
      <c r="F57" s="15">
        <v>-1.56</v>
      </c>
      <c r="G57" s="14">
        <v>10936.93</v>
      </c>
      <c r="H57" s="14"/>
      <c r="I57" s="14"/>
    </row>
    <row r="58" spans="1:9" x14ac:dyDescent="0.3">
      <c r="A58" s="4" t="s">
        <v>53</v>
      </c>
      <c r="B58" s="244">
        <v>115447.47</v>
      </c>
      <c r="C58" s="391">
        <v>-5.85</v>
      </c>
      <c r="D58" s="14">
        <v>-584.55999999999995</v>
      </c>
      <c r="E58" s="14">
        <v>122620.71</v>
      </c>
      <c r="F58" s="15">
        <v>22.64</v>
      </c>
      <c r="G58" s="14">
        <v>794.24</v>
      </c>
      <c r="H58" s="14"/>
      <c r="I58" s="14"/>
    </row>
    <row r="59" spans="1:9" x14ac:dyDescent="0.3">
      <c r="A59" s="4" t="s">
        <v>54</v>
      </c>
      <c r="B59" s="244">
        <v>100639.15</v>
      </c>
      <c r="C59" s="391">
        <v>-0.92</v>
      </c>
      <c r="D59" s="14">
        <v>-497.96</v>
      </c>
      <c r="E59" s="14">
        <v>101572.37</v>
      </c>
      <c r="F59" s="15">
        <v>2.0699999999999998</v>
      </c>
      <c r="G59" s="14">
        <v>568.52</v>
      </c>
      <c r="H59" s="14"/>
      <c r="I59" s="14"/>
    </row>
    <row r="60" spans="1:9" x14ac:dyDescent="0.3">
      <c r="A60" s="4" t="s">
        <v>55</v>
      </c>
      <c r="B60" s="244">
        <v>83716.210000000006</v>
      </c>
      <c r="C60" s="391">
        <v>-4.8</v>
      </c>
      <c r="D60" s="14">
        <v>-579.11</v>
      </c>
      <c r="E60" s="14">
        <v>87933.440000000002</v>
      </c>
      <c r="F60" s="15">
        <v>-4.29</v>
      </c>
      <c r="G60" s="14">
        <v>767.49</v>
      </c>
      <c r="H60" s="14"/>
      <c r="I60" s="14"/>
    </row>
    <row r="61" spans="1:9" x14ac:dyDescent="0.3">
      <c r="A61" s="4" t="s">
        <v>56</v>
      </c>
      <c r="B61" s="244">
        <v>87261.96</v>
      </c>
      <c r="C61" s="391">
        <v>-5.0199999999999996</v>
      </c>
      <c r="D61" s="14">
        <v>-677.33</v>
      </c>
      <c r="E61" s="14">
        <v>91870.7</v>
      </c>
      <c r="F61" s="15">
        <v>-2.42</v>
      </c>
      <c r="G61" s="14">
        <v>904.38</v>
      </c>
      <c r="H61" s="14"/>
      <c r="I61" s="14"/>
    </row>
    <row r="62" spans="1:9" x14ac:dyDescent="0.3">
      <c r="A62" s="4" t="s">
        <v>57</v>
      </c>
      <c r="B62" s="244">
        <v>65681.039999999994</v>
      </c>
      <c r="C62" s="391">
        <v>-5.36</v>
      </c>
      <c r="D62" s="14">
        <v>-656.27</v>
      </c>
      <c r="E62" s="14">
        <v>69402.179999999993</v>
      </c>
      <c r="F62" s="15">
        <v>-1.66</v>
      </c>
      <c r="G62" s="14">
        <v>942.95</v>
      </c>
      <c r="H62" s="14"/>
      <c r="I62" s="14"/>
    </row>
    <row r="63" spans="1:9" x14ac:dyDescent="0.3">
      <c r="A63" s="4" t="s">
        <v>58</v>
      </c>
      <c r="B63" s="244">
        <v>93445.4</v>
      </c>
      <c r="C63" s="391">
        <v>-3.98</v>
      </c>
      <c r="D63" s="14">
        <v>-908.53</v>
      </c>
      <c r="E63" s="14">
        <v>97320.08</v>
      </c>
      <c r="F63" s="15">
        <v>-2.39</v>
      </c>
      <c r="G63" s="14">
        <v>1219.8800000000001</v>
      </c>
      <c r="H63" s="14"/>
      <c r="I63" s="14"/>
    </row>
    <row r="64" spans="1:9" x14ac:dyDescent="0.3">
      <c r="A64" s="4" t="s">
        <v>59</v>
      </c>
      <c r="B64" s="244">
        <v>1982485.08</v>
      </c>
      <c r="C64" s="391">
        <v>-2.14</v>
      </c>
      <c r="D64" s="14">
        <v>-13131.08</v>
      </c>
      <c r="E64" s="14">
        <v>2025839.21</v>
      </c>
      <c r="F64" s="15">
        <v>-1.99</v>
      </c>
      <c r="G64" s="14">
        <v>16960</v>
      </c>
      <c r="H64" s="14"/>
      <c r="I64" s="14"/>
    </row>
    <row r="65" spans="1:9" x14ac:dyDescent="0.3">
      <c r="A65" s="4" t="s">
        <v>60</v>
      </c>
      <c r="B65" s="244">
        <v>33504.82</v>
      </c>
      <c r="C65" s="391">
        <v>-3.82</v>
      </c>
      <c r="D65" s="14">
        <v>-210.16</v>
      </c>
      <c r="E65" s="14">
        <v>34836.629999999997</v>
      </c>
      <c r="F65" s="15">
        <v>-4.74</v>
      </c>
      <c r="G65" s="14">
        <v>262.36</v>
      </c>
      <c r="H65" s="14"/>
      <c r="I65" s="14"/>
    </row>
    <row r="66" spans="1:9" x14ac:dyDescent="0.3">
      <c r="A66" s="4" t="s">
        <v>61</v>
      </c>
      <c r="B66" s="244">
        <v>330869.03999999998</v>
      </c>
      <c r="C66" s="391">
        <v>-4.41</v>
      </c>
      <c r="D66" s="14">
        <v>-2254.9</v>
      </c>
      <c r="E66" s="14">
        <v>346122.29</v>
      </c>
      <c r="F66" s="15">
        <v>-2.21</v>
      </c>
      <c r="G66" s="14">
        <v>3424.93</v>
      </c>
      <c r="H66" s="14"/>
      <c r="I66" s="14"/>
    </row>
    <row r="67" spans="1:9" x14ac:dyDescent="0.3">
      <c r="A67" s="4" t="s">
        <v>62</v>
      </c>
      <c r="B67" s="244">
        <v>627707.57999999996</v>
      </c>
      <c r="C67" s="391">
        <v>-2.52</v>
      </c>
      <c r="D67" s="14">
        <v>-3573.05</v>
      </c>
      <c r="E67" s="14">
        <v>643949.9</v>
      </c>
      <c r="F67" s="15">
        <v>-2.2400000000000002</v>
      </c>
      <c r="G67" s="14">
        <v>4502.3999999999996</v>
      </c>
      <c r="H67" s="14"/>
      <c r="I67" s="14"/>
    </row>
    <row r="68" spans="1:9" x14ac:dyDescent="0.3">
      <c r="A68" s="4" t="s">
        <v>63</v>
      </c>
      <c r="B68" s="244">
        <v>655623.98</v>
      </c>
      <c r="C68" s="391">
        <v>-2.57</v>
      </c>
      <c r="D68" s="14">
        <v>-3715.29</v>
      </c>
      <c r="E68" s="14">
        <v>672907.7</v>
      </c>
      <c r="F68" s="15">
        <v>-2.39</v>
      </c>
      <c r="G68" s="14">
        <v>4711.25</v>
      </c>
      <c r="H68" s="14"/>
      <c r="I68" s="14"/>
    </row>
    <row r="69" spans="1:9" x14ac:dyDescent="0.3">
      <c r="A69" s="4" t="s">
        <v>64</v>
      </c>
      <c r="B69" s="244">
        <v>216269.88</v>
      </c>
      <c r="C69" s="391">
        <v>-0.96</v>
      </c>
      <c r="D69" s="14">
        <v>-1268.45</v>
      </c>
      <c r="E69" s="14">
        <v>218371.85</v>
      </c>
      <c r="F69" s="15">
        <v>-1.99</v>
      </c>
      <c r="G69" s="14">
        <v>1750.23</v>
      </c>
      <c r="H69" s="14"/>
      <c r="I69" s="14"/>
    </row>
    <row r="70" spans="1:9" x14ac:dyDescent="0.3">
      <c r="A70" s="4" t="s">
        <v>65</v>
      </c>
      <c r="B70" s="244">
        <v>513969.26</v>
      </c>
      <c r="C70" s="391">
        <v>-0.78</v>
      </c>
      <c r="D70" s="14">
        <v>-2668.74</v>
      </c>
      <c r="E70" s="14">
        <v>518006.82</v>
      </c>
      <c r="F70" s="15">
        <v>-1.26</v>
      </c>
      <c r="G70" s="14">
        <v>3558.42</v>
      </c>
      <c r="H70" s="14"/>
      <c r="I70" s="14"/>
    </row>
    <row r="71" spans="1:9" x14ac:dyDescent="0.3">
      <c r="A71" s="4" t="s">
        <v>66</v>
      </c>
      <c r="B71" s="244">
        <v>86052.27</v>
      </c>
      <c r="C71" s="391">
        <v>6.19</v>
      </c>
      <c r="D71" s="14">
        <v>-831.49</v>
      </c>
      <c r="E71" s="14">
        <v>81039.55</v>
      </c>
      <c r="F71" s="15">
        <v>-1.25</v>
      </c>
      <c r="G71" s="14">
        <v>1135.8</v>
      </c>
      <c r="H71" s="14"/>
      <c r="I71" s="14"/>
    </row>
    <row r="72" spans="1:9" x14ac:dyDescent="0.3">
      <c r="A72" s="4" t="s">
        <v>67</v>
      </c>
      <c r="B72" s="244">
        <v>211045.77</v>
      </c>
      <c r="C72" s="391">
        <v>-3.7</v>
      </c>
      <c r="D72" s="14">
        <v>-1390.01</v>
      </c>
      <c r="E72" s="14">
        <v>219157.83</v>
      </c>
      <c r="F72" s="15">
        <v>-0.77</v>
      </c>
      <c r="G72" s="14">
        <v>1743</v>
      </c>
      <c r="H72" s="14"/>
      <c r="I72" s="14"/>
    </row>
    <row r="73" spans="1:9" x14ac:dyDescent="0.3">
      <c r="A73" s="4" t="s">
        <v>68</v>
      </c>
      <c r="B73" s="244">
        <v>99104.41</v>
      </c>
      <c r="C73" s="391">
        <v>-5.03</v>
      </c>
      <c r="D73" s="14">
        <v>-651.97</v>
      </c>
      <c r="E73" s="14">
        <v>104355</v>
      </c>
      <c r="F73" s="15">
        <v>-1.33</v>
      </c>
      <c r="G73" s="14">
        <v>813.61</v>
      </c>
      <c r="H73" s="14"/>
      <c r="I73" s="14"/>
    </row>
    <row r="74" spans="1:9" x14ac:dyDescent="0.3">
      <c r="A74" s="4" t="s">
        <v>69</v>
      </c>
      <c r="B74" s="244">
        <v>26705.65</v>
      </c>
      <c r="C74" s="391">
        <v>-2</v>
      </c>
      <c r="D74" s="14">
        <v>-171.81</v>
      </c>
      <c r="E74" s="14">
        <v>27251.34</v>
      </c>
      <c r="F74" s="15">
        <v>-5.59</v>
      </c>
      <c r="G74" s="14">
        <v>224.1</v>
      </c>
      <c r="H74" s="14"/>
      <c r="I74" s="14"/>
    </row>
    <row r="75" spans="1:9" x14ac:dyDescent="0.3">
      <c r="A75" s="4" t="s">
        <v>70</v>
      </c>
      <c r="B75" s="244">
        <v>128942.16</v>
      </c>
      <c r="C75" s="391">
        <v>-3.79</v>
      </c>
      <c r="D75" s="14">
        <v>-940.42</v>
      </c>
      <c r="E75" s="14">
        <v>134015.29</v>
      </c>
      <c r="F75" s="15">
        <v>-1.02</v>
      </c>
      <c r="G75" s="14">
        <v>1188.3699999999999</v>
      </c>
      <c r="H75" s="14"/>
      <c r="I75" s="14"/>
    </row>
    <row r="76" spans="1:9" x14ac:dyDescent="0.3">
      <c r="A76" s="4" t="s">
        <v>71</v>
      </c>
      <c r="B76" s="244">
        <v>67888.460000000006</v>
      </c>
      <c r="C76" s="391">
        <v>-5.9</v>
      </c>
      <c r="D76" s="14">
        <v>-578.78</v>
      </c>
      <c r="E76" s="14">
        <v>72142.720000000001</v>
      </c>
      <c r="F76" s="15">
        <v>-0.92</v>
      </c>
      <c r="G76" s="14">
        <v>728.63</v>
      </c>
      <c r="H76" s="14"/>
      <c r="I76" s="14"/>
    </row>
    <row r="77" spans="1:9" x14ac:dyDescent="0.3">
      <c r="A77" s="4" t="s">
        <v>72</v>
      </c>
      <c r="B77" s="244">
        <v>40960.07</v>
      </c>
      <c r="C77" s="391">
        <v>-4.0199999999999996</v>
      </c>
      <c r="D77" s="14">
        <v>-292.52999999999997</v>
      </c>
      <c r="E77" s="14">
        <v>42674.19</v>
      </c>
      <c r="F77" s="15">
        <v>1.08</v>
      </c>
      <c r="G77" s="14">
        <v>398.05</v>
      </c>
      <c r="H77" s="14"/>
      <c r="I77" s="14"/>
    </row>
    <row r="78" spans="1:9" x14ac:dyDescent="0.3">
      <c r="A78" s="4" t="s">
        <v>73</v>
      </c>
      <c r="B78" s="244">
        <v>23819.68</v>
      </c>
      <c r="C78" s="391">
        <v>1.62</v>
      </c>
      <c r="D78" s="14">
        <v>-299.16000000000003</v>
      </c>
      <c r="E78" s="14">
        <v>23440.92</v>
      </c>
      <c r="F78" s="15">
        <v>-6.46</v>
      </c>
      <c r="G78" s="14">
        <v>299.02999999999997</v>
      </c>
      <c r="H78" s="14"/>
      <c r="I78" s="14"/>
    </row>
    <row r="79" spans="1:9" x14ac:dyDescent="0.3">
      <c r="A79" s="4" t="s">
        <v>74</v>
      </c>
      <c r="B79" s="244">
        <v>266359.84000000003</v>
      </c>
      <c r="C79" s="391">
        <v>-2.68</v>
      </c>
      <c r="D79" s="14">
        <v>-1770.48</v>
      </c>
      <c r="E79" s="14">
        <v>273691.11</v>
      </c>
      <c r="F79" s="15">
        <v>-2.39</v>
      </c>
      <c r="G79" s="14">
        <v>2300.38</v>
      </c>
      <c r="H79" s="14"/>
      <c r="I79" s="14"/>
    </row>
    <row r="80" spans="1:9" x14ac:dyDescent="0.3">
      <c r="A80" s="4" t="s">
        <v>75</v>
      </c>
      <c r="B80" s="244">
        <v>312999.40999999997</v>
      </c>
      <c r="C80" s="391">
        <v>-3.78</v>
      </c>
      <c r="D80" s="14">
        <v>-1856.2</v>
      </c>
      <c r="E80" s="14">
        <v>325303.78000000003</v>
      </c>
      <c r="F80" s="15">
        <v>-3.65</v>
      </c>
      <c r="G80" s="14">
        <v>2430</v>
      </c>
      <c r="H80" s="14"/>
      <c r="I80" s="14"/>
    </row>
    <row r="81" spans="1:9" x14ac:dyDescent="0.3">
      <c r="A81" s="4" t="s">
        <v>76</v>
      </c>
      <c r="B81" s="244">
        <v>215133.29</v>
      </c>
      <c r="C81" s="391">
        <v>-2.78</v>
      </c>
      <c r="D81" s="14">
        <v>-813.59</v>
      </c>
      <c r="E81" s="14">
        <v>221292.14</v>
      </c>
      <c r="F81" s="15">
        <v>-3.75</v>
      </c>
      <c r="G81" s="14">
        <v>1058.3399999999999</v>
      </c>
      <c r="H81" s="14"/>
      <c r="I81" s="14"/>
    </row>
    <row r="82" spans="1:9" x14ac:dyDescent="0.3">
      <c r="A82" s="4" t="s">
        <v>77</v>
      </c>
      <c r="B82" s="244">
        <v>39224.58</v>
      </c>
      <c r="C82" s="391">
        <v>-4.21</v>
      </c>
      <c r="D82" s="14">
        <v>-295.41000000000003</v>
      </c>
      <c r="E82" s="14">
        <v>40947.629999999997</v>
      </c>
      <c r="F82" s="15">
        <v>-1.82</v>
      </c>
      <c r="G82" s="14">
        <v>426.94</v>
      </c>
      <c r="H82" s="14"/>
      <c r="I82" s="14"/>
    </row>
    <row r="83" spans="1:9" x14ac:dyDescent="0.3">
      <c r="A83" s="4" t="s">
        <v>78</v>
      </c>
      <c r="B83" s="244">
        <v>137386.13</v>
      </c>
      <c r="C83" s="391">
        <v>-2.75</v>
      </c>
      <c r="D83" s="14">
        <v>-811.41</v>
      </c>
      <c r="E83" s="14">
        <v>141277.9</v>
      </c>
      <c r="F83" s="15">
        <v>-3.08</v>
      </c>
      <c r="G83" s="14">
        <v>1070.6400000000001</v>
      </c>
      <c r="H83" s="14"/>
      <c r="I83" s="14"/>
    </row>
    <row r="84" spans="1:9" x14ac:dyDescent="0.3">
      <c r="A84" s="4" t="s">
        <v>79</v>
      </c>
      <c r="B84" s="244">
        <v>293725.45</v>
      </c>
      <c r="C84" s="391">
        <v>-3.38</v>
      </c>
      <c r="D84" s="14">
        <v>-2996.47</v>
      </c>
      <c r="E84" s="14">
        <v>303993.96000000002</v>
      </c>
      <c r="F84" s="15">
        <v>-1.89</v>
      </c>
      <c r="G84" s="14">
        <v>2904.63</v>
      </c>
      <c r="H84" s="14"/>
      <c r="I84" s="14"/>
    </row>
    <row r="85" spans="1:9" x14ac:dyDescent="0.3">
      <c r="A85" s="4" t="s">
        <v>80</v>
      </c>
      <c r="B85" s="244">
        <v>142257.23000000001</v>
      </c>
      <c r="C85" s="391">
        <v>-2.59</v>
      </c>
      <c r="D85" s="14">
        <v>-842.13</v>
      </c>
      <c r="E85" s="14">
        <v>146043.10999999999</v>
      </c>
      <c r="F85" s="15">
        <v>-2.5099999999999998</v>
      </c>
      <c r="G85" s="14">
        <v>1019.71</v>
      </c>
      <c r="H85" s="14"/>
      <c r="I85" s="14"/>
    </row>
    <row r="86" spans="1:9" x14ac:dyDescent="0.3">
      <c r="A86" s="4" t="s">
        <v>81</v>
      </c>
      <c r="B86" s="244">
        <v>140456.29999999999</v>
      </c>
      <c r="C86" s="391">
        <v>-3.54</v>
      </c>
      <c r="D86" s="14">
        <v>-655.29</v>
      </c>
      <c r="E86" s="14">
        <v>145613.67000000001</v>
      </c>
      <c r="F86" s="15">
        <v>-1.85</v>
      </c>
      <c r="G86" s="14">
        <v>892.23</v>
      </c>
      <c r="H86" s="14"/>
      <c r="I86" s="14"/>
    </row>
    <row r="87" spans="1:9" x14ac:dyDescent="0.3">
      <c r="A87" s="4" t="s">
        <v>82</v>
      </c>
      <c r="B87" s="244">
        <v>304029.09999999998</v>
      </c>
      <c r="C87" s="391">
        <v>0</v>
      </c>
      <c r="D87" s="14">
        <v>-1367.3</v>
      </c>
      <c r="E87" s="14">
        <v>304020.14</v>
      </c>
      <c r="F87" s="15">
        <v>-1.41</v>
      </c>
      <c r="G87" s="14">
        <v>1837.61</v>
      </c>
      <c r="H87" s="14"/>
      <c r="I87" s="14"/>
    </row>
    <row r="88" spans="1:9" x14ac:dyDescent="0.3">
      <c r="A88" s="4" t="s">
        <v>83</v>
      </c>
      <c r="B88" s="244">
        <v>518477.17</v>
      </c>
      <c r="C88" s="391">
        <v>-2.16</v>
      </c>
      <c r="D88" s="14">
        <v>-3788.07</v>
      </c>
      <c r="E88" s="14">
        <v>529912.11</v>
      </c>
      <c r="F88" s="15">
        <v>-2.76</v>
      </c>
      <c r="G88" s="14">
        <v>5558.62</v>
      </c>
      <c r="H88" s="14"/>
      <c r="I88" s="14"/>
    </row>
    <row r="89" spans="1:9" x14ac:dyDescent="0.3">
      <c r="A89" s="4" t="s">
        <v>84</v>
      </c>
      <c r="B89" s="244">
        <v>174250.87</v>
      </c>
      <c r="C89" s="391">
        <v>-4.08</v>
      </c>
      <c r="D89" s="14">
        <v>-1235.32</v>
      </c>
      <c r="E89" s="14">
        <v>181664.23</v>
      </c>
      <c r="F89" s="15">
        <v>-3.85</v>
      </c>
      <c r="G89" s="14">
        <v>1615.31</v>
      </c>
      <c r="H89" s="14"/>
      <c r="I89" s="14"/>
    </row>
    <row r="90" spans="1:9" x14ac:dyDescent="0.3">
      <c r="A90" s="4" t="s">
        <v>85</v>
      </c>
      <c r="B90" s="244">
        <v>32081.77</v>
      </c>
      <c r="C90" s="391">
        <v>-3.88</v>
      </c>
      <c r="D90" s="14">
        <v>-266.17</v>
      </c>
      <c r="E90" s="14">
        <v>33378.21</v>
      </c>
      <c r="F90" s="15">
        <v>-2.4300000000000002</v>
      </c>
      <c r="G90" s="14">
        <v>352.13</v>
      </c>
      <c r="H90" s="14"/>
      <c r="I90" s="14"/>
    </row>
    <row r="91" spans="1:9" x14ac:dyDescent="0.3">
      <c r="A91" s="4" t="s">
        <v>86</v>
      </c>
      <c r="B91" s="244">
        <v>29076.27</v>
      </c>
      <c r="C91" s="391">
        <v>-1.61</v>
      </c>
      <c r="D91" s="14">
        <v>-212.76</v>
      </c>
      <c r="E91" s="14">
        <v>29551.98</v>
      </c>
      <c r="F91" s="15">
        <v>4.4400000000000004</v>
      </c>
      <c r="G91" s="14">
        <v>290</v>
      </c>
      <c r="H91" s="14"/>
      <c r="I91" s="14"/>
    </row>
    <row r="92" spans="1:9" x14ac:dyDescent="0.3">
      <c r="A92" s="4" t="s">
        <v>87</v>
      </c>
      <c r="B92" s="244">
        <v>651946.78</v>
      </c>
      <c r="C92" s="391">
        <v>-2.52</v>
      </c>
      <c r="D92" s="14">
        <v>-4038.15</v>
      </c>
      <c r="E92" s="14">
        <v>668771.67000000004</v>
      </c>
      <c r="F92" s="15">
        <v>-1.02</v>
      </c>
      <c r="G92" s="14">
        <v>5568.3</v>
      </c>
      <c r="H92" s="14"/>
      <c r="I92" s="14"/>
    </row>
    <row r="93" spans="1:9" x14ac:dyDescent="0.3">
      <c r="A93" s="237" t="s">
        <v>88</v>
      </c>
      <c r="B93" s="244">
        <v>195546.11</v>
      </c>
      <c r="C93" s="4">
        <v>-6.49</v>
      </c>
      <c r="D93" s="14">
        <v>-1534.28</v>
      </c>
      <c r="E93" s="14">
        <v>209124.8</v>
      </c>
      <c r="F93" s="320" t="s">
        <v>333</v>
      </c>
      <c r="G93" s="14">
        <v>2062</v>
      </c>
      <c r="H93" s="295" t="s">
        <v>350</v>
      </c>
    </row>
    <row r="94" spans="1:9" x14ac:dyDescent="0.3">
      <c r="A94" s="4" t="s">
        <v>89</v>
      </c>
      <c r="B94" s="244">
        <v>98758.91</v>
      </c>
      <c r="C94" s="391">
        <v>-1.78</v>
      </c>
      <c r="D94" s="14">
        <v>-648.47</v>
      </c>
      <c r="E94" s="14">
        <v>100553.33</v>
      </c>
      <c r="F94" s="15">
        <v>-1.62</v>
      </c>
      <c r="G94" s="14">
        <v>1193.42</v>
      </c>
      <c r="H94" s="14"/>
      <c r="I94" s="14"/>
    </row>
    <row r="95" spans="1:9" x14ac:dyDescent="0.3">
      <c r="A95" s="4" t="s">
        <v>90</v>
      </c>
      <c r="B95" s="244">
        <v>116216.79</v>
      </c>
      <c r="C95" s="391">
        <v>-5.55</v>
      </c>
      <c r="D95" s="14">
        <v>-1012.51</v>
      </c>
      <c r="E95" s="14">
        <v>123044.21</v>
      </c>
      <c r="F95" s="15">
        <v>-2.4500000000000002</v>
      </c>
      <c r="G95" s="14">
        <v>1362.49</v>
      </c>
      <c r="H95" s="14"/>
      <c r="I95" s="14"/>
    </row>
    <row r="96" spans="1:9" x14ac:dyDescent="0.3">
      <c r="A96" s="4" t="s">
        <v>91</v>
      </c>
      <c r="B96" s="244">
        <v>138633.37</v>
      </c>
      <c r="C96" s="391">
        <v>-3.22</v>
      </c>
      <c r="D96" s="14">
        <v>-924.92</v>
      </c>
      <c r="E96" s="14">
        <v>143251.56</v>
      </c>
      <c r="F96" s="15">
        <v>-4.92</v>
      </c>
      <c r="G96" s="14">
        <v>1242.82</v>
      </c>
      <c r="H96" s="14"/>
      <c r="I96" s="14"/>
    </row>
    <row r="97" spans="1:9" x14ac:dyDescent="0.3">
      <c r="A97" s="4" t="s">
        <v>92</v>
      </c>
      <c r="B97" s="244">
        <v>983919.33</v>
      </c>
      <c r="C97" s="391">
        <v>-2.61</v>
      </c>
      <c r="D97" s="14">
        <v>-7066.43</v>
      </c>
      <c r="E97" s="14">
        <v>1010300.54</v>
      </c>
      <c r="F97" s="15">
        <v>-2.57</v>
      </c>
      <c r="G97" s="14">
        <v>8559.14</v>
      </c>
      <c r="H97" s="14"/>
      <c r="I97" s="14"/>
    </row>
    <row r="98" spans="1:9" x14ac:dyDescent="0.3">
      <c r="A98" s="4" t="s">
        <v>93</v>
      </c>
      <c r="B98" s="244">
        <v>54619.74</v>
      </c>
      <c r="C98" s="391">
        <v>-2.69</v>
      </c>
      <c r="D98" s="14">
        <v>-388.67</v>
      </c>
      <c r="E98" s="14">
        <v>56130.69</v>
      </c>
      <c r="F98" s="15">
        <v>0.83</v>
      </c>
      <c r="G98" s="14">
        <v>516.99</v>
      </c>
      <c r="H98" s="14"/>
      <c r="I98" s="14"/>
    </row>
    <row r="99" spans="1:9" x14ac:dyDescent="0.3">
      <c r="A99" s="4" t="s">
        <v>94</v>
      </c>
      <c r="B99" s="244">
        <v>46148.72</v>
      </c>
      <c r="C99" s="391">
        <v>1.0900000000000001</v>
      </c>
      <c r="D99" s="14">
        <v>-331.58</v>
      </c>
      <c r="E99" s="14">
        <v>45652.4</v>
      </c>
      <c r="F99" s="15">
        <v>-4.47</v>
      </c>
      <c r="G99" s="14">
        <v>445.04</v>
      </c>
      <c r="H99" s="14"/>
      <c r="I99" s="14"/>
    </row>
    <row r="100" spans="1:9" x14ac:dyDescent="0.3">
      <c r="A100" s="4" t="s">
        <v>95</v>
      </c>
      <c r="B100" s="244">
        <v>230727.69</v>
      </c>
      <c r="C100" s="391">
        <v>-1.68</v>
      </c>
      <c r="D100" s="14">
        <v>-1244.1400000000001</v>
      </c>
      <c r="E100" s="14">
        <v>234671.98</v>
      </c>
      <c r="F100" s="15">
        <v>-1.38</v>
      </c>
      <c r="G100" s="14">
        <v>1576.25</v>
      </c>
      <c r="H100" s="14"/>
      <c r="I100" s="14"/>
    </row>
    <row r="101" spans="1:9" x14ac:dyDescent="0.3">
      <c r="A101" s="4" t="s">
        <v>96</v>
      </c>
      <c r="B101" s="244">
        <v>39870.629999999997</v>
      </c>
      <c r="C101" s="391">
        <v>-1.1499999999999999</v>
      </c>
      <c r="D101" s="14">
        <v>-327.48</v>
      </c>
      <c r="E101" s="14">
        <v>40333.39</v>
      </c>
      <c r="F101" s="15">
        <v>-16</v>
      </c>
      <c r="G101" s="14">
        <v>420.35</v>
      </c>
      <c r="H101" s="14"/>
      <c r="I101" s="14"/>
    </row>
    <row r="102" spans="1:9" x14ac:dyDescent="0.3">
      <c r="A102" s="4" t="s">
        <v>97</v>
      </c>
      <c r="B102" s="244">
        <v>44376.57</v>
      </c>
      <c r="C102" s="391">
        <v>-0.59</v>
      </c>
      <c r="D102" s="14">
        <v>-253.77</v>
      </c>
      <c r="E102" s="14">
        <v>44637.8</v>
      </c>
      <c r="F102" s="15">
        <v>-4.3600000000000003</v>
      </c>
      <c r="G102" s="14">
        <v>325.12</v>
      </c>
      <c r="H102" s="14"/>
      <c r="I102" s="14"/>
    </row>
    <row r="103" spans="1:9" x14ac:dyDescent="0.3">
      <c r="A103" s="4" t="s">
        <v>98</v>
      </c>
      <c r="B103" s="244">
        <v>820919.48</v>
      </c>
      <c r="C103" s="391">
        <v>-3.6</v>
      </c>
      <c r="D103" s="14">
        <v>-5485.19</v>
      </c>
      <c r="E103" s="14">
        <v>851616.03</v>
      </c>
      <c r="F103" s="15">
        <v>-3.5</v>
      </c>
      <c r="G103" s="14">
        <v>7530.48</v>
      </c>
      <c r="H103" s="14"/>
      <c r="I103" s="14"/>
    </row>
    <row r="104" spans="1:9" x14ac:dyDescent="0.3">
      <c r="A104" s="4" t="s">
        <v>99</v>
      </c>
      <c r="B104" s="244">
        <v>1548092.59</v>
      </c>
      <c r="C104" s="391">
        <v>-2.8</v>
      </c>
      <c r="D104" s="14">
        <v>-10024.4</v>
      </c>
      <c r="E104" s="14">
        <v>1592612.48</v>
      </c>
      <c r="F104" s="15">
        <v>-3.23</v>
      </c>
      <c r="G104" s="14">
        <v>12709.56</v>
      </c>
      <c r="H104" s="14"/>
      <c r="I104" s="14"/>
    </row>
    <row r="105" spans="1:9" x14ac:dyDescent="0.3">
      <c r="A105" s="4" t="s">
        <v>100</v>
      </c>
      <c r="B105" s="244">
        <v>144065.48000000001</v>
      </c>
      <c r="C105" s="391">
        <v>-3.72</v>
      </c>
      <c r="D105" s="14">
        <v>-735.38</v>
      </c>
      <c r="E105" s="14">
        <v>149632.53</v>
      </c>
      <c r="F105" s="15">
        <v>-3.09</v>
      </c>
      <c r="G105" s="14">
        <v>960.97</v>
      </c>
      <c r="H105" s="14"/>
      <c r="I105" s="14"/>
    </row>
    <row r="106" spans="1:9" x14ac:dyDescent="0.3">
      <c r="A106" s="4" t="s">
        <v>101</v>
      </c>
      <c r="B106" s="244">
        <v>149947.20000000001</v>
      </c>
      <c r="C106" s="391">
        <v>-3.56</v>
      </c>
      <c r="D106" s="14">
        <v>-769.14</v>
      </c>
      <c r="E106" s="14">
        <v>155480.26999999999</v>
      </c>
      <c r="F106" s="15">
        <v>-0.65</v>
      </c>
      <c r="G106" s="14">
        <v>1028.75</v>
      </c>
      <c r="H106" s="14"/>
      <c r="I106" s="14"/>
    </row>
    <row r="107" spans="1:9" x14ac:dyDescent="0.3">
      <c r="A107" s="4" t="s">
        <v>102</v>
      </c>
      <c r="B107" s="244">
        <v>150926.12</v>
      </c>
      <c r="C107" s="391">
        <v>-4.49</v>
      </c>
      <c r="D107" s="14">
        <v>-1199.22</v>
      </c>
      <c r="E107" s="14">
        <v>158026.46</v>
      </c>
      <c r="F107" s="15">
        <v>-2.54</v>
      </c>
      <c r="G107" s="14">
        <v>1622.18</v>
      </c>
      <c r="H107" s="14"/>
    </row>
    <row r="108" spans="1:9" x14ac:dyDescent="0.3">
      <c r="A108" s="4" t="s">
        <v>103</v>
      </c>
      <c r="B108" s="244">
        <v>1908255.42</v>
      </c>
      <c r="C108" s="391">
        <v>-2.63</v>
      </c>
      <c r="D108" s="14">
        <v>-12456.27</v>
      </c>
      <c r="E108" s="14">
        <v>1959760.02</v>
      </c>
      <c r="F108" s="15">
        <v>-2.0099999999999998</v>
      </c>
      <c r="G108" s="14">
        <v>15925.29</v>
      </c>
      <c r="H108" s="14"/>
      <c r="I108" s="14"/>
    </row>
    <row r="109" spans="1:9" x14ac:dyDescent="0.3">
      <c r="A109" s="4" t="s">
        <v>104</v>
      </c>
      <c r="B109" s="244">
        <v>71142.720000000001</v>
      </c>
      <c r="C109" s="391">
        <v>1.18</v>
      </c>
      <c r="D109" s="14">
        <v>-392.03</v>
      </c>
      <c r="E109" s="14">
        <v>70310.070000000007</v>
      </c>
      <c r="F109" s="15">
        <v>-2.48</v>
      </c>
      <c r="G109" s="14">
        <v>507.94</v>
      </c>
      <c r="H109" s="14"/>
      <c r="I109" s="14"/>
    </row>
    <row r="110" spans="1:9" x14ac:dyDescent="0.3">
      <c r="A110" s="238" t="s">
        <v>105</v>
      </c>
      <c r="B110" s="392">
        <v>406853.55</v>
      </c>
      <c r="C110" s="391">
        <v>-3.27</v>
      </c>
      <c r="D110" s="393">
        <v>-2380.38</v>
      </c>
      <c r="E110" s="14">
        <v>420624.48</v>
      </c>
      <c r="F110" s="15">
        <v>-1.94</v>
      </c>
      <c r="G110" s="14">
        <v>3218.06</v>
      </c>
      <c r="I110" s="14"/>
    </row>
    <row r="111" spans="1:9" x14ac:dyDescent="0.3">
      <c r="A111" s="4" t="s">
        <v>106</v>
      </c>
      <c r="B111" s="244">
        <v>18833.55</v>
      </c>
      <c r="C111" s="391">
        <v>4.3</v>
      </c>
      <c r="D111" s="14">
        <v>-92.81</v>
      </c>
      <c r="E111" s="14">
        <v>18056.900000000001</v>
      </c>
      <c r="F111" s="15">
        <v>-4.8499999999999996</v>
      </c>
      <c r="G111" s="14">
        <v>118.79</v>
      </c>
      <c r="H111" s="14"/>
    </row>
    <row r="112" spans="1:9" x14ac:dyDescent="0.3">
      <c r="A112" s="4" t="s">
        <v>107</v>
      </c>
      <c r="B112" s="244">
        <v>262941.3</v>
      </c>
      <c r="C112" s="391">
        <v>-3.55</v>
      </c>
      <c r="D112" s="14">
        <v>-1925.39</v>
      </c>
      <c r="E112" s="14">
        <v>272618.32</v>
      </c>
      <c r="F112" s="15">
        <v>-3.32</v>
      </c>
      <c r="G112" s="14">
        <v>2448.7399999999998</v>
      </c>
      <c r="H112" s="14"/>
      <c r="I112" s="14"/>
    </row>
    <row r="113" spans="1:9" x14ac:dyDescent="0.3">
      <c r="A113" s="4" t="s">
        <v>108</v>
      </c>
      <c r="B113" s="244">
        <v>25461.24</v>
      </c>
      <c r="C113" s="391">
        <v>-7.45</v>
      </c>
      <c r="D113" s="14">
        <v>-195.33</v>
      </c>
      <c r="E113" s="14">
        <v>27510.92</v>
      </c>
      <c r="F113" s="15">
        <v>0.08</v>
      </c>
      <c r="G113" s="14">
        <v>303.58999999999997</v>
      </c>
      <c r="H113" s="14"/>
      <c r="I113" s="14"/>
    </row>
    <row r="114" spans="1:9" x14ac:dyDescent="0.3">
      <c r="A114" s="4" t="s">
        <v>109</v>
      </c>
      <c r="B114" s="244">
        <v>40142.79</v>
      </c>
      <c r="C114" s="391">
        <v>-2.58</v>
      </c>
      <c r="D114" s="14">
        <v>-287.2</v>
      </c>
      <c r="E114" s="14">
        <v>41204.93</v>
      </c>
      <c r="F114" s="15">
        <v>-1.61</v>
      </c>
      <c r="G114" s="14">
        <v>372.99</v>
      </c>
      <c r="H114" s="14"/>
      <c r="I114" s="14"/>
    </row>
    <row r="115" spans="1:9" x14ac:dyDescent="0.3">
      <c r="A115" s="238" t="s">
        <v>110</v>
      </c>
      <c r="B115" s="392">
        <v>1796708.95</v>
      </c>
      <c r="C115" s="391">
        <v>-1.97</v>
      </c>
      <c r="D115" s="393">
        <v>-13459.67</v>
      </c>
      <c r="E115" s="14">
        <v>1832836.28</v>
      </c>
      <c r="F115" s="15">
        <v>-4.71</v>
      </c>
      <c r="G115" s="14">
        <v>16631.259999999998</v>
      </c>
    </row>
    <row r="116" spans="1:9" x14ac:dyDescent="0.3">
      <c r="A116" s="4" t="s">
        <v>111</v>
      </c>
      <c r="B116" s="244">
        <v>148582.9</v>
      </c>
      <c r="C116" s="391">
        <v>-2.04</v>
      </c>
      <c r="D116" s="14">
        <v>-791.37</v>
      </c>
      <c r="E116" s="14">
        <v>151671.26999999999</v>
      </c>
      <c r="F116" s="15">
        <v>-3.3</v>
      </c>
      <c r="G116" s="14">
        <v>976.04</v>
      </c>
      <c r="H116" s="14"/>
      <c r="I116" s="14"/>
    </row>
    <row r="117" spans="1:9" x14ac:dyDescent="0.3">
      <c r="A117" s="4" t="s">
        <v>112</v>
      </c>
      <c r="B117" s="244">
        <v>149651.38</v>
      </c>
      <c r="C117" s="391">
        <v>-2.73</v>
      </c>
      <c r="D117" s="14">
        <v>-1025.93</v>
      </c>
      <c r="E117" s="14">
        <v>153857.4</v>
      </c>
      <c r="F117" s="15">
        <v>-2.2200000000000002</v>
      </c>
      <c r="G117" s="14">
        <v>1364.42</v>
      </c>
      <c r="H117" s="14"/>
    </row>
    <row r="118" spans="1:9" x14ac:dyDescent="0.3">
      <c r="A118" s="4" t="s">
        <v>113</v>
      </c>
      <c r="B118" s="244">
        <v>58212.78</v>
      </c>
      <c r="C118" s="391">
        <v>-0.94</v>
      </c>
      <c r="D118" s="14">
        <v>-350.8</v>
      </c>
      <c r="E118" s="14">
        <v>58767.98</v>
      </c>
      <c r="F118" s="15">
        <v>-5.68</v>
      </c>
      <c r="G118" s="14">
        <v>479.33</v>
      </c>
      <c r="H118" s="14"/>
      <c r="I118" s="14"/>
    </row>
    <row r="119" spans="1:9" x14ac:dyDescent="0.3">
      <c r="A119" s="4" t="s">
        <v>114</v>
      </c>
      <c r="B119" s="244">
        <v>1105424.76</v>
      </c>
      <c r="C119" s="391">
        <v>-3.25</v>
      </c>
      <c r="D119" s="14">
        <v>-8322.67</v>
      </c>
      <c r="E119" s="14">
        <v>1142577.27</v>
      </c>
      <c r="F119" s="15">
        <v>-2.69</v>
      </c>
      <c r="G119" s="14">
        <v>10637.22</v>
      </c>
      <c r="H119" s="14"/>
      <c r="I119" s="14"/>
    </row>
    <row r="120" spans="1:9" x14ac:dyDescent="0.3">
      <c r="A120" s="4" t="s">
        <v>115</v>
      </c>
      <c r="B120" s="244">
        <v>297143.38</v>
      </c>
      <c r="C120" s="391">
        <v>-0.61</v>
      </c>
      <c r="D120" s="14">
        <v>-1584.79</v>
      </c>
      <c r="E120" s="14">
        <v>298976.2</v>
      </c>
      <c r="F120" s="15">
        <v>-3.5</v>
      </c>
      <c r="G120" s="14">
        <v>1945.6</v>
      </c>
      <c r="H120" s="14"/>
      <c r="I120" s="14"/>
    </row>
    <row r="121" spans="1:9" x14ac:dyDescent="0.3">
      <c r="A121" s="4" t="s">
        <v>116</v>
      </c>
      <c r="B121" s="244">
        <v>307985.63</v>
      </c>
      <c r="C121" s="391">
        <v>-2.36</v>
      </c>
      <c r="D121" s="14">
        <v>-1631.13</v>
      </c>
      <c r="E121" s="14">
        <v>315443.8</v>
      </c>
      <c r="F121" s="15">
        <v>-1.49</v>
      </c>
      <c r="G121" s="14">
        <v>2070.17</v>
      </c>
      <c r="H121" s="14"/>
      <c r="I121" s="14"/>
    </row>
    <row r="122" spans="1:9" x14ac:dyDescent="0.3">
      <c r="A122" s="4" t="s">
        <v>117</v>
      </c>
      <c r="B122" s="244">
        <v>57128.62</v>
      </c>
      <c r="C122" s="391">
        <v>0.51</v>
      </c>
      <c r="D122" s="14">
        <v>-268.08</v>
      </c>
      <c r="E122" s="14">
        <v>56836.77</v>
      </c>
      <c r="F122" s="15">
        <v>-0.17</v>
      </c>
      <c r="G122" s="14">
        <v>362.61</v>
      </c>
      <c r="H122" s="14"/>
      <c r="I122" s="14"/>
    </row>
    <row r="123" spans="1:9" x14ac:dyDescent="0.3">
      <c r="A123" s="4" t="s">
        <v>118</v>
      </c>
      <c r="B123" s="244">
        <v>53497.94</v>
      </c>
      <c r="C123" s="391">
        <v>-2.5299999999999998</v>
      </c>
      <c r="D123" s="14">
        <v>-170.91</v>
      </c>
      <c r="E123" s="14">
        <v>54884.33</v>
      </c>
      <c r="F123" s="15">
        <v>-0.03</v>
      </c>
      <c r="G123" s="14">
        <v>225.17</v>
      </c>
      <c r="H123" s="14"/>
      <c r="I123" s="14"/>
    </row>
    <row r="124" spans="1:9" x14ac:dyDescent="0.3">
      <c r="A124" s="4" t="s">
        <v>119</v>
      </c>
      <c r="B124" s="244">
        <v>380571.39</v>
      </c>
      <c r="C124" s="391">
        <v>-0.11</v>
      </c>
      <c r="D124" s="14">
        <v>-1975.66</v>
      </c>
      <c r="E124" s="14">
        <v>380974.01</v>
      </c>
      <c r="F124" s="15">
        <v>-1.6</v>
      </c>
      <c r="G124" s="14">
        <v>2544.5700000000002</v>
      </c>
      <c r="H124" s="14"/>
      <c r="I124" s="14"/>
    </row>
    <row r="125" spans="1:9" x14ac:dyDescent="0.3">
      <c r="A125" s="4" t="s">
        <v>120</v>
      </c>
      <c r="B125" s="244">
        <v>165964.53</v>
      </c>
      <c r="C125" s="391">
        <v>-3.57</v>
      </c>
      <c r="D125" s="14">
        <v>-1086.06</v>
      </c>
      <c r="E125" s="14">
        <v>172107.69</v>
      </c>
      <c r="F125" s="15">
        <v>-1.71</v>
      </c>
      <c r="G125" s="14">
        <v>1485.35</v>
      </c>
      <c r="H125" s="14"/>
      <c r="I125" s="14"/>
    </row>
    <row r="126" spans="1:9" x14ac:dyDescent="0.3">
      <c r="A126" s="4" t="s">
        <v>121</v>
      </c>
      <c r="B126" s="244">
        <v>330008.86</v>
      </c>
      <c r="C126" s="391">
        <v>1.45</v>
      </c>
      <c r="D126" s="14">
        <v>-1847.49</v>
      </c>
      <c r="E126" s="14">
        <v>325293.14</v>
      </c>
      <c r="F126" s="15">
        <v>-2.52</v>
      </c>
      <c r="G126" s="14">
        <v>2383.66</v>
      </c>
      <c r="H126" s="14"/>
      <c r="I126" s="14"/>
    </row>
    <row r="127" spans="1:9" x14ac:dyDescent="0.3">
      <c r="A127" s="4" t="s">
        <v>122</v>
      </c>
      <c r="B127" s="244">
        <v>159105.32999999999</v>
      </c>
      <c r="C127" s="391">
        <v>-3.85</v>
      </c>
      <c r="D127" s="14">
        <v>-1595.89</v>
      </c>
      <c r="E127" s="14">
        <v>165470.73000000001</v>
      </c>
      <c r="F127" s="15">
        <v>-2.3199999999999998</v>
      </c>
      <c r="G127" s="14">
        <v>2183.73</v>
      </c>
      <c r="H127" s="14"/>
      <c r="I127" s="14"/>
    </row>
    <row r="128" spans="1:9" x14ac:dyDescent="0.3">
      <c r="A128" s="4" t="s">
        <v>123</v>
      </c>
      <c r="B128" s="244">
        <v>175692.44</v>
      </c>
      <c r="C128" s="391">
        <v>-1.52</v>
      </c>
      <c r="D128" s="14">
        <v>-673.89</v>
      </c>
      <c r="E128" s="14">
        <v>178401.5</v>
      </c>
      <c r="F128" s="15">
        <v>-0.65</v>
      </c>
      <c r="G128" s="14">
        <v>865.73</v>
      </c>
      <c r="H128" s="14"/>
      <c r="I128" s="14"/>
    </row>
    <row r="129" spans="1:9" x14ac:dyDescent="0.3">
      <c r="A129" s="4" t="s">
        <v>124</v>
      </c>
      <c r="B129" s="244">
        <v>180971.88</v>
      </c>
      <c r="C129" s="391">
        <v>-3.06</v>
      </c>
      <c r="D129" s="14">
        <v>-1001.98</v>
      </c>
      <c r="E129" s="14">
        <v>186692.44</v>
      </c>
      <c r="F129" s="15">
        <v>-0.25</v>
      </c>
      <c r="G129" s="14">
        <v>1336.71</v>
      </c>
      <c r="H129" s="14"/>
      <c r="I129" s="14"/>
    </row>
    <row r="130" spans="1:9" x14ac:dyDescent="0.3">
      <c r="A130" s="4" t="s">
        <v>125</v>
      </c>
      <c r="B130" s="244">
        <v>798281.68</v>
      </c>
      <c r="C130" s="391">
        <v>-2.94</v>
      </c>
      <c r="D130" s="14">
        <v>-4529.7700000000004</v>
      </c>
      <c r="E130" s="14">
        <v>822421.36</v>
      </c>
      <c r="F130" s="15">
        <v>-2.6</v>
      </c>
      <c r="G130" s="14">
        <v>5793.8</v>
      </c>
      <c r="H130" s="14"/>
      <c r="I130" s="14"/>
    </row>
    <row r="131" spans="1:9" x14ac:dyDescent="0.3">
      <c r="A131" s="4" t="s">
        <v>126</v>
      </c>
      <c r="B131" s="244">
        <v>280446.18</v>
      </c>
      <c r="C131" s="391">
        <v>-2.78</v>
      </c>
      <c r="D131" s="14">
        <v>-1735.65</v>
      </c>
      <c r="E131" s="14">
        <v>288462.48</v>
      </c>
      <c r="F131" s="15">
        <v>-2.8</v>
      </c>
      <c r="G131" s="14">
        <v>2314.98</v>
      </c>
      <c r="H131" s="14"/>
      <c r="I131" s="14"/>
    </row>
    <row r="132" spans="1:9" x14ac:dyDescent="0.3">
      <c r="A132" s="4" t="s">
        <v>127</v>
      </c>
      <c r="B132" s="244">
        <v>140517.51999999999</v>
      </c>
      <c r="C132" s="391">
        <v>-1.67</v>
      </c>
      <c r="D132" s="14">
        <v>-801.34</v>
      </c>
      <c r="E132" s="14">
        <v>142908.54999999999</v>
      </c>
      <c r="F132" s="15">
        <v>-3.99</v>
      </c>
      <c r="G132" s="14">
        <v>1043.9100000000001</v>
      </c>
      <c r="H132" s="14"/>
      <c r="I132" s="14"/>
    </row>
    <row r="133" spans="1:9" x14ac:dyDescent="0.3">
      <c r="A133" s="4" t="s">
        <v>128</v>
      </c>
      <c r="B133" s="244">
        <v>310083.15000000002</v>
      </c>
      <c r="C133" s="391">
        <v>-4.7300000000000004</v>
      </c>
      <c r="D133" s="14">
        <v>-4409.54</v>
      </c>
      <c r="E133" s="14">
        <v>325470.07</v>
      </c>
      <c r="F133" s="15">
        <v>-2.33</v>
      </c>
      <c r="G133" s="14">
        <v>4165.04</v>
      </c>
      <c r="H133" s="14"/>
      <c r="I133" s="14"/>
    </row>
    <row r="134" spans="1:9" x14ac:dyDescent="0.3">
      <c r="A134" s="4" t="s">
        <v>129</v>
      </c>
      <c r="B134" s="244">
        <v>38867.870000000003</v>
      </c>
      <c r="C134" s="391">
        <v>-0.71</v>
      </c>
      <c r="D134" s="14">
        <v>-152.58000000000001</v>
      </c>
      <c r="E134" s="14">
        <v>39146.68</v>
      </c>
      <c r="F134" s="15">
        <v>-0.5</v>
      </c>
      <c r="G134" s="14">
        <v>195.15</v>
      </c>
      <c r="H134" s="14"/>
      <c r="I134" s="14"/>
    </row>
    <row r="135" spans="1:9" x14ac:dyDescent="0.3">
      <c r="A135" s="4" t="s">
        <v>130</v>
      </c>
      <c r="B135" s="244">
        <v>110146.97</v>
      </c>
      <c r="C135" s="391">
        <v>1.41</v>
      </c>
      <c r="D135" s="14">
        <v>-368.62</v>
      </c>
      <c r="E135" s="14">
        <v>108619</v>
      </c>
      <c r="F135" s="15">
        <v>0.39</v>
      </c>
      <c r="G135" s="14">
        <v>491.77</v>
      </c>
      <c r="H135" s="14"/>
      <c r="I135" s="14"/>
    </row>
    <row r="136" spans="1:9" x14ac:dyDescent="0.3">
      <c r="A136" s="4" t="s">
        <v>131</v>
      </c>
      <c r="B136" s="244">
        <v>86826.06</v>
      </c>
      <c r="C136" s="391">
        <v>2.0099999999999998</v>
      </c>
      <c r="D136" s="14">
        <v>-655.37</v>
      </c>
      <c r="E136" s="14">
        <v>85114.33</v>
      </c>
      <c r="F136" s="15">
        <v>-1.02</v>
      </c>
      <c r="G136" s="14">
        <v>886.74</v>
      </c>
      <c r="H136" s="14"/>
      <c r="I136" s="14"/>
    </row>
    <row r="137" spans="1:9" x14ac:dyDescent="0.3">
      <c r="A137" s="4" t="s">
        <v>132</v>
      </c>
      <c r="B137" s="244">
        <v>120351.03</v>
      </c>
      <c r="C137" s="391">
        <v>-0.85</v>
      </c>
      <c r="D137" s="14">
        <v>-535.42999999999995</v>
      </c>
      <c r="E137" s="14">
        <v>121386.08</v>
      </c>
      <c r="F137" s="15">
        <v>-3.72</v>
      </c>
      <c r="G137" s="14">
        <v>722.38</v>
      </c>
      <c r="H137" s="14"/>
      <c r="I137" s="14"/>
    </row>
    <row r="138" spans="1:9" x14ac:dyDescent="0.3">
      <c r="A138" s="4" t="s">
        <v>133</v>
      </c>
      <c r="B138" s="244">
        <v>240423.11</v>
      </c>
      <c r="C138" s="391">
        <v>7.0000000000000007E-2</v>
      </c>
      <c r="D138" s="14">
        <v>-2560.79</v>
      </c>
      <c r="E138" s="14">
        <v>240262.19</v>
      </c>
      <c r="F138" s="15">
        <v>-3.85</v>
      </c>
      <c r="G138" s="14">
        <v>2526.06</v>
      </c>
      <c r="H138" s="14"/>
      <c r="I138" s="14"/>
    </row>
    <row r="139" spans="1:9" x14ac:dyDescent="0.3">
      <c r="A139" s="4" t="s">
        <v>134</v>
      </c>
      <c r="B139" s="244">
        <v>39107.43</v>
      </c>
      <c r="C139" s="391">
        <v>-3.61</v>
      </c>
      <c r="D139" s="14">
        <v>-180.64</v>
      </c>
      <c r="E139" s="14">
        <v>40572.26</v>
      </c>
      <c r="F139" s="15">
        <v>4.0999999999999996</v>
      </c>
      <c r="G139" s="14">
        <v>264.44</v>
      </c>
      <c r="H139" s="14"/>
    </row>
    <row r="140" spans="1:9" x14ac:dyDescent="0.3">
      <c r="A140" s="4" t="s">
        <v>135</v>
      </c>
      <c r="B140" s="244">
        <v>182127.55</v>
      </c>
      <c r="C140" s="391">
        <v>-7.71</v>
      </c>
      <c r="D140" s="14">
        <v>-979.4</v>
      </c>
      <c r="E140" s="14">
        <v>197337.5</v>
      </c>
      <c r="F140" s="15">
        <v>-0.83</v>
      </c>
      <c r="G140" s="14">
        <v>1223.5</v>
      </c>
      <c r="H140" s="14"/>
      <c r="I140" s="14"/>
    </row>
    <row r="141" spans="1:9" x14ac:dyDescent="0.3">
      <c r="A141" s="4" t="s">
        <v>136</v>
      </c>
      <c r="B141" s="244">
        <v>50526.6</v>
      </c>
      <c r="C141" s="391">
        <v>-6.59</v>
      </c>
      <c r="D141" s="14">
        <v>-345.87</v>
      </c>
      <c r="E141" s="14">
        <v>54090</v>
      </c>
      <c r="F141" s="15">
        <v>-1.23</v>
      </c>
      <c r="G141" s="14">
        <v>463.07</v>
      </c>
      <c r="H141" s="14"/>
      <c r="I141" s="14"/>
    </row>
    <row r="142" spans="1:9" x14ac:dyDescent="0.3">
      <c r="A142" s="4" t="s">
        <v>137</v>
      </c>
      <c r="B142" s="244">
        <v>915042.76</v>
      </c>
      <c r="C142" s="391">
        <v>-2.88</v>
      </c>
      <c r="D142" s="14">
        <v>-5789.31</v>
      </c>
      <c r="E142" s="14">
        <v>942166.03</v>
      </c>
      <c r="F142" s="15">
        <v>-1.9</v>
      </c>
      <c r="G142" s="14">
        <v>7647.83</v>
      </c>
      <c r="H142" s="14"/>
      <c r="I142" s="14"/>
    </row>
    <row r="143" spans="1:9" x14ac:dyDescent="0.3">
      <c r="A143" s="4" t="s">
        <v>138</v>
      </c>
      <c r="B143" s="244">
        <v>139681.17000000001</v>
      </c>
      <c r="C143" s="391">
        <v>-4.22</v>
      </c>
      <c r="D143" s="14">
        <v>-1072.06</v>
      </c>
      <c r="E143" s="14">
        <v>145839.32999999999</v>
      </c>
      <c r="F143" s="15">
        <v>-0.66</v>
      </c>
      <c r="G143" s="14">
        <v>1130.67</v>
      </c>
      <c r="H143" s="14"/>
      <c r="I143" s="14"/>
    </row>
    <row r="144" spans="1:9" x14ac:dyDescent="0.3">
      <c r="A144" s="4" t="s">
        <v>139</v>
      </c>
      <c r="B144" s="244">
        <v>29615.54</v>
      </c>
      <c r="C144" s="391">
        <v>0.69</v>
      </c>
      <c r="D144" s="14">
        <v>-300.81</v>
      </c>
      <c r="E144" s="14">
        <v>29413.41</v>
      </c>
      <c r="F144" s="15">
        <v>-4.96</v>
      </c>
      <c r="G144" s="14">
        <v>422.6</v>
      </c>
      <c r="H144" s="14"/>
      <c r="I144" s="14"/>
    </row>
    <row r="145" spans="1:9" x14ac:dyDescent="0.3">
      <c r="A145" s="4" t="s">
        <v>140</v>
      </c>
      <c r="B145" s="244">
        <v>41985.71</v>
      </c>
      <c r="C145" s="391">
        <v>-4.16</v>
      </c>
      <c r="D145" s="14">
        <v>-277.38</v>
      </c>
      <c r="E145" s="14">
        <v>43808.99</v>
      </c>
      <c r="F145" s="15">
        <v>-1.25</v>
      </c>
      <c r="G145" s="14">
        <v>366.18</v>
      </c>
      <c r="H145" s="14"/>
      <c r="I145" s="14"/>
    </row>
    <row r="146" spans="1:9" x14ac:dyDescent="0.3">
      <c r="A146" s="4" t="s">
        <v>141</v>
      </c>
      <c r="B146" s="244">
        <v>461650.08</v>
      </c>
      <c r="C146" s="391">
        <v>-0.79</v>
      </c>
      <c r="D146" s="14">
        <v>-1716.54</v>
      </c>
      <c r="E146" s="14">
        <v>465324.46</v>
      </c>
      <c r="F146" s="15">
        <v>-3.09</v>
      </c>
      <c r="G146" s="14">
        <v>2233.9499999999998</v>
      </c>
      <c r="H146" s="14"/>
      <c r="I146" s="14"/>
    </row>
    <row r="147" spans="1:9" x14ac:dyDescent="0.3">
      <c r="A147" s="4" t="s">
        <v>142</v>
      </c>
      <c r="B147" s="244">
        <v>180632.75</v>
      </c>
      <c r="C147" s="391">
        <v>2.58</v>
      </c>
      <c r="D147" s="14">
        <v>-964.56</v>
      </c>
      <c r="E147" s="14">
        <v>176083.23</v>
      </c>
      <c r="F147" s="15">
        <v>-3.43</v>
      </c>
      <c r="G147" s="14">
        <v>1250.53</v>
      </c>
      <c r="H147" s="14"/>
      <c r="I147" s="14"/>
    </row>
    <row r="148" spans="1:9" x14ac:dyDescent="0.3">
      <c r="A148" s="4" t="s">
        <v>143</v>
      </c>
      <c r="B148" s="244">
        <v>154104.44</v>
      </c>
      <c r="C148" s="391">
        <v>-1.21</v>
      </c>
      <c r="D148" s="14">
        <v>-696.89</v>
      </c>
      <c r="E148" s="14">
        <v>155995.22</v>
      </c>
      <c r="F148" s="15">
        <v>-3.46</v>
      </c>
      <c r="G148" s="14">
        <v>924.22</v>
      </c>
      <c r="H148" s="14"/>
      <c r="I148" s="14"/>
    </row>
    <row r="149" spans="1:9" x14ac:dyDescent="0.3">
      <c r="A149" s="4" t="s">
        <v>144</v>
      </c>
      <c r="B149" s="244">
        <v>33534.69</v>
      </c>
      <c r="C149" s="391">
        <v>1.72</v>
      </c>
      <c r="D149" s="14">
        <v>-212.14</v>
      </c>
      <c r="E149" s="14">
        <v>32969.24</v>
      </c>
      <c r="F149" s="15">
        <v>-5.93</v>
      </c>
      <c r="G149" s="14">
        <v>277.02</v>
      </c>
      <c r="H149" s="14"/>
      <c r="I149" s="14"/>
    </row>
    <row r="150" spans="1:9" x14ac:dyDescent="0.3">
      <c r="A150" s="4" t="s">
        <v>145</v>
      </c>
      <c r="B150" s="244">
        <v>287064.40999999997</v>
      </c>
      <c r="C150" s="391">
        <v>-1.95</v>
      </c>
      <c r="D150" s="14">
        <v>-1806.64</v>
      </c>
      <c r="E150" s="14">
        <v>292785.3</v>
      </c>
      <c r="F150" s="15">
        <v>-2.23</v>
      </c>
      <c r="G150" s="14">
        <v>2293.89</v>
      </c>
      <c r="H150" s="14"/>
      <c r="I150" s="14"/>
    </row>
    <row r="151" spans="1:9" x14ac:dyDescent="0.3">
      <c r="A151" s="4" t="s">
        <v>146</v>
      </c>
      <c r="B151" s="244">
        <v>204405.96</v>
      </c>
      <c r="C151" s="391">
        <v>-4.8499999999999996</v>
      </c>
      <c r="D151" s="14">
        <v>-1106.51</v>
      </c>
      <c r="E151" s="14">
        <v>214829.01</v>
      </c>
      <c r="F151" s="15">
        <v>-2.38</v>
      </c>
      <c r="G151" s="14">
        <v>1555.35</v>
      </c>
      <c r="H151" s="14"/>
      <c r="I151" s="14"/>
    </row>
    <row r="152" spans="1:9" x14ac:dyDescent="0.3">
      <c r="A152" s="238" t="s">
        <v>147</v>
      </c>
      <c r="B152" s="316">
        <v>125838.43</v>
      </c>
      <c r="C152" s="391">
        <v>-2.29</v>
      </c>
      <c r="D152" s="393">
        <v>-1090.4000000000001</v>
      </c>
      <c r="E152" s="14">
        <v>128787.13</v>
      </c>
      <c r="F152" s="15">
        <v>-4.33</v>
      </c>
      <c r="G152" s="14">
        <v>1450.86</v>
      </c>
      <c r="I152" s="14"/>
    </row>
    <row r="153" spans="1:9" x14ac:dyDescent="0.3">
      <c r="A153" s="4" t="s">
        <v>148</v>
      </c>
      <c r="B153" s="244">
        <v>346749.9</v>
      </c>
      <c r="C153" s="391">
        <v>-0.45</v>
      </c>
      <c r="D153" s="14">
        <v>-3155</v>
      </c>
      <c r="E153" s="14">
        <v>348330.42</v>
      </c>
      <c r="F153" s="15">
        <v>-1.98</v>
      </c>
      <c r="G153" s="14">
        <v>3347.36</v>
      </c>
      <c r="H153" s="14"/>
      <c r="I153" s="14"/>
    </row>
    <row r="154" spans="1:9" x14ac:dyDescent="0.3">
      <c r="A154" s="4" t="s">
        <v>149</v>
      </c>
      <c r="B154" s="244">
        <v>109623.76</v>
      </c>
      <c r="C154" s="391">
        <v>5.4</v>
      </c>
      <c r="D154" s="14">
        <v>-509.72</v>
      </c>
      <c r="E154" s="14">
        <v>104006.28</v>
      </c>
      <c r="F154" s="15">
        <v>-1.42</v>
      </c>
      <c r="G154" s="14">
        <v>707.66</v>
      </c>
      <c r="H154" s="14"/>
      <c r="I154" s="14"/>
    </row>
    <row r="155" spans="1:9" x14ac:dyDescent="0.3">
      <c r="A155" s="4" t="s">
        <v>150</v>
      </c>
      <c r="B155" s="244">
        <v>186169.13</v>
      </c>
      <c r="C155" s="391">
        <v>-3.21</v>
      </c>
      <c r="D155" s="14">
        <v>-961.07</v>
      </c>
      <c r="E155" s="14">
        <v>192337.08</v>
      </c>
      <c r="F155" s="15">
        <v>-1.97</v>
      </c>
      <c r="G155" s="14">
        <v>1233.76</v>
      </c>
      <c r="H155" s="14"/>
    </row>
    <row r="156" spans="1:9" x14ac:dyDescent="0.3">
      <c r="A156" s="4" t="s">
        <v>151</v>
      </c>
      <c r="B156" s="244">
        <v>513682.79</v>
      </c>
      <c r="C156" s="391">
        <v>-2.79</v>
      </c>
      <c r="D156" s="14">
        <v>-2742.19</v>
      </c>
      <c r="E156" s="14">
        <v>528402.68999999994</v>
      </c>
      <c r="F156" s="15">
        <v>-2.5299999999999998</v>
      </c>
      <c r="G156" s="14">
        <v>4150.1099999999997</v>
      </c>
      <c r="H156" s="14"/>
      <c r="I156" s="14"/>
    </row>
    <row r="157" spans="1:9" x14ac:dyDescent="0.3">
      <c r="A157" s="4" t="s">
        <v>152</v>
      </c>
      <c r="B157" s="244">
        <v>86165.06</v>
      </c>
      <c r="C157" s="391">
        <v>-2.99</v>
      </c>
      <c r="D157" s="14">
        <v>-410.22</v>
      </c>
      <c r="E157" s="14">
        <v>88820.05</v>
      </c>
      <c r="F157" s="15">
        <v>-0.13</v>
      </c>
      <c r="G157" s="14">
        <v>512.41999999999996</v>
      </c>
      <c r="H157" s="14"/>
      <c r="I157" s="14"/>
    </row>
    <row r="158" spans="1:9" x14ac:dyDescent="0.3">
      <c r="A158" s="4" t="s">
        <v>153</v>
      </c>
      <c r="B158" s="244">
        <v>116683.2</v>
      </c>
      <c r="C158" s="391">
        <v>-5.89</v>
      </c>
      <c r="D158" s="14">
        <v>-994.46</v>
      </c>
      <c r="E158" s="14">
        <v>123981.44</v>
      </c>
      <c r="F158" s="15">
        <v>0.06</v>
      </c>
      <c r="G158" s="14">
        <v>1329</v>
      </c>
      <c r="H158" s="14"/>
      <c r="I158" s="14"/>
    </row>
    <row r="159" spans="1:9" x14ac:dyDescent="0.3">
      <c r="A159" s="4" t="s">
        <v>154</v>
      </c>
      <c r="B159" s="244">
        <v>754414.14</v>
      </c>
      <c r="C159" s="391">
        <v>-3.94</v>
      </c>
      <c r="D159" s="14">
        <v>-3961.92</v>
      </c>
      <c r="E159" s="14">
        <v>785382.33</v>
      </c>
      <c r="F159" s="15">
        <v>-1.05</v>
      </c>
      <c r="G159" s="14">
        <v>4996.24</v>
      </c>
      <c r="H159" s="14"/>
      <c r="I159" s="14"/>
    </row>
    <row r="160" spans="1:9" x14ac:dyDescent="0.3">
      <c r="A160" s="4" t="s">
        <v>155</v>
      </c>
      <c r="B160" s="244">
        <v>146062.32</v>
      </c>
      <c r="C160" s="391">
        <v>-2.29</v>
      </c>
      <c r="D160" s="14">
        <v>-1098.96</v>
      </c>
      <c r="E160" s="14">
        <v>149486.17000000001</v>
      </c>
      <c r="F160" s="15">
        <v>-4.75</v>
      </c>
      <c r="G160" s="14">
        <v>1391.47</v>
      </c>
      <c r="H160" s="14"/>
      <c r="I160" s="14"/>
    </row>
    <row r="161" spans="1:9" x14ac:dyDescent="0.3">
      <c r="A161" s="4" t="s">
        <v>156</v>
      </c>
      <c r="B161" s="244">
        <v>21443.75</v>
      </c>
      <c r="C161" s="391">
        <v>-1.84</v>
      </c>
      <c r="D161" s="14">
        <v>0</v>
      </c>
      <c r="E161" s="14">
        <v>21845.18</v>
      </c>
      <c r="F161" s="15">
        <v>-1.08</v>
      </c>
      <c r="G161" s="14">
        <v>0</v>
      </c>
      <c r="H161" s="14"/>
      <c r="I161" s="14"/>
    </row>
    <row r="162" spans="1:9" x14ac:dyDescent="0.3">
      <c r="A162" s="4" t="s">
        <v>157</v>
      </c>
      <c r="B162" s="244">
        <v>280534.78999999998</v>
      </c>
      <c r="C162" s="391">
        <v>-3.09</v>
      </c>
      <c r="D162" s="14">
        <v>-1596.01</v>
      </c>
      <c r="E162" s="14">
        <v>289469.14</v>
      </c>
      <c r="F162" s="15">
        <v>-2.66</v>
      </c>
      <c r="G162" s="14">
        <v>2094.44</v>
      </c>
      <c r="H162" s="14"/>
      <c r="I162" s="14"/>
    </row>
    <row r="163" spans="1:9" x14ac:dyDescent="0.3">
      <c r="A163" s="4" t="s">
        <v>158</v>
      </c>
      <c r="B163" s="244">
        <v>191055.77</v>
      </c>
      <c r="C163" s="391">
        <v>-3.01</v>
      </c>
      <c r="D163" s="14">
        <v>-1159.8499999999999</v>
      </c>
      <c r="E163" s="14">
        <v>196976.65</v>
      </c>
      <c r="F163" s="15">
        <v>-2.74</v>
      </c>
      <c r="G163" s="14">
        <v>1566.33</v>
      </c>
      <c r="H163" s="14"/>
      <c r="I163" s="14"/>
    </row>
    <row r="164" spans="1:9" x14ac:dyDescent="0.3">
      <c r="A164" s="4" t="s">
        <v>159</v>
      </c>
      <c r="B164" s="244">
        <v>142712.45000000001</v>
      </c>
      <c r="C164" s="391">
        <v>-2.79</v>
      </c>
      <c r="D164" s="14">
        <v>-753.45</v>
      </c>
      <c r="E164" s="14">
        <v>146807.85</v>
      </c>
      <c r="F164" s="15">
        <v>-0.88</v>
      </c>
      <c r="G164" s="14">
        <v>1021.99</v>
      </c>
      <c r="H164" s="14"/>
      <c r="I164" s="14"/>
    </row>
    <row r="165" spans="1:9" x14ac:dyDescent="0.3">
      <c r="A165" s="4" t="s">
        <v>160</v>
      </c>
      <c r="B165" s="244">
        <v>2853988.95</v>
      </c>
      <c r="C165" s="391">
        <v>-2.52</v>
      </c>
      <c r="D165" s="14">
        <v>-19692.8</v>
      </c>
      <c r="E165" s="14">
        <v>2927651.3</v>
      </c>
      <c r="F165" s="15">
        <v>-1.44</v>
      </c>
      <c r="G165" s="14">
        <v>26675.18</v>
      </c>
      <c r="H165" s="14"/>
      <c r="I165" s="14"/>
    </row>
    <row r="166" spans="1:9" x14ac:dyDescent="0.3">
      <c r="A166" s="4" t="s">
        <v>161</v>
      </c>
      <c r="B166" s="244">
        <v>96476.71</v>
      </c>
      <c r="C166" s="391">
        <v>-4.53</v>
      </c>
      <c r="D166" s="14">
        <v>-740.67</v>
      </c>
      <c r="E166" s="14">
        <v>101059.66</v>
      </c>
      <c r="F166" s="15">
        <v>5.57</v>
      </c>
      <c r="G166" s="14">
        <v>1063.6600000000001</v>
      </c>
      <c r="H166" s="14"/>
    </row>
    <row r="167" spans="1:9" x14ac:dyDescent="0.3">
      <c r="A167" s="4" t="s">
        <v>162</v>
      </c>
      <c r="B167" s="244">
        <v>196278.11</v>
      </c>
      <c r="C167" s="391">
        <v>-2.66</v>
      </c>
      <c r="D167" s="14">
        <v>-1092.1500000000001</v>
      </c>
      <c r="E167" s="14">
        <v>201651.16</v>
      </c>
      <c r="F167" s="15">
        <v>-2.38</v>
      </c>
      <c r="G167" s="14">
        <v>1285.55</v>
      </c>
      <c r="H167" s="14"/>
      <c r="I167" s="14"/>
    </row>
    <row r="168" spans="1:9" x14ac:dyDescent="0.3">
      <c r="A168" s="4" t="s">
        <v>163</v>
      </c>
      <c r="B168" s="244">
        <v>53059.49</v>
      </c>
      <c r="C168" s="391">
        <v>-3.44</v>
      </c>
      <c r="D168" s="14">
        <v>-367.38</v>
      </c>
      <c r="E168" s="14">
        <v>54952.4</v>
      </c>
      <c r="F168" s="15">
        <v>-3.7</v>
      </c>
      <c r="G168" s="14">
        <v>511.17</v>
      </c>
      <c r="H168" s="14"/>
      <c r="I168" s="14"/>
    </row>
    <row r="169" spans="1:9" x14ac:dyDescent="0.3">
      <c r="A169" s="4" t="s">
        <v>164</v>
      </c>
      <c r="B169" s="244">
        <v>304193.90999999997</v>
      </c>
      <c r="C169" s="391">
        <v>0.36</v>
      </c>
      <c r="D169" s="14">
        <v>-1794.16</v>
      </c>
      <c r="E169" s="14">
        <v>303097.21999999997</v>
      </c>
      <c r="F169" s="15">
        <v>-3.23</v>
      </c>
      <c r="G169" s="14">
        <v>2210.39</v>
      </c>
      <c r="H169" s="14"/>
      <c r="I169" s="14"/>
    </row>
    <row r="170" spans="1:9" x14ac:dyDescent="0.3">
      <c r="A170" s="4" t="s">
        <v>165</v>
      </c>
      <c r="B170" s="244">
        <v>92718.59</v>
      </c>
      <c r="C170" s="391">
        <v>-4.43</v>
      </c>
      <c r="D170" s="14">
        <v>-615.74</v>
      </c>
      <c r="E170" s="14">
        <v>97016.42</v>
      </c>
      <c r="F170" s="15">
        <v>-1.92</v>
      </c>
      <c r="G170" s="14">
        <v>805.64</v>
      </c>
      <c r="H170" s="14"/>
      <c r="I170" s="14"/>
    </row>
    <row r="171" spans="1:9" x14ac:dyDescent="0.3">
      <c r="A171" s="4" t="s">
        <v>166</v>
      </c>
      <c r="B171" s="244">
        <v>121648.06</v>
      </c>
      <c r="C171" s="391">
        <v>-3.87</v>
      </c>
      <c r="D171" s="14">
        <v>-909.8</v>
      </c>
      <c r="E171" s="14">
        <v>126543.88</v>
      </c>
      <c r="F171" s="15">
        <v>-1.54</v>
      </c>
      <c r="G171" s="14">
        <v>1159.57</v>
      </c>
      <c r="H171" s="14"/>
    </row>
    <row r="172" spans="1:9" x14ac:dyDescent="0.3">
      <c r="A172" s="4" t="s">
        <v>167</v>
      </c>
      <c r="B172" s="244">
        <v>37479.14</v>
      </c>
      <c r="C172" s="391">
        <v>-3.24</v>
      </c>
      <c r="D172" s="14">
        <v>-372.22</v>
      </c>
      <c r="E172" s="14">
        <v>38734.44</v>
      </c>
      <c r="F172" s="15">
        <v>-1.58</v>
      </c>
      <c r="G172" s="14">
        <v>547.30999999999995</v>
      </c>
      <c r="H172" s="14"/>
      <c r="I172" s="14"/>
    </row>
    <row r="173" spans="1:9" x14ac:dyDescent="0.3">
      <c r="A173" s="226" t="s">
        <v>168</v>
      </c>
      <c r="B173" s="244">
        <v>59047.32</v>
      </c>
      <c r="C173" s="391">
        <v>-0.26</v>
      </c>
      <c r="D173" s="14">
        <v>-464.61</v>
      </c>
      <c r="E173" s="243">
        <v>59198.34</v>
      </c>
      <c r="F173" s="225">
        <v>-3.71</v>
      </c>
      <c r="G173" s="243">
        <v>597.6</v>
      </c>
      <c r="H173" s="243"/>
      <c r="I173" s="14"/>
    </row>
    <row r="174" spans="1:9" x14ac:dyDescent="0.3">
      <c r="A174" s="4" t="s">
        <v>169</v>
      </c>
      <c r="B174" s="244">
        <v>47319.13</v>
      </c>
      <c r="C174" s="391">
        <v>-6.75</v>
      </c>
      <c r="D174" s="14">
        <v>-303.35000000000002</v>
      </c>
      <c r="E174" s="14">
        <v>50742.39</v>
      </c>
      <c r="F174" s="15">
        <v>1.49</v>
      </c>
      <c r="G174" s="14">
        <v>415.57</v>
      </c>
      <c r="H174" s="14"/>
      <c r="I174" s="14"/>
    </row>
    <row r="175" spans="1:9" x14ac:dyDescent="0.3">
      <c r="A175" s="4" t="s">
        <v>170</v>
      </c>
      <c r="B175" s="244">
        <v>67765.22</v>
      </c>
      <c r="C175" s="391">
        <v>-1.72</v>
      </c>
      <c r="D175" s="14">
        <v>-371.2</v>
      </c>
      <c r="E175" s="14">
        <v>68952.19</v>
      </c>
      <c r="F175" s="15">
        <v>0.63</v>
      </c>
      <c r="G175" s="14">
        <v>526.29</v>
      </c>
      <c r="H175" s="14"/>
      <c r="I175" s="14"/>
    </row>
    <row r="176" spans="1:9" x14ac:dyDescent="0.3">
      <c r="A176" s="4" t="s">
        <v>171</v>
      </c>
      <c r="B176" s="244">
        <v>298132.02</v>
      </c>
      <c r="C176" s="391">
        <v>-3.91</v>
      </c>
      <c r="D176" s="14">
        <v>-2218.84</v>
      </c>
      <c r="E176" s="14">
        <v>310249.71000000002</v>
      </c>
      <c r="F176" s="15">
        <v>-2.5299999999999998</v>
      </c>
      <c r="G176" s="14">
        <v>2939.24</v>
      </c>
      <c r="H176" s="14"/>
      <c r="I176" s="14"/>
    </row>
    <row r="177" spans="1:9" x14ac:dyDescent="0.3">
      <c r="A177" s="4" t="s">
        <v>172</v>
      </c>
      <c r="B177" s="244">
        <v>607157.74</v>
      </c>
      <c r="C177" s="391">
        <v>-2.1</v>
      </c>
      <c r="D177" s="14">
        <v>-3452.88</v>
      </c>
      <c r="E177" s="14">
        <v>620181.96</v>
      </c>
      <c r="F177" s="15">
        <v>-2.5299999999999998</v>
      </c>
      <c r="G177" s="14">
        <v>4525.79</v>
      </c>
      <c r="H177" s="14"/>
      <c r="I177" s="14"/>
    </row>
    <row r="178" spans="1:9" x14ac:dyDescent="0.3">
      <c r="A178" s="4" t="s">
        <v>173</v>
      </c>
      <c r="B178" s="244">
        <v>69118.19</v>
      </c>
      <c r="C178" s="391">
        <v>-5.72</v>
      </c>
      <c r="D178" s="14">
        <v>-572.07000000000005</v>
      </c>
      <c r="E178" s="14">
        <v>73308.259999999995</v>
      </c>
      <c r="F178" s="15">
        <v>-0.11</v>
      </c>
      <c r="G178" s="14">
        <v>782.95</v>
      </c>
      <c r="H178" s="14"/>
      <c r="I178" s="243"/>
    </row>
    <row r="179" spans="1:9" x14ac:dyDescent="0.3">
      <c r="A179" s="4" t="s">
        <v>174</v>
      </c>
      <c r="B179" s="244">
        <v>353663.22</v>
      </c>
      <c r="C179" s="391">
        <v>-0.37</v>
      </c>
      <c r="D179" s="14">
        <v>-1544.69</v>
      </c>
      <c r="E179" s="14">
        <v>354966.38</v>
      </c>
      <c r="F179" s="15">
        <v>-1</v>
      </c>
      <c r="G179" s="14">
        <v>2086.19</v>
      </c>
      <c r="H179" s="14"/>
      <c r="I179" s="14"/>
    </row>
    <row r="180" spans="1:9" x14ac:dyDescent="0.3">
      <c r="A180" s="4" t="s">
        <v>175</v>
      </c>
      <c r="B180" s="244">
        <v>58384.68</v>
      </c>
      <c r="C180" s="391">
        <v>-5.87</v>
      </c>
      <c r="D180" s="14">
        <v>-479.71</v>
      </c>
      <c r="E180" s="14">
        <v>62024.82</v>
      </c>
      <c r="F180" s="15">
        <v>0.59</v>
      </c>
      <c r="G180" s="14">
        <v>655.4</v>
      </c>
      <c r="H180" s="14"/>
      <c r="I180" s="14"/>
    </row>
    <row r="181" spans="1:9" s="226" customFormat="1" x14ac:dyDescent="0.3">
      <c r="A181" s="4" t="s">
        <v>176</v>
      </c>
      <c r="B181" s="244">
        <v>40194.769999999997</v>
      </c>
      <c r="C181" s="391">
        <v>-4.96</v>
      </c>
      <c r="D181" s="14">
        <v>-225.73</v>
      </c>
      <c r="E181" s="14">
        <v>42293.45</v>
      </c>
      <c r="F181" s="15">
        <v>-0.66</v>
      </c>
      <c r="G181" s="14">
        <v>316.70999999999998</v>
      </c>
      <c r="H181" s="14"/>
      <c r="I181" s="14"/>
    </row>
    <row r="182" spans="1:9" x14ac:dyDescent="0.3">
      <c r="A182" s="4" t="s">
        <v>177</v>
      </c>
      <c r="B182" s="244">
        <v>1360353.48</v>
      </c>
      <c r="C182" s="391">
        <v>-2.93</v>
      </c>
      <c r="D182" s="14">
        <v>-9306.34</v>
      </c>
      <c r="E182" s="14">
        <v>1401432</v>
      </c>
      <c r="F182" s="15">
        <v>-2.31</v>
      </c>
      <c r="G182" s="14">
        <v>11590.73</v>
      </c>
      <c r="H182" s="14"/>
      <c r="I182" s="14"/>
    </row>
    <row r="183" spans="1:9" x14ac:dyDescent="0.3">
      <c r="A183" s="4" t="s">
        <v>178</v>
      </c>
      <c r="B183" s="244">
        <v>97662.57</v>
      </c>
      <c r="C183" s="391">
        <v>-0.49</v>
      </c>
      <c r="D183" s="14">
        <v>-392.86</v>
      </c>
      <c r="E183" s="14">
        <v>98144.02</v>
      </c>
      <c r="F183" s="15">
        <v>-3.67</v>
      </c>
      <c r="G183" s="14">
        <v>506.65</v>
      </c>
      <c r="H183" s="14"/>
      <c r="I183" s="14"/>
    </row>
    <row r="184" spans="1:9" x14ac:dyDescent="0.3">
      <c r="A184" s="4" t="s">
        <v>179</v>
      </c>
      <c r="B184" s="244">
        <v>911507.91</v>
      </c>
      <c r="C184" s="391">
        <v>-0.37</v>
      </c>
      <c r="D184" s="14">
        <v>-7487.4</v>
      </c>
      <c r="E184" s="14">
        <v>914905.76</v>
      </c>
      <c r="F184" s="15">
        <v>-2.2599999999999998</v>
      </c>
      <c r="G184" s="14">
        <v>8485.61</v>
      </c>
      <c r="H184" s="14"/>
      <c r="I184" s="14"/>
    </row>
    <row r="185" spans="1:9" x14ac:dyDescent="0.3">
      <c r="A185" s="4" t="s">
        <v>180</v>
      </c>
      <c r="B185" s="244">
        <v>53562.13</v>
      </c>
      <c r="C185" s="391">
        <v>3.01</v>
      </c>
      <c r="D185" s="14">
        <v>-404.77</v>
      </c>
      <c r="E185" s="14">
        <v>51998.34</v>
      </c>
      <c r="F185" s="15">
        <v>-4.87</v>
      </c>
      <c r="G185" s="14">
        <v>537.82000000000005</v>
      </c>
      <c r="H185" s="14"/>
      <c r="I185" s="14"/>
    </row>
    <row r="186" spans="1:9" x14ac:dyDescent="0.3">
      <c r="A186" s="4" t="s">
        <v>181</v>
      </c>
      <c r="B186" s="244">
        <v>110647.48</v>
      </c>
      <c r="C186" s="391">
        <v>-4.29</v>
      </c>
      <c r="D186" s="14">
        <v>-1107.07</v>
      </c>
      <c r="E186" s="14">
        <v>115611.25</v>
      </c>
      <c r="F186" s="15">
        <v>-0.41</v>
      </c>
      <c r="G186" s="14">
        <v>1469.55</v>
      </c>
      <c r="H186" s="14"/>
      <c r="I186" s="14"/>
    </row>
    <row r="187" spans="1:9" x14ac:dyDescent="0.3">
      <c r="A187" s="4" t="s">
        <v>182</v>
      </c>
      <c r="B187" s="244">
        <v>37821.65</v>
      </c>
      <c r="C187" s="391">
        <v>-0.78</v>
      </c>
      <c r="D187" s="14">
        <v>-206.19</v>
      </c>
      <c r="E187" s="14">
        <v>38120.449999999997</v>
      </c>
      <c r="F187" s="15">
        <v>-3.71</v>
      </c>
      <c r="G187" s="14">
        <v>292.24</v>
      </c>
      <c r="H187" s="14"/>
      <c r="I187" s="14"/>
    </row>
    <row r="188" spans="1:9" x14ac:dyDescent="0.3">
      <c r="A188" s="4" t="s">
        <v>183</v>
      </c>
      <c r="B188" s="244">
        <v>47456.49</v>
      </c>
      <c r="C188" s="391">
        <v>-4.4400000000000004</v>
      </c>
      <c r="D188" s="14">
        <v>-318.89</v>
      </c>
      <c r="E188" s="14">
        <v>49663.07</v>
      </c>
      <c r="F188" s="15">
        <v>-4.79</v>
      </c>
      <c r="G188" s="14">
        <v>415.66</v>
      </c>
      <c r="H188" s="14"/>
      <c r="I188" s="14"/>
    </row>
    <row r="189" spans="1:9" x14ac:dyDescent="0.3">
      <c r="A189" s="4" t="s">
        <v>184</v>
      </c>
      <c r="B189" s="244">
        <v>46419.76</v>
      </c>
      <c r="C189" s="391">
        <v>-3.87</v>
      </c>
      <c r="D189" s="14">
        <v>-419.4</v>
      </c>
      <c r="E189" s="14">
        <v>48289.120000000003</v>
      </c>
      <c r="F189" s="15">
        <v>0.09</v>
      </c>
      <c r="G189" s="14">
        <v>601.32000000000005</v>
      </c>
      <c r="H189" s="14"/>
      <c r="I189" s="14"/>
    </row>
    <row r="190" spans="1:9" x14ac:dyDescent="0.3">
      <c r="A190" s="4" t="s">
        <v>185</v>
      </c>
      <c r="B190" s="244">
        <v>40792.080000000002</v>
      </c>
      <c r="C190" s="391">
        <v>-3.58</v>
      </c>
      <c r="D190" s="14">
        <v>-404.79</v>
      </c>
      <c r="E190" s="14">
        <v>42305.599999999999</v>
      </c>
      <c r="F190" s="15">
        <v>0.62</v>
      </c>
      <c r="G190" s="14">
        <v>565.41</v>
      </c>
      <c r="H190" s="14"/>
      <c r="I190" s="14"/>
    </row>
    <row r="191" spans="1:9" x14ac:dyDescent="0.3">
      <c r="A191" s="4" t="s">
        <v>186</v>
      </c>
      <c r="B191" s="244">
        <v>99110.02</v>
      </c>
      <c r="C191" s="391">
        <v>-2.36</v>
      </c>
      <c r="D191" s="14">
        <v>-444.48</v>
      </c>
      <c r="E191" s="14">
        <v>101506.06</v>
      </c>
      <c r="F191" s="15">
        <v>4.24</v>
      </c>
      <c r="G191" s="14">
        <v>585.37</v>
      </c>
      <c r="H191" s="14"/>
      <c r="I191" s="14"/>
    </row>
    <row r="192" spans="1:9" x14ac:dyDescent="0.3">
      <c r="A192" s="4" t="s">
        <v>187</v>
      </c>
      <c r="B192" s="244">
        <v>59707.1</v>
      </c>
      <c r="C192" s="391">
        <v>-3.46</v>
      </c>
      <c r="D192" s="14">
        <v>-294.89999999999998</v>
      </c>
      <c r="E192" s="14">
        <v>61848.24</v>
      </c>
      <c r="F192" s="15">
        <v>-0.05</v>
      </c>
      <c r="G192" s="14">
        <v>401.47</v>
      </c>
      <c r="H192" s="14"/>
      <c r="I192" s="14"/>
    </row>
    <row r="193" spans="1:9" x14ac:dyDescent="0.3">
      <c r="A193" s="4" t="s">
        <v>188</v>
      </c>
      <c r="B193" s="244">
        <v>97272.61</v>
      </c>
      <c r="C193" s="391">
        <v>-3.07</v>
      </c>
      <c r="D193" s="14">
        <v>-1414.99</v>
      </c>
      <c r="E193" s="14">
        <v>100348.56</v>
      </c>
      <c r="F193" s="15">
        <v>-0.37</v>
      </c>
      <c r="G193" s="14">
        <v>1623.79</v>
      </c>
      <c r="H193" s="14"/>
      <c r="I193" s="14"/>
    </row>
    <row r="194" spans="1:9" x14ac:dyDescent="0.3">
      <c r="A194" s="4" t="s">
        <v>189</v>
      </c>
      <c r="B194" s="244">
        <v>42924.41</v>
      </c>
      <c r="C194" s="391">
        <v>-8.92</v>
      </c>
      <c r="D194" s="14">
        <v>-194.39</v>
      </c>
      <c r="E194" s="14">
        <v>47126.93</v>
      </c>
      <c r="F194" s="15">
        <v>-1.3</v>
      </c>
      <c r="G194" s="14">
        <v>274.95999999999998</v>
      </c>
      <c r="H194" s="14"/>
      <c r="I194" s="14"/>
    </row>
    <row r="195" spans="1:9" x14ac:dyDescent="0.3">
      <c r="A195" s="4" t="s">
        <v>190</v>
      </c>
      <c r="B195" s="244">
        <v>120029.46</v>
      </c>
      <c r="C195" s="391">
        <v>-1.5</v>
      </c>
      <c r="D195" s="14">
        <v>-690.45</v>
      </c>
      <c r="E195" s="14">
        <v>121854.9</v>
      </c>
      <c r="F195" s="15">
        <v>-2.4300000000000002</v>
      </c>
      <c r="G195" s="14">
        <v>884.54</v>
      </c>
      <c r="H195" s="14"/>
      <c r="I195" s="14"/>
    </row>
    <row r="196" spans="1:9" x14ac:dyDescent="0.3">
      <c r="A196" s="237" t="s">
        <v>191</v>
      </c>
      <c r="B196" s="244">
        <v>170446.79</v>
      </c>
      <c r="C196" s="4">
        <v>-3.54</v>
      </c>
      <c r="D196" s="14">
        <v>-1001.67</v>
      </c>
      <c r="E196" s="14">
        <v>176696.51</v>
      </c>
      <c r="F196" s="320" t="s">
        <v>333</v>
      </c>
      <c r="G196" s="14">
        <v>1316.09</v>
      </c>
      <c r="H196" s="295" t="s">
        <v>351</v>
      </c>
      <c r="I196" s="14"/>
    </row>
    <row r="197" spans="1:9" x14ac:dyDescent="0.3">
      <c r="A197" s="4" t="s">
        <v>192</v>
      </c>
      <c r="B197" s="244">
        <v>608151.31000000006</v>
      </c>
      <c r="C197" s="391">
        <v>-4.38</v>
      </c>
      <c r="D197" s="14">
        <v>-3033.99</v>
      </c>
      <c r="E197" s="14">
        <v>636019.19999999995</v>
      </c>
      <c r="F197" s="15">
        <v>-2.2999999999999998</v>
      </c>
      <c r="G197" s="14">
        <v>5622.88</v>
      </c>
      <c r="H197" s="14"/>
      <c r="I197" s="14"/>
    </row>
    <row r="198" spans="1:9" x14ac:dyDescent="0.3">
      <c r="A198" s="4" t="s">
        <v>193</v>
      </c>
      <c r="B198" s="244">
        <v>496666.41</v>
      </c>
      <c r="C198" s="391">
        <v>-1.51</v>
      </c>
      <c r="D198" s="14">
        <v>-2715.28</v>
      </c>
      <c r="E198" s="14">
        <v>504265.67</v>
      </c>
      <c r="F198" s="15">
        <v>-4.17</v>
      </c>
      <c r="G198" s="14">
        <v>3519.69</v>
      </c>
      <c r="H198" s="14"/>
      <c r="I198" s="14"/>
    </row>
    <row r="199" spans="1:9" x14ac:dyDescent="0.3">
      <c r="A199" s="4" t="s">
        <v>194</v>
      </c>
      <c r="B199" s="244">
        <v>323711.39</v>
      </c>
      <c r="C199" s="391">
        <v>-3.74</v>
      </c>
      <c r="D199" s="14">
        <v>-2827.59</v>
      </c>
      <c r="E199" s="14">
        <v>336299.56</v>
      </c>
      <c r="F199" s="15">
        <v>-1.74</v>
      </c>
      <c r="G199" s="14">
        <v>3755.9</v>
      </c>
      <c r="H199" s="14"/>
      <c r="I199" s="14"/>
    </row>
    <row r="200" spans="1:9" x14ac:dyDescent="0.3">
      <c r="A200" s="4" t="s">
        <v>195</v>
      </c>
      <c r="B200" s="244">
        <v>54281.14</v>
      </c>
      <c r="C200" s="391">
        <v>-3.46</v>
      </c>
      <c r="D200" s="14">
        <v>-406.01</v>
      </c>
      <c r="E200" s="14">
        <v>56229.440000000002</v>
      </c>
      <c r="F200" s="15">
        <v>-2.34</v>
      </c>
      <c r="G200" s="14">
        <v>537.92999999999995</v>
      </c>
      <c r="H200" s="14"/>
      <c r="I200" s="14"/>
    </row>
    <row r="201" spans="1:9" x14ac:dyDescent="0.3">
      <c r="A201" s="4" t="s">
        <v>196</v>
      </c>
      <c r="B201" s="244">
        <v>617572.49</v>
      </c>
      <c r="C201" s="391">
        <v>-3.62</v>
      </c>
      <c r="D201" s="14">
        <v>-7586.2</v>
      </c>
      <c r="E201" s="14">
        <v>640737.17000000004</v>
      </c>
      <c r="F201" s="15">
        <v>-2.54</v>
      </c>
      <c r="G201" s="14">
        <v>8091.72</v>
      </c>
      <c r="H201" s="14"/>
    </row>
    <row r="202" spans="1:9" x14ac:dyDescent="0.3">
      <c r="A202" s="4" t="s">
        <v>197</v>
      </c>
      <c r="B202" s="244">
        <v>49507.88</v>
      </c>
      <c r="C202" s="391">
        <v>-3.37</v>
      </c>
      <c r="D202" s="14">
        <v>-362.97</v>
      </c>
      <c r="E202" s="14">
        <v>51232.84</v>
      </c>
      <c r="F202" s="15">
        <v>-0.72</v>
      </c>
      <c r="G202" s="14">
        <v>491.56</v>
      </c>
      <c r="H202" s="14"/>
      <c r="I202" s="14"/>
    </row>
    <row r="203" spans="1:9" x14ac:dyDescent="0.3">
      <c r="A203" s="4" t="s">
        <v>198</v>
      </c>
      <c r="B203" s="244">
        <v>25330.04</v>
      </c>
      <c r="C203" s="391">
        <v>-2.31</v>
      </c>
      <c r="D203" s="14">
        <v>-328.34</v>
      </c>
      <c r="E203" s="14">
        <v>25928.05</v>
      </c>
      <c r="F203" s="15">
        <v>-4.62</v>
      </c>
      <c r="G203" s="14">
        <v>488.79</v>
      </c>
      <c r="H203" s="14"/>
      <c r="I203" s="14"/>
    </row>
    <row r="204" spans="1:9" x14ac:dyDescent="0.3">
      <c r="A204" s="4" t="s">
        <v>199</v>
      </c>
      <c r="B204" s="244">
        <v>72499.33</v>
      </c>
      <c r="C204" s="391">
        <v>4.5599999999999996</v>
      </c>
      <c r="D204" s="14">
        <v>-391.97</v>
      </c>
      <c r="E204" s="14">
        <v>69339.28</v>
      </c>
      <c r="F204" s="15">
        <v>-5.78</v>
      </c>
      <c r="G204" s="14">
        <v>525.23</v>
      </c>
      <c r="H204" s="14"/>
      <c r="I204" s="14"/>
    </row>
    <row r="205" spans="1:9" x14ac:dyDescent="0.3">
      <c r="A205" s="4" t="s">
        <v>200</v>
      </c>
      <c r="B205" s="244">
        <v>48148.160000000003</v>
      </c>
      <c r="C205" s="391">
        <v>-9.36</v>
      </c>
      <c r="D205" s="14">
        <v>-259.83999999999997</v>
      </c>
      <c r="E205" s="14">
        <v>53119</v>
      </c>
      <c r="F205" s="15">
        <v>-1.07</v>
      </c>
      <c r="G205" s="14">
        <v>348.75</v>
      </c>
      <c r="H205" s="14"/>
      <c r="I205" s="14"/>
    </row>
    <row r="206" spans="1:9" x14ac:dyDescent="0.3">
      <c r="A206" s="4" t="s">
        <v>201</v>
      </c>
      <c r="B206" s="244">
        <v>439739.26</v>
      </c>
      <c r="C206" s="391">
        <v>-3.06</v>
      </c>
      <c r="D206" s="14">
        <v>-3391.67</v>
      </c>
      <c r="E206" s="14">
        <v>453625.56</v>
      </c>
      <c r="F206" s="15">
        <v>-2.87</v>
      </c>
      <c r="G206" s="14">
        <v>4236.7700000000004</v>
      </c>
      <c r="H206" s="14"/>
      <c r="I206" s="14"/>
    </row>
    <row r="207" spans="1:9" x14ac:dyDescent="0.3">
      <c r="A207" s="4" t="s">
        <v>202</v>
      </c>
      <c r="B207" s="244">
        <v>22775.91</v>
      </c>
      <c r="C207" s="391">
        <v>-1.06</v>
      </c>
      <c r="D207" s="14">
        <v>-181.35</v>
      </c>
      <c r="E207" s="14">
        <v>23019.31</v>
      </c>
      <c r="F207" s="15">
        <v>-4.25</v>
      </c>
      <c r="G207" s="14">
        <v>252.05</v>
      </c>
      <c r="H207" s="14"/>
      <c r="I207" s="14"/>
    </row>
    <row r="208" spans="1:9" x14ac:dyDescent="0.3">
      <c r="A208" s="4" t="s">
        <v>203</v>
      </c>
      <c r="B208" s="244">
        <v>857647.33</v>
      </c>
      <c r="C208" s="391">
        <v>-1.57</v>
      </c>
      <c r="D208" s="14">
        <v>-5730.37</v>
      </c>
      <c r="E208" s="14">
        <v>871342.61</v>
      </c>
      <c r="F208" s="15">
        <v>-1.43</v>
      </c>
      <c r="G208" s="14">
        <v>7565.6</v>
      </c>
      <c r="H208" s="14"/>
      <c r="I208" s="14"/>
    </row>
    <row r="209" spans="1:9" x14ac:dyDescent="0.3">
      <c r="A209" s="4" t="s">
        <v>204</v>
      </c>
      <c r="B209" s="244">
        <v>105682.8</v>
      </c>
      <c r="C209" s="391">
        <v>-3.56</v>
      </c>
      <c r="D209" s="14">
        <v>-662.75</v>
      </c>
      <c r="E209" s="14">
        <v>109583.55</v>
      </c>
      <c r="F209" s="15">
        <v>-2.17</v>
      </c>
      <c r="G209" s="14">
        <v>901.48</v>
      </c>
      <c r="H209" s="14"/>
      <c r="I209" s="14"/>
    </row>
    <row r="210" spans="1:9" x14ac:dyDescent="0.3">
      <c r="A210" s="4" t="s">
        <v>205</v>
      </c>
      <c r="B210" s="244">
        <v>79042.720000000001</v>
      </c>
      <c r="C210" s="391">
        <v>-6.27</v>
      </c>
      <c r="D210" s="14">
        <v>-590.19000000000005</v>
      </c>
      <c r="E210" s="14">
        <v>84328.3</v>
      </c>
      <c r="F210" s="15">
        <v>-2.44</v>
      </c>
      <c r="G210" s="14">
        <v>783.24</v>
      </c>
      <c r="H210" s="14"/>
      <c r="I210" s="14"/>
    </row>
    <row r="211" spans="1:9" x14ac:dyDescent="0.3">
      <c r="A211" s="4" t="s">
        <v>206</v>
      </c>
      <c r="B211" s="244">
        <v>113392.21</v>
      </c>
      <c r="C211" s="391">
        <v>-1.92</v>
      </c>
      <c r="D211" s="14">
        <v>-603.36</v>
      </c>
      <c r="E211" s="14">
        <v>115616.55</v>
      </c>
      <c r="F211" s="15">
        <v>0.81</v>
      </c>
      <c r="G211" s="14">
        <v>765.98</v>
      </c>
      <c r="H211" s="14"/>
      <c r="I211" s="14"/>
    </row>
    <row r="212" spans="1:9" x14ac:dyDescent="0.3">
      <c r="A212" s="4" t="s">
        <v>207</v>
      </c>
      <c r="B212" s="244">
        <v>194854.67</v>
      </c>
      <c r="C212" s="391">
        <v>-3.99</v>
      </c>
      <c r="D212" s="14">
        <v>-1556.04</v>
      </c>
      <c r="E212" s="14">
        <v>202942.34</v>
      </c>
      <c r="F212" s="15">
        <v>-3.32</v>
      </c>
      <c r="G212" s="14">
        <v>2063.61</v>
      </c>
      <c r="H212" s="14"/>
      <c r="I212" s="14"/>
    </row>
    <row r="213" spans="1:9" x14ac:dyDescent="0.3">
      <c r="A213" s="4" t="s">
        <v>208</v>
      </c>
      <c r="B213" s="244">
        <v>59461.599999999999</v>
      </c>
      <c r="C213" s="391">
        <v>0.56999999999999995</v>
      </c>
      <c r="D213" s="14">
        <v>-483.38</v>
      </c>
      <c r="E213" s="14">
        <v>59122.57</v>
      </c>
      <c r="F213" s="15">
        <v>-1.64</v>
      </c>
      <c r="G213" s="14">
        <v>662.53</v>
      </c>
      <c r="H213" s="14"/>
      <c r="I213" s="14"/>
    </row>
    <row r="214" spans="1:9" x14ac:dyDescent="0.3">
      <c r="A214" s="4" t="s">
        <v>209</v>
      </c>
      <c r="B214" s="244">
        <v>812159.44</v>
      </c>
      <c r="C214" s="391">
        <v>-1.75</v>
      </c>
      <c r="D214" s="14">
        <v>-6785.57</v>
      </c>
      <c r="E214" s="14">
        <v>826616.59</v>
      </c>
      <c r="F214" s="15">
        <v>-3.73</v>
      </c>
      <c r="G214" s="14">
        <v>12267.39</v>
      </c>
      <c r="H214" s="14"/>
      <c r="I214" s="14"/>
    </row>
    <row r="215" spans="1:9" x14ac:dyDescent="0.3">
      <c r="A215" s="4" t="s">
        <v>210</v>
      </c>
      <c r="B215" s="244">
        <v>42545.77</v>
      </c>
      <c r="C215" s="391">
        <v>1.1000000000000001</v>
      </c>
      <c r="D215" s="14">
        <v>-282.68</v>
      </c>
      <c r="E215" s="14">
        <v>42083.92</v>
      </c>
      <c r="F215" s="15">
        <v>-2.13</v>
      </c>
      <c r="G215" s="14">
        <v>315.70999999999998</v>
      </c>
      <c r="H215" s="14"/>
      <c r="I215" s="14"/>
    </row>
    <row r="216" spans="1:9" x14ac:dyDescent="0.3">
      <c r="A216" s="4" t="s">
        <v>211</v>
      </c>
      <c r="B216" s="244">
        <v>427969.1</v>
      </c>
      <c r="C216" s="391">
        <v>-4.22</v>
      </c>
      <c r="D216" s="14">
        <v>-2556.06</v>
      </c>
      <c r="E216" s="14">
        <v>446814.86</v>
      </c>
      <c r="F216" s="15">
        <v>-2.2799999999999998</v>
      </c>
      <c r="G216" s="14">
        <v>3329.85</v>
      </c>
      <c r="H216" s="14"/>
      <c r="I216" s="14"/>
    </row>
    <row r="217" spans="1:9" x14ac:dyDescent="0.3">
      <c r="A217" s="4" t="s">
        <v>212</v>
      </c>
      <c r="B217" s="244">
        <v>52309.41</v>
      </c>
      <c r="C217" s="391">
        <v>-3.55</v>
      </c>
      <c r="D217" s="14">
        <v>-247.79</v>
      </c>
      <c r="E217" s="14">
        <v>54236.7</v>
      </c>
      <c r="F217" s="15">
        <v>-0.54</v>
      </c>
      <c r="G217" s="14">
        <v>337.96</v>
      </c>
      <c r="H217" s="14"/>
    </row>
    <row r="218" spans="1:9" x14ac:dyDescent="0.3">
      <c r="A218" s="4" t="s">
        <v>213</v>
      </c>
      <c r="B218" s="244">
        <v>65547.44</v>
      </c>
      <c r="C218" s="391">
        <v>-4.68</v>
      </c>
      <c r="D218" s="14">
        <v>-438.92</v>
      </c>
      <c r="E218" s="14">
        <v>68767.75</v>
      </c>
      <c r="F218" s="15">
        <v>-2.58</v>
      </c>
      <c r="G218" s="14">
        <v>606.52</v>
      </c>
      <c r="H218" s="14"/>
      <c r="I218" s="14"/>
    </row>
    <row r="219" spans="1:9" x14ac:dyDescent="0.3">
      <c r="A219" s="238" t="s">
        <v>326</v>
      </c>
      <c r="B219" s="316">
        <v>608673.43999999994</v>
      </c>
      <c r="C219" s="391">
        <v>-2.86</v>
      </c>
      <c r="D219" s="318">
        <v>-4793.83</v>
      </c>
      <c r="E219" s="14">
        <v>626589.24</v>
      </c>
      <c r="F219" s="15">
        <v>-6.67</v>
      </c>
      <c r="G219" s="14">
        <v>6259.8</v>
      </c>
      <c r="I219" s="14"/>
    </row>
    <row r="220" spans="1:9" x14ac:dyDescent="0.3">
      <c r="A220" s="4" t="s">
        <v>214</v>
      </c>
      <c r="B220" s="244">
        <v>1264857.1000000001</v>
      </c>
      <c r="C220" s="391">
        <v>-1.96</v>
      </c>
      <c r="D220" s="14">
        <v>-6975.48</v>
      </c>
      <c r="E220" s="14">
        <v>1290109.73</v>
      </c>
      <c r="F220" s="15">
        <v>-1.62</v>
      </c>
      <c r="G220" s="14">
        <v>9140.7800000000007</v>
      </c>
      <c r="H220" s="14"/>
      <c r="I220" s="14"/>
    </row>
    <row r="221" spans="1:9" x14ac:dyDescent="0.3">
      <c r="A221" s="4" t="s">
        <v>215</v>
      </c>
      <c r="B221" s="244">
        <v>82018.899999999994</v>
      </c>
      <c r="C221" s="391">
        <v>-5.2</v>
      </c>
      <c r="D221" s="14">
        <v>-765.65</v>
      </c>
      <c r="E221" s="14">
        <v>86518.399999999994</v>
      </c>
      <c r="F221" s="15">
        <v>-1.76</v>
      </c>
      <c r="G221" s="14">
        <v>942.08</v>
      </c>
      <c r="H221" s="14"/>
      <c r="I221" s="14"/>
    </row>
    <row r="222" spans="1:9" x14ac:dyDescent="0.3">
      <c r="A222" s="4" t="s">
        <v>216</v>
      </c>
      <c r="B222" s="244">
        <v>21208.21</v>
      </c>
      <c r="C222" s="391">
        <v>-4.34</v>
      </c>
      <c r="D222" s="14">
        <v>-221.12</v>
      </c>
      <c r="E222" s="14">
        <v>22171.41</v>
      </c>
      <c r="F222" s="15">
        <v>-2.5299999999999998</v>
      </c>
      <c r="G222" s="14">
        <v>307.54000000000002</v>
      </c>
      <c r="H222" s="14"/>
      <c r="I222" s="14"/>
    </row>
    <row r="223" spans="1:9" x14ac:dyDescent="0.3">
      <c r="A223" s="4" t="s">
        <v>217</v>
      </c>
      <c r="B223" s="244">
        <v>113667.15</v>
      </c>
      <c r="C223" s="391">
        <v>-4.75</v>
      </c>
      <c r="D223" s="14">
        <v>-811.98</v>
      </c>
      <c r="E223" s="14">
        <v>119341.71</v>
      </c>
      <c r="F223" s="15">
        <v>-2.13</v>
      </c>
      <c r="G223" s="14">
        <v>1143.1300000000001</v>
      </c>
      <c r="H223" s="14"/>
      <c r="I223" s="14"/>
    </row>
    <row r="224" spans="1:9" x14ac:dyDescent="0.3">
      <c r="A224" s="4" t="s">
        <v>218</v>
      </c>
      <c r="B224" s="244">
        <v>307764.13</v>
      </c>
      <c r="C224" s="391">
        <v>-3.04</v>
      </c>
      <c r="D224" s="14">
        <v>-1743.4</v>
      </c>
      <c r="E224" s="14">
        <v>317410.46000000002</v>
      </c>
      <c r="F224" s="15">
        <v>-2.5099999999999998</v>
      </c>
      <c r="G224" s="14">
        <v>3092.43</v>
      </c>
      <c r="H224" s="14"/>
      <c r="I224" s="14"/>
    </row>
    <row r="225" spans="1:9" x14ac:dyDescent="0.3">
      <c r="A225" s="4" t="s">
        <v>219</v>
      </c>
      <c r="B225" s="244">
        <v>57940.06</v>
      </c>
      <c r="C225" s="391">
        <v>-4.78</v>
      </c>
      <c r="D225" s="14">
        <v>-292.14999999999998</v>
      </c>
      <c r="E225" s="14">
        <v>60851.01</v>
      </c>
      <c r="F225" s="15">
        <v>8.94</v>
      </c>
      <c r="G225" s="14">
        <v>377.56</v>
      </c>
      <c r="H225" s="14"/>
    </row>
    <row r="226" spans="1:9" x14ac:dyDescent="0.3">
      <c r="A226" s="4" t="s">
        <v>220</v>
      </c>
      <c r="B226" s="244">
        <v>365728.4</v>
      </c>
      <c r="C226" s="391">
        <v>1.63</v>
      </c>
      <c r="D226" s="14">
        <v>-2119.02</v>
      </c>
      <c r="E226" s="14">
        <v>359869.89</v>
      </c>
      <c r="F226" s="15">
        <v>-2.19</v>
      </c>
      <c r="G226" s="14">
        <v>2992.62</v>
      </c>
      <c r="H226" s="14"/>
      <c r="I226" s="14"/>
    </row>
    <row r="227" spans="1:9" x14ac:dyDescent="0.3">
      <c r="A227" s="4" t="s">
        <v>221</v>
      </c>
      <c r="B227" s="244">
        <v>124064.04</v>
      </c>
      <c r="C227" s="391">
        <v>12.89</v>
      </c>
      <c r="D227" s="14">
        <v>-504.15</v>
      </c>
      <c r="E227" s="14">
        <v>109900.1</v>
      </c>
      <c r="F227" s="15">
        <v>-4.6100000000000003</v>
      </c>
      <c r="G227" s="14">
        <v>639.46</v>
      </c>
      <c r="H227" s="14"/>
      <c r="I227" s="14"/>
    </row>
    <row r="228" spans="1:9" x14ac:dyDescent="0.3">
      <c r="A228" s="4" t="s">
        <v>222</v>
      </c>
      <c r="B228" s="244">
        <v>140677.84</v>
      </c>
      <c r="C228" s="391">
        <v>-3.1</v>
      </c>
      <c r="D228" s="14">
        <v>-967.35</v>
      </c>
      <c r="E228" s="14">
        <v>145181.47</v>
      </c>
      <c r="F228" s="15">
        <v>-1.05</v>
      </c>
      <c r="G228" s="14">
        <v>1334.1</v>
      </c>
      <c r="H228" s="14"/>
      <c r="I228" s="14"/>
    </row>
    <row r="229" spans="1:9" x14ac:dyDescent="0.3">
      <c r="A229" s="4" t="s">
        <v>223</v>
      </c>
      <c r="B229" s="244">
        <v>34474.370000000003</v>
      </c>
      <c r="C229" s="391">
        <v>-3.04</v>
      </c>
      <c r="D229" s="14">
        <v>-270.60000000000002</v>
      </c>
      <c r="E229" s="14">
        <v>35555.300000000003</v>
      </c>
      <c r="F229" s="15">
        <v>-2.58</v>
      </c>
      <c r="G229" s="14">
        <v>367.71</v>
      </c>
      <c r="H229" s="14"/>
      <c r="I229" s="14"/>
    </row>
    <row r="230" spans="1:9" x14ac:dyDescent="0.3">
      <c r="A230" s="4" t="s">
        <v>224</v>
      </c>
      <c r="B230" s="244">
        <v>152598.12</v>
      </c>
      <c r="C230" s="391">
        <v>-2.6</v>
      </c>
      <c r="D230" s="14">
        <v>-855.12</v>
      </c>
      <c r="E230" s="14">
        <v>156678.01999999999</v>
      </c>
      <c r="F230" s="15">
        <v>-2.58</v>
      </c>
      <c r="G230" s="14">
        <v>1101.08</v>
      </c>
      <c r="H230" s="14"/>
      <c r="I230" s="14"/>
    </row>
    <row r="231" spans="1:9" x14ac:dyDescent="0.3">
      <c r="A231" s="4" t="s">
        <v>225</v>
      </c>
      <c r="B231" s="244">
        <v>184123.12</v>
      </c>
      <c r="C231" s="391">
        <v>-2.1</v>
      </c>
      <c r="D231" s="14">
        <v>-1230.6600000000001</v>
      </c>
      <c r="E231" s="14">
        <v>188081.25</v>
      </c>
      <c r="F231" s="15">
        <v>-2.41</v>
      </c>
      <c r="G231" s="14">
        <v>1669.92</v>
      </c>
      <c r="H231" s="14"/>
      <c r="I231" s="14"/>
    </row>
    <row r="232" spans="1:9" x14ac:dyDescent="0.3">
      <c r="A232" s="4" t="s">
        <v>226</v>
      </c>
      <c r="B232" s="244">
        <v>43646.74</v>
      </c>
      <c r="C232" s="391">
        <v>-4.3099999999999996</v>
      </c>
      <c r="D232" s="14">
        <v>-409.08</v>
      </c>
      <c r="E232" s="14">
        <v>45612.2</v>
      </c>
      <c r="F232" s="15">
        <v>-6.32</v>
      </c>
      <c r="G232" s="14">
        <v>546.23</v>
      </c>
      <c r="H232" s="14"/>
      <c r="I232" s="14"/>
    </row>
    <row r="233" spans="1:9" x14ac:dyDescent="0.3">
      <c r="A233" s="4" t="s">
        <v>227</v>
      </c>
      <c r="B233" s="244">
        <v>33467.54</v>
      </c>
      <c r="C233" s="391">
        <v>-0.08</v>
      </c>
      <c r="D233" s="14">
        <v>-111.67</v>
      </c>
      <c r="E233" s="14">
        <v>33495.949999999997</v>
      </c>
      <c r="F233" s="15">
        <v>-7.61</v>
      </c>
      <c r="G233" s="14">
        <v>143.69</v>
      </c>
      <c r="H233" s="14"/>
      <c r="I233" s="14"/>
    </row>
    <row r="234" spans="1:9" x14ac:dyDescent="0.3">
      <c r="A234" s="4" t="s">
        <v>228</v>
      </c>
      <c r="B234" s="244">
        <v>125357.85</v>
      </c>
      <c r="C234" s="391">
        <v>-3.89</v>
      </c>
      <c r="D234" s="14">
        <v>-1139.83</v>
      </c>
      <c r="E234" s="14">
        <v>130425.63</v>
      </c>
      <c r="F234" s="15">
        <v>-3.77</v>
      </c>
      <c r="G234" s="14">
        <v>1575.01</v>
      </c>
      <c r="H234" s="14"/>
      <c r="I234" s="14"/>
    </row>
    <row r="235" spans="1:9" x14ac:dyDescent="0.3">
      <c r="A235" s="4" t="s">
        <v>229</v>
      </c>
      <c r="B235" s="244">
        <v>111878.56</v>
      </c>
      <c r="C235" s="391">
        <v>6.21</v>
      </c>
      <c r="D235" s="14">
        <v>-862.19</v>
      </c>
      <c r="E235" s="14">
        <v>105336.54</v>
      </c>
      <c r="F235" s="15">
        <v>-2.09</v>
      </c>
      <c r="G235" s="14">
        <v>1087.3</v>
      </c>
      <c r="H235" s="14"/>
      <c r="I235" s="14"/>
    </row>
    <row r="236" spans="1:9" x14ac:dyDescent="0.3">
      <c r="A236" s="4" t="s">
        <v>230</v>
      </c>
      <c r="B236" s="244">
        <v>58564.66</v>
      </c>
      <c r="C236" s="391">
        <v>-5.24</v>
      </c>
      <c r="D236" s="14">
        <v>-503.84</v>
      </c>
      <c r="E236" s="14">
        <v>61804.25</v>
      </c>
      <c r="F236" s="15">
        <v>-1.77</v>
      </c>
      <c r="G236" s="14">
        <v>698.71</v>
      </c>
      <c r="H236" s="14"/>
      <c r="I236" s="14"/>
    </row>
    <row r="237" spans="1:9" x14ac:dyDescent="0.3">
      <c r="A237" s="238" t="s">
        <v>341</v>
      </c>
      <c r="B237" s="316">
        <v>144351.82999999999</v>
      </c>
      <c r="C237" s="391">
        <v>-2.66</v>
      </c>
      <c r="D237" s="318">
        <v>-927.7</v>
      </c>
      <c r="E237" s="14">
        <v>148303.14000000001</v>
      </c>
      <c r="F237" s="15">
        <v>-0.92</v>
      </c>
      <c r="G237" s="14">
        <v>1193.4100000000001</v>
      </c>
      <c r="I237" s="14"/>
    </row>
    <row r="238" spans="1:9" x14ac:dyDescent="0.3">
      <c r="A238" s="4" t="s">
        <v>231</v>
      </c>
      <c r="B238" s="244">
        <v>387430.92</v>
      </c>
      <c r="C238" s="391">
        <v>-4.38</v>
      </c>
      <c r="D238" s="14">
        <v>-1974.58</v>
      </c>
      <c r="E238" s="14">
        <v>405186.61</v>
      </c>
      <c r="F238" s="15">
        <v>-2.41</v>
      </c>
      <c r="G238" s="14">
        <v>2699.5</v>
      </c>
      <c r="H238" s="14"/>
      <c r="I238" s="14"/>
    </row>
    <row r="239" spans="1:9" x14ac:dyDescent="0.3">
      <c r="A239" s="4" t="s">
        <v>232</v>
      </c>
      <c r="B239" s="244">
        <v>90592.69</v>
      </c>
      <c r="C239" s="391">
        <v>-5.17</v>
      </c>
      <c r="D239" s="14">
        <v>-438.05</v>
      </c>
      <c r="E239" s="14">
        <v>95526.89</v>
      </c>
      <c r="F239" s="15">
        <v>-1</v>
      </c>
      <c r="G239" s="14">
        <v>581.12</v>
      </c>
      <c r="H239" s="14"/>
      <c r="I239" s="14"/>
    </row>
    <row r="240" spans="1:9" x14ac:dyDescent="0.3">
      <c r="A240" s="4" t="s">
        <v>233</v>
      </c>
      <c r="B240" s="244">
        <v>65695.81</v>
      </c>
      <c r="C240" s="391">
        <v>-2.0699999999999998</v>
      </c>
      <c r="D240" s="14">
        <v>-503.49</v>
      </c>
      <c r="E240" s="14">
        <v>67081.179999999993</v>
      </c>
      <c r="F240" s="15">
        <v>-1.61</v>
      </c>
      <c r="G240" s="14">
        <v>680.37</v>
      </c>
      <c r="H240" s="14"/>
      <c r="I240" s="14"/>
    </row>
    <row r="241" spans="1:9" x14ac:dyDescent="0.3">
      <c r="A241" s="4" t="s">
        <v>234</v>
      </c>
      <c r="B241" s="244">
        <v>30452.3</v>
      </c>
      <c r="C241" s="391">
        <v>-1.87</v>
      </c>
      <c r="D241" s="14">
        <v>-152.22</v>
      </c>
      <c r="E241" s="14">
        <v>31031.71</v>
      </c>
      <c r="F241" s="15">
        <v>-1.08</v>
      </c>
      <c r="G241" s="14">
        <v>205.89</v>
      </c>
      <c r="H241" s="14"/>
      <c r="I241" s="14"/>
    </row>
    <row r="242" spans="1:9" x14ac:dyDescent="0.3">
      <c r="A242" s="4" t="s">
        <v>235</v>
      </c>
      <c r="B242" s="244">
        <v>121930.81</v>
      </c>
      <c r="C242" s="391">
        <v>-1.28</v>
      </c>
      <c r="D242" s="14">
        <v>-708.11</v>
      </c>
      <c r="E242" s="14">
        <v>123517.73</v>
      </c>
      <c r="F242" s="15">
        <v>-3.14</v>
      </c>
      <c r="G242" s="14">
        <v>906.94</v>
      </c>
      <c r="H242" s="14"/>
      <c r="I242" s="14"/>
    </row>
    <row r="243" spans="1:9" x14ac:dyDescent="0.3">
      <c r="A243" s="4" t="s">
        <v>236</v>
      </c>
      <c r="B243" s="244">
        <v>2959084.37</v>
      </c>
      <c r="C243" s="391">
        <v>-1.36</v>
      </c>
      <c r="D243" s="14">
        <v>-26160.45</v>
      </c>
      <c r="E243" s="14">
        <v>2999841.7</v>
      </c>
      <c r="F243" s="15">
        <v>-2.21</v>
      </c>
      <c r="G243" s="14">
        <v>35635.910000000003</v>
      </c>
      <c r="H243" s="14"/>
    </row>
    <row r="244" spans="1:9" x14ac:dyDescent="0.3">
      <c r="A244" s="4" t="s">
        <v>237</v>
      </c>
      <c r="B244" s="244">
        <v>54711.839999999997</v>
      </c>
      <c r="C244" s="391">
        <v>-4.93</v>
      </c>
      <c r="D244" s="14">
        <v>-356.8</v>
      </c>
      <c r="E244" s="14">
        <v>57550.62</v>
      </c>
      <c r="F244" s="15">
        <v>-1.82</v>
      </c>
      <c r="G244" s="14">
        <v>440.11</v>
      </c>
      <c r="H244" s="14"/>
      <c r="I244" s="14"/>
    </row>
    <row r="245" spans="1:9" x14ac:dyDescent="0.3">
      <c r="A245" s="4" t="s">
        <v>238</v>
      </c>
      <c r="B245" s="244">
        <v>24473.06</v>
      </c>
      <c r="C245" s="391">
        <v>-3.97</v>
      </c>
      <c r="D245" s="14">
        <v>-179.19</v>
      </c>
      <c r="E245" s="14">
        <v>25484.84</v>
      </c>
      <c r="F245" s="15">
        <v>-0.96</v>
      </c>
      <c r="G245" s="14">
        <v>249.07</v>
      </c>
      <c r="H245" s="14"/>
      <c r="I245" s="14"/>
    </row>
    <row r="246" spans="1:9" x14ac:dyDescent="0.3">
      <c r="A246" s="4" t="s">
        <v>239</v>
      </c>
      <c r="B246" s="244">
        <v>93869.54</v>
      </c>
      <c r="C246" s="391">
        <v>-6.1</v>
      </c>
      <c r="D246" s="14">
        <v>-564.42999999999995</v>
      </c>
      <c r="E246" s="14">
        <v>99967.12</v>
      </c>
      <c r="F246" s="15">
        <v>13.92</v>
      </c>
      <c r="G246" s="14">
        <v>761.97</v>
      </c>
      <c r="H246" s="14"/>
      <c r="I246" s="14"/>
    </row>
    <row r="247" spans="1:9" x14ac:dyDescent="0.3">
      <c r="A247" s="4" t="s">
        <v>240</v>
      </c>
      <c r="B247" s="244">
        <v>70066.7</v>
      </c>
      <c r="C247" s="391">
        <v>-6.32</v>
      </c>
      <c r="D247" s="14">
        <v>-478.16</v>
      </c>
      <c r="E247" s="14">
        <v>74795.63</v>
      </c>
      <c r="F247" s="15">
        <v>-0.76</v>
      </c>
      <c r="G247" s="14">
        <v>657.2</v>
      </c>
      <c r="H247" s="14"/>
      <c r="I247" s="14"/>
    </row>
    <row r="248" spans="1:9" x14ac:dyDescent="0.3">
      <c r="A248" s="4" t="s">
        <v>241</v>
      </c>
      <c r="B248" s="244">
        <v>77327.320000000007</v>
      </c>
      <c r="C248" s="391">
        <v>-6.59</v>
      </c>
      <c r="D248" s="14">
        <v>-464.23</v>
      </c>
      <c r="E248" s="14">
        <v>82785.17</v>
      </c>
      <c r="F248" s="15">
        <v>-1.19</v>
      </c>
      <c r="G248" s="14">
        <v>634.12</v>
      </c>
      <c r="H248" s="14"/>
      <c r="I248" s="14"/>
    </row>
    <row r="249" spans="1:9" x14ac:dyDescent="0.3">
      <c r="A249" s="4" t="s">
        <v>242</v>
      </c>
      <c r="B249" s="244">
        <v>40886.03</v>
      </c>
      <c r="C249" s="391">
        <v>-2.04</v>
      </c>
      <c r="D249" s="14">
        <v>-232.46</v>
      </c>
      <c r="E249" s="14">
        <v>41739.43</v>
      </c>
      <c r="F249" s="15">
        <v>-4</v>
      </c>
      <c r="G249" s="14">
        <v>314.17</v>
      </c>
      <c r="H249" s="14"/>
      <c r="I249" s="14"/>
    </row>
    <row r="250" spans="1:9" x14ac:dyDescent="0.3">
      <c r="A250" s="4" t="s">
        <v>243</v>
      </c>
      <c r="B250" s="244">
        <v>373946.16</v>
      </c>
      <c r="C250" s="391">
        <v>-1.7</v>
      </c>
      <c r="D250" s="14">
        <v>-2066.92</v>
      </c>
      <c r="E250" s="14">
        <v>380404</v>
      </c>
      <c r="F250" s="15">
        <v>-2.4300000000000002</v>
      </c>
      <c r="G250" s="14">
        <v>2663.12</v>
      </c>
      <c r="H250" s="14"/>
      <c r="I250" s="14"/>
    </row>
    <row r="251" spans="1:9" x14ac:dyDescent="0.3">
      <c r="A251" s="4" t="s">
        <v>244</v>
      </c>
      <c r="B251" s="244">
        <v>2399788.17</v>
      </c>
      <c r="C251" s="391">
        <v>-1.41</v>
      </c>
      <c r="D251" s="14">
        <v>-34183.26</v>
      </c>
      <c r="E251" s="14">
        <v>2434045.4700000002</v>
      </c>
      <c r="F251" s="15">
        <v>-1.85</v>
      </c>
      <c r="G251" s="14">
        <v>40535.29</v>
      </c>
      <c r="H251" s="14"/>
      <c r="I251" s="14"/>
    </row>
    <row r="252" spans="1:9" x14ac:dyDescent="0.3">
      <c r="A252" s="4" t="s">
        <v>245</v>
      </c>
      <c r="B252" s="244">
        <v>700868.53</v>
      </c>
      <c r="C252" s="391">
        <v>-2.17</v>
      </c>
      <c r="D252" s="14">
        <v>-4073.25</v>
      </c>
      <c r="E252" s="14">
        <v>716439.81</v>
      </c>
      <c r="F252" s="15">
        <v>-2.67</v>
      </c>
      <c r="G252" s="14">
        <v>5135.25</v>
      </c>
      <c r="H252" s="14"/>
      <c r="I252" s="14"/>
    </row>
    <row r="253" spans="1:9" x14ac:dyDescent="0.3">
      <c r="A253" s="4" t="s">
        <v>246</v>
      </c>
      <c r="B253" s="244">
        <v>115949.53</v>
      </c>
      <c r="C253" s="391">
        <v>-4.0599999999999996</v>
      </c>
      <c r="D253" s="14">
        <v>-497.28</v>
      </c>
      <c r="E253" s="14">
        <v>120860.77</v>
      </c>
      <c r="F253" s="15">
        <v>-2.23</v>
      </c>
      <c r="G253" s="14">
        <v>644.59</v>
      </c>
      <c r="H253" s="14"/>
      <c r="I253" s="14"/>
    </row>
    <row r="254" spans="1:9" x14ac:dyDescent="0.3">
      <c r="A254" s="4" t="s">
        <v>247</v>
      </c>
      <c r="B254" s="244">
        <v>59785.02</v>
      </c>
      <c r="C254" s="391">
        <v>3.11</v>
      </c>
      <c r="D254" s="14">
        <v>0</v>
      </c>
      <c r="E254" s="14">
        <v>57981.56</v>
      </c>
      <c r="F254" s="15">
        <v>-2.37</v>
      </c>
      <c r="G254" s="14">
        <v>0</v>
      </c>
      <c r="H254" s="14"/>
      <c r="I254" s="14"/>
    </row>
    <row r="255" spans="1:9" x14ac:dyDescent="0.3">
      <c r="A255" s="4" t="s">
        <v>248</v>
      </c>
      <c r="B255" s="244">
        <v>262557.34000000003</v>
      </c>
      <c r="C255" s="391">
        <v>-4.37</v>
      </c>
      <c r="D255" s="14">
        <v>-1205.3399999999999</v>
      </c>
      <c r="E255" s="14">
        <v>274560.2</v>
      </c>
      <c r="F255" s="15">
        <v>3.47</v>
      </c>
      <c r="G255" s="14">
        <v>1542.35</v>
      </c>
      <c r="H255" s="14"/>
      <c r="I255" s="14"/>
    </row>
    <row r="256" spans="1:9" x14ac:dyDescent="0.3">
      <c r="A256" s="4" t="s">
        <v>249</v>
      </c>
      <c r="B256" s="244">
        <v>81442.679999999993</v>
      </c>
      <c r="C256" s="391">
        <v>-10.14</v>
      </c>
      <c r="D256" s="14">
        <v>-588.33000000000004</v>
      </c>
      <c r="E256" s="14">
        <v>90628.53</v>
      </c>
      <c r="F256" s="15">
        <v>0.2</v>
      </c>
      <c r="G256" s="14">
        <v>838.14</v>
      </c>
      <c r="H256" s="14"/>
      <c r="I256" s="14"/>
    </row>
    <row r="257" spans="1:9" x14ac:dyDescent="0.3">
      <c r="A257" s="4" t="s">
        <v>250</v>
      </c>
      <c r="B257" s="244">
        <v>49990.31</v>
      </c>
      <c r="C257" s="391">
        <v>-4.71</v>
      </c>
      <c r="D257" s="14">
        <v>-373.66</v>
      </c>
      <c r="E257" s="14">
        <v>52463.31</v>
      </c>
      <c r="F257" s="15">
        <v>-0.68</v>
      </c>
      <c r="G257" s="14">
        <v>523.27</v>
      </c>
      <c r="H257" s="14"/>
      <c r="I257" s="14"/>
    </row>
    <row r="258" spans="1:9" x14ac:dyDescent="0.3">
      <c r="A258" s="4" t="s">
        <v>251</v>
      </c>
      <c r="B258" s="244">
        <v>23097.1</v>
      </c>
      <c r="C258" s="391">
        <v>9.14</v>
      </c>
      <c r="D258" s="14">
        <v>-106.57</v>
      </c>
      <c r="E258" s="14">
        <v>21163.360000000001</v>
      </c>
      <c r="F258" s="15">
        <v>-3.32</v>
      </c>
      <c r="G258" s="14">
        <v>140.46</v>
      </c>
      <c r="H258" s="14"/>
      <c r="I258" s="14"/>
    </row>
    <row r="259" spans="1:9" x14ac:dyDescent="0.3">
      <c r="A259" s="4" t="s">
        <v>252</v>
      </c>
      <c r="B259" s="244">
        <v>155172</v>
      </c>
      <c r="C259" s="391">
        <v>-2.41</v>
      </c>
      <c r="D259" s="14">
        <v>-928.21</v>
      </c>
      <c r="E259" s="14">
        <v>159008.07999999999</v>
      </c>
      <c r="F259" s="15">
        <v>-5.48</v>
      </c>
      <c r="G259" s="14">
        <v>1273.74</v>
      </c>
      <c r="H259" s="14"/>
      <c r="I259" s="14"/>
    </row>
    <row r="260" spans="1:9" x14ac:dyDescent="0.3">
      <c r="A260" s="4" t="s">
        <v>253</v>
      </c>
      <c r="B260" s="244">
        <v>275824.89</v>
      </c>
      <c r="C260" s="391">
        <v>-2.25</v>
      </c>
      <c r="D260" s="14">
        <v>-1530.95</v>
      </c>
      <c r="E260" s="14">
        <v>282172.34999999998</v>
      </c>
      <c r="F260" s="15">
        <v>-0.96</v>
      </c>
      <c r="G260" s="14">
        <v>2437.66</v>
      </c>
      <c r="H260" s="14"/>
      <c r="I260" s="14"/>
    </row>
    <row r="261" spans="1:9" x14ac:dyDescent="0.3">
      <c r="A261" s="4" t="s">
        <v>254</v>
      </c>
      <c r="B261" s="244">
        <v>53598.239999999998</v>
      </c>
      <c r="C261" s="391">
        <v>-3.3</v>
      </c>
      <c r="D261" s="14">
        <v>-302.32</v>
      </c>
      <c r="E261" s="14">
        <v>55429.72</v>
      </c>
      <c r="F261" s="15">
        <v>0.55000000000000004</v>
      </c>
      <c r="G261" s="14">
        <v>421.34</v>
      </c>
      <c r="H261" s="14"/>
      <c r="I261" s="14"/>
    </row>
    <row r="262" spans="1:9" x14ac:dyDescent="0.3">
      <c r="A262" s="4" t="s">
        <v>255</v>
      </c>
      <c r="B262" s="244">
        <v>52558.21</v>
      </c>
      <c r="C262" s="391">
        <v>-2.4900000000000002</v>
      </c>
      <c r="D262" s="14">
        <v>-361.73</v>
      </c>
      <c r="E262" s="14">
        <v>53898.61</v>
      </c>
      <c r="F262" s="15">
        <v>5.28</v>
      </c>
      <c r="G262" s="14">
        <v>482.81</v>
      </c>
      <c r="H262" s="14"/>
      <c r="I262" s="14"/>
    </row>
    <row r="263" spans="1:9" x14ac:dyDescent="0.3">
      <c r="A263" s="4" t="s">
        <v>256</v>
      </c>
      <c r="B263" s="244">
        <v>1119150.43</v>
      </c>
      <c r="C263" s="391">
        <v>8.0299999999999994</v>
      </c>
      <c r="D263" s="14">
        <v>-15982.02</v>
      </c>
      <c r="E263" s="14">
        <v>1035969.51</v>
      </c>
      <c r="F263" s="15">
        <v>-1.76</v>
      </c>
      <c r="G263" s="14">
        <v>17081.25</v>
      </c>
      <c r="H263" s="14"/>
      <c r="I263" s="14"/>
    </row>
    <row r="264" spans="1:9" x14ac:dyDescent="0.3">
      <c r="A264" s="4" t="s">
        <v>257</v>
      </c>
      <c r="B264" s="244">
        <v>31776.959999999999</v>
      </c>
      <c r="C264" s="391">
        <v>-9.42</v>
      </c>
      <c r="D264" s="14">
        <v>-368.44</v>
      </c>
      <c r="E264" s="14">
        <v>35080.92</v>
      </c>
      <c r="F264" s="15">
        <v>-4.42</v>
      </c>
      <c r="G264" s="14">
        <v>478.37</v>
      </c>
      <c r="H264" s="14"/>
      <c r="I264" s="14"/>
    </row>
    <row r="265" spans="1:9" x14ac:dyDescent="0.3">
      <c r="A265" s="4" t="s">
        <v>258</v>
      </c>
      <c r="B265" s="244">
        <v>2423996.09</v>
      </c>
      <c r="C265" s="391">
        <v>-1.99</v>
      </c>
      <c r="D265" s="14">
        <v>-28370.03</v>
      </c>
      <c r="E265" s="14">
        <v>2473168.2400000002</v>
      </c>
      <c r="F265" s="15">
        <v>-2.34</v>
      </c>
      <c r="G265" s="14">
        <v>34567.760000000002</v>
      </c>
      <c r="H265" s="14"/>
      <c r="I265" s="14"/>
    </row>
    <row r="266" spans="1:9" x14ac:dyDescent="0.3">
      <c r="A266" s="4" t="s">
        <v>259</v>
      </c>
      <c r="B266" s="244">
        <v>326872.51</v>
      </c>
      <c r="C266" s="391">
        <v>-2.09</v>
      </c>
      <c r="D266" s="14">
        <v>-2278.66</v>
      </c>
      <c r="E266" s="14">
        <v>333853.90999999997</v>
      </c>
      <c r="F266" s="15">
        <v>-2.79</v>
      </c>
      <c r="G266" s="14">
        <v>3055.59</v>
      </c>
      <c r="H266" s="14"/>
      <c r="I266" s="14"/>
    </row>
    <row r="267" spans="1:9" x14ac:dyDescent="0.3">
      <c r="A267" s="4" t="s">
        <v>260</v>
      </c>
      <c r="B267" s="244">
        <v>38683.379999999997</v>
      </c>
      <c r="C267" s="391">
        <v>0</v>
      </c>
      <c r="D267" s="14">
        <v>-221.7</v>
      </c>
      <c r="E267" s="14">
        <v>38684.17</v>
      </c>
      <c r="F267" s="15">
        <v>-6.59</v>
      </c>
      <c r="G267" s="14">
        <v>288.01</v>
      </c>
      <c r="H267" s="14"/>
      <c r="I267" s="14"/>
    </row>
    <row r="268" spans="1:9" x14ac:dyDescent="0.3">
      <c r="A268" s="4" t="s">
        <v>261</v>
      </c>
      <c r="B268" s="244">
        <v>33330.28</v>
      </c>
      <c r="C268" s="391">
        <v>-3.62</v>
      </c>
      <c r="D268" s="14">
        <v>-239.49</v>
      </c>
      <c r="E268" s="14">
        <v>34581.08</v>
      </c>
      <c r="F268" s="15">
        <v>-2.92</v>
      </c>
      <c r="G268" s="14">
        <v>335.68</v>
      </c>
      <c r="H268" s="14"/>
      <c r="I268" s="14"/>
    </row>
    <row r="269" spans="1:9" x14ac:dyDescent="0.3">
      <c r="A269" s="4" t="s">
        <v>262</v>
      </c>
      <c r="B269" s="244">
        <v>79740.460000000006</v>
      </c>
      <c r="C269" s="391">
        <v>-2.36</v>
      </c>
      <c r="D269" s="14">
        <v>-341.92</v>
      </c>
      <c r="E269" s="14">
        <v>81665.2</v>
      </c>
      <c r="F269" s="15">
        <v>-1.37</v>
      </c>
      <c r="G269" s="14">
        <v>457.09</v>
      </c>
      <c r="H269" s="14"/>
      <c r="I269" s="14"/>
    </row>
    <row r="270" spans="1:9" x14ac:dyDescent="0.3">
      <c r="A270" s="4" t="s">
        <v>263</v>
      </c>
      <c r="B270" s="244">
        <v>66145.19</v>
      </c>
      <c r="C270" s="391">
        <v>-3.18</v>
      </c>
      <c r="D270" s="14">
        <v>-322.89999999999998</v>
      </c>
      <c r="E270" s="14">
        <v>68316.100000000006</v>
      </c>
      <c r="F270" s="15">
        <v>-2.87</v>
      </c>
      <c r="G270" s="14">
        <v>445</v>
      </c>
      <c r="H270" s="14"/>
      <c r="I270" s="14"/>
    </row>
    <row r="271" spans="1:9" x14ac:dyDescent="0.3">
      <c r="A271" s="4" t="s">
        <v>264</v>
      </c>
      <c r="B271" s="244">
        <v>61555.68</v>
      </c>
      <c r="C271" s="391">
        <v>-5.26</v>
      </c>
      <c r="D271" s="14">
        <v>-510.29</v>
      </c>
      <c r="E271" s="14">
        <v>64970.35</v>
      </c>
      <c r="F271" s="15">
        <v>7.03</v>
      </c>
      <c r="G271" s="14">
        <v>759.14</v>
      </c>
      <c r="H271" s="14"/>
      <c r="I271" s="14"/>
    </row>
    <row r="272" spans="1:9" x14ac:dyDescent="0.3">
      <c r="A272" s="4" t="s">
        <v>265</v>
      </c>
      <c r="B272" s="244">
        <v>508996.59</v>
      </c>
      <c r="C272" s="391">
        <v>-1.34</v>
      </c>
      <c r="D272" s="14">
        <v>-2612.7600000000002</v>
      </c>
      <c r="E272" s="14">
        <v>515910.72</v>
      </c>
      <c r="F272" s="15">
        <v>-4.26</v>
      </c>
      <c r="G272" s="14">
        <v>3472.1</v>
      </c>
      <c r="H272" s="14"/>
      <c r="I272" s="14"/>
    </row>
    <row r="273" spans="1:9" x14ac:dyDescent="0.3">
      <c r="A273" s="4" t="s">
        <v>266</v>
      </c>
      <c r="B273" s="244">
        <v>96548.53</v>
      </c>
      <c r="C273" s="391">
        <v>-5.42</v>
      </c>
      <c r="D273" s="14">
        <v>-918.77</v>
      </c>
      <c r="E273" s="14">
        <v>102085.75999999999</v>
      </c>
      <c r="F273" s="15">
        <v>-1.86</v>
      </c>
      <c r="G273" s="14">
        <v>1177.46</v>
      </c>
      <c r="H273" s="14"/>
      <c r="I273" s="14"/>
    </row>
    <row r="274" spans="1:9" x14ac:dyDescent="0.3">
      <c r="A274" s="4" t="s">
        <v>267</v>
      </c>
      <c r="B274" s="244">
        <v>57399.27</v>
      </c>
      <c r="C274" s="391">
        <v>-4.66</v>
      </c>
      <c r="D274" s="14">
        <v>-342.89</v>
      </c>
      <c r="E274" s="14">
        <v>60207.06</v>
      </c>
      <c r="F274" s="15">
        <v>-0.59</v>
      </c>
      <c r="G274" s="14">
        <v>572.62</v>
      </c>
      <c r="H274" s="14"/>
      <c r="I274" s="14"/>
    </row>
    <row r="275" spans="1:9" x14ac:dyDescent="0.3">
      <c r="A275" s="4" t="s">
        <v>268</v>
      </c>
      <c r="B275" s="244">
        <v>112767.31</v>
      </c>
      <c r="C275" s="391">
        <v>-2.8</v>
      </c>
      <c r="D275" s="14">
        <v>-896.59</v>
      </c>
      <c r="E275" s="14">
        <v>116016.96000000001</v>
      </c>
      <c r="F275" s="15">
        <v>-2.56</v>
      </c>
      <c r="G275" s="14">
        <v>1204.46</v>
      </c>
      <c r="H275" s="14"/>
      <c r="I275" s="14"/>
    </row>
    <row r="276" spans="1:9" x14ac:dyDescent="0.3">
      <c r="A276" s="4" t="s">
        <v>269</v>
      </c>
      <c r="B276" s="244">
        <v>145557.63</v>
      </c>
      <c r="C276" s="391">
        <v>-3.15</v>
      </c>
      <c r="D276" s="14">
        <v>-858.32</v>
      </c>
      <c r="E276" s="14">
        <v>150290.12</v>
      </c>
      <c r="F276" s="15">
        <v>-2.72</v>
      </c>
      <c r="G276" s="14">
        <v>1178.45</v>
      </c>
      <c r="H276" s="14"/>
      <c r="I276" s="14"/>
    </row>
    <row r="277" spans="1:9" x14ac:dyDescent="0.3">
      <c r="A277" s="4" t="s">
        <v>270</v>
      </c>
      <c r="B277" s="244">
        <v>64815.91</v>
      </c>
      <c r="C277" s="391">
        <v>-3.32</v>
      </c>
      <c r="D277" s="14">
        <v>-498.18</v>
      </c>
      <c r="E277" s="14">
        <v>67039.56</v>
      </c>
      <c r="F277" s="15">
        <v>-1.48</v>
      </c>
      <c r="G277" s="14">
        <v>649.76</v>
      </c>
      <c r="H277" s="14"/>
      <c r="I277" s="14"/>
    </row>
    <row r="278" spans="1:9" x14ac:dyDescent="0.3">
      <c r="A278" s="4" t="s">
        <v>271</v>
      </c>
      <c r="B278" s="244">
        <v>319819.14</v>
      </c>
      <c r="C278" s="391">
        <v>-0.77</v>
      </c>
      <c r="D278" s="14">
        <v>-1712.24</v>
      </c>
      <c r="E278" s="14">
        <v>322305.68</v>
      </c>
      <c r="F278" s="15">
        <v>-1.62</v>
      </c>
      <c r="G278" s="14">
        <v>2166.79</v>
      </c>
      <c r="H278" s="14"/>
      <c r="I278" s="14"/>
    </row>
    <row r="279" spans="1:9" x14ac:dyDescent="0.3">
      <c r="A279" s="4" t="s">
        <v>272</v>
      </c>
      <c r="B279" s="244">
        <v>651130.39</v>
      </c>
      <c r="C279" s="391">
        <v>-4.47</v>
      </c>
      <c r="D279" s="14">
        <v>-4707.29</v>
      </c>
      <c r="E279" s="14">
        <v>681596.6</v>
      </c>
      <c r="F279" s="15">
        <v>7.07</v>
      </c>
      <c r="G279" s="14">
        <v>6358.68</v>
      </c>
      <c r="H279" s="14"/>
      <c r="I279" s="14"/>
    </row>
    <row r="280" spans="1:9" x14ac:dyDescent="0.3">
      <c r="A280" s="4" t="s">
        <v>273</v>
      </c>
      <c r="B280" s="244">
        <v>587021.61</v>
      </c>
      <c r="C280" s="391">
        <v>-1.49</v>
      </c>
      <c r="D280" s="14">
        <v>-2971.41</v>
      </c>
      <c r="E280" s="14">
        <v>595896.55000000005</v>
      </c>
      <c r="F280" s="15">
        <v>-2.97</v>
      </c>
      <c r="G280" s="14">
        <v>3898.27</v>
      </c>
      <c r="H280" s="14"/>
      <c r="I280" s="14"/>
    </row>
    <row r="281" spans="1:9" x14ac:dyDescent="0.3">
      <c r="A281" s="4" t="s">
        <v>274</v>
      </c>
      <c r="B281" s="244">
        <v>44901.15</v>
      </c>
      <c r="C281" s="391">
        <v>-4.1900000000000004</v>
      </c>
      <c r="D281" s="14">
        <v>-222.56</v>
      </c>
      <c r="E281" s="14">
        <v>46863.4</v>
      </c>
      <c r="F281" s="15">
        <v>4.49</v>
      </c>
      <c r="G281" s="14">
        <v>288.33999999999997</v>
      </c>
      <c r="H281" s="14"/>
      <c r="I281" s="14"/>
    </row>
    <row r="282" spans="1:9" x14ac:dyDescent="0.3">
      <c r="A282" s="4" t="s">
        <v>275</v>
      </c>
      <c r="B282" s="244">
        <v>110986.36</v>
      </c>
      <c r="C282" s="391">
        <v>-4.45</v>
      </c>
      <c r="D282" s="14">
        <v>-723.81</v>
      </c>
      <c r="E282" s="14">
        <v>116156.25</v>
      </c>
      <c r="F282" s="15">
        <v>-2.68</v>
      </c>
      <c r="G282" s="14">
        <v>916.28</v>
      </c>
      <c r="H282" s="14"/>
      <c r="I282" s="14"/>
    </row>
    <row r="283" spans="1:9" x14ac:dyDescent="0.3">
      <c r="A283" s="4" t="s">
        <v>276</v>
      </c>
      <c r="B283" s="244">
        <v>306084.07</v>
      </c>
      <c r="C283" s="391">
        <v>-3.14</v>
      </c>
      <c r="D283" s="14">
        <v>-2666.21</v>
      </c>
      <c r="E283" s="14">
        <v>316007.59999999998</v>
      </c>
      <c r="F283" s="15">
        <v>-3.28</v>
      </c>
      <c r="G283" s="14">
        <v>2876.26</v>
      </c>
      <c r="H283" s="14"/>
      <c r="I283" s="14"/>
    </row>
    <row r="284" spans="1:9" x14ac:dyDescent="0.3">
      <c r="I284" s="14"/>
    </row>
    <row r="285" spans="1:9" x14ac:dyDescent="0.3">
      <c r="I285" s="14"/>
    </row>
    <row r="286" spans="1:9" x14ac:dyDescent="0.3">
      <c r="I286" s="14"/>
    </row>
    <row r="287" spans="1:9" x14ac:dyDescent="0.3">
      <c r="I287" s="14"/>
    </row>
    <row r="288" spans="1:9" x14ac:dyDescent="0.3">
      <c r="A288" s="4"/>
      <c r="C288" s="391"/>
      <c r="H288" s="14"/>
      <c r="I288" s="14"/>
    </row>
    <row r="289" spans="1:9" x14ac:dyDescent="0.3">
      <c r="A289" s="29"/>
      <c r="F289" s="14"/>
      <c r="H289" s="14"/>
    </row>
    <row r="290" spans="1:9" x14ac:dyDescent="0.3">
      <c r="A290" s="4"/>
    </row>
    <row r="291" spans="1:9" x14ac:dyDescent="0.3">
      <c r="A291" s="4"/>
      <c r="C291" s="391"/>
      <c r="H291" s="14"/>
      <c r="I291" s="14"/>
    </row>
    <row r="292" spans="1:9" x14ac:dyDescent="0.3">
      <c r="A292" s="4"/>
      <c r="C292" s="391"/>
      <c r="H292" s="14"/>
      <c r="I292" s="14"/>
    </row>
    <row r="293" spans="1:9" x14ac:dyDescent="0.3">
      <c r="A293" s="29"/>
      <c r="F293" s="14"/>
      <c r="H293" s="14"/>
    </row>
    <row r="294" spans="1:9" x14ac:dyDescent="0.3">
      <c r="A294" s="4"/>
    </row>
    <row r="295" spans="1:9" x14ac:dyDescent="0.3">
      <c r="A295" s="4"/>
      <c r="C295" s="391"/>
      <c r="H295" s="14"/>
      <c r="I295" s="14"/>
    </row>
    <row r="296" spans="1:9" x14ac:dyDescent="0.3">
      <c r="A296" s="4"/>
      <c r="C296" s="391"/>
      <c r="H296" s="14"/>
      <c r="I296" s="14"/>
    </row>
    <row r="297" spans="1:9" x14ac:dyDescent="0.3">
      <c r="A297" s="4"/>
      <c r="C297" s="391"/>
      <c r="H297" s="14"/>
      <c r="I297" s="14"/>
    </row>
    <row r="298" spans="1:9" x14ac:dyDescent="0.3">
      <c r="A298" s="4"/>
      <c r="C298" s="391"/>
      <c r="H298" s="14"/>
      <c r="I298" s="14"/>
    </row>
    <row r="299" spans="1:9" x14ac:dyDescent="0.3">
      <c r="A299" s="29"/>
      <c r="F299" s="14"/>
      <c r="H299" s="14"/>
    </row>
    <row r="300" spans="1:9" x14ac:dyDescent="0.3">
      <c r="A300" s="238"/>
    </row>
    <row r="301" spans="1:9" x14ac:dyDescent="0.3">
      <c r="A301" s="29"/>
    </row>
    <row r="303" spans="1:9" x14ac:dyDescent="0.3">
      <c r="A303" s="4"/>
      <c r="C303" s="391"/>
      <c r="H303" s="14"/>
      <c r="I303" s="14"/>
    </row>
    <row r="304" spans="1:9" x14ac:dyDescent="0.3">
      <c r="A304" s="4"/>
      <c r="C304" s="391"/>
      <c r="H304" s="14"/>
      <c r="I304" s="14"/>
    </row>
    <row r="305" spans="1:8" x14ac:dyDescent="0.3">
      <c r="A305" s="29"/>
      <c r="F305" s="14"/>
      <c r="H305" s="14"/>
    </row>
  </sheetData>
  <conditionalFormatting sqref="D231:D247 D158:D159 D161:D165 D184:D200 D202:D208 D120:D138 D140:D156 D4:D16 D291:D292 D167:D170 D172:D182 D113:D114 D116:D117 D108:D111 D18:D37 D39:D55 D295:D298 D210:D216 D218:D229 D57:D92 D94:D106 D303:D304 D249:D288">
    <cfRule type="containsText" dxfId="93" priority="6" stopIfTrue="1" operator="containsText" text="ort">
      <formula>NOT(ISERROR(SEARCH("ort",D4)))</formula>
    </cfRule>
  </conditionalFormatting>
  <conditionalFormatting sqref="B4">
    <cfRule type="containsText" dxfId="92" priority="5" stopIfTrue="1" operator="containsText" text="ort">
      <formula>NOT(ISERROR(SEARCH("ort",B4)))</formula>
    </cfRule>
  </conditionalFormatting>
  <conditionalFormatting sqref="B289:D290 B293:D294 B299:D302 B305:D1048468">
    <cfRule type="containsText" dxfId="91" priority="7" stopIfTrue="1" operator="containsText" text="ort">
      <formula>NOT(ISERROR(SEARCH("ort",#REF!)))</formula>
    </cfRule>
  </conditionalFormatting>
  <conditionalFormatting sqref="B1048469:D1048576 B5:B16 B292 B18:B37 B39:B55 B298 B57:B92 B94:B101 B304">
    <cfRule type="containsText" dxfId="90" priority="8" stopIfTrue="1" operator="containsText" text="ort">
      <formula>NOT(ISERROR(SEARCH("ort",#REF!)))</formula>
    </cfRule>
  </conditionalFormatting>
  <conditionalFormatting sqref="B1:C1 B3:D3 C2 B231:C247 B158:C159 B161:C165 B184:C200 B202:C208 B120:C138 B140:C156 B291:C291 C5:C16 C292 B167:C170 B172:C182 B113:C114 B116:C117 B102:B106 B108:C111 B295:C297 C18:C37 C39:C55 C298 B210:C216 B218:C229 B303:C303 C57:C92 C94:C106 C304 B249:C288">
    <cfRule type="containsText" dxfId="89" priority="9" stopIfTrue="1" operator="containsText" text="ort">
      <formula>NOT(ISERROR(SEARCH("ort",#REF!)))</formula>
    </cfRule>
  </conditionalFormatting>
  <conditionalFormatting sqref="B2">
    <cfRule type="containsText" dxfId="88" priority="4" stopIfTrue="1" operator="containsText" text="ort">
      <formula>NOT(ISERROR(SEARCH("ort",#REF!)))</formula>
    </cfRule>
  </conditionalFormatting>
  <conditionalFormatting sqref="D2">
    <cfRule type="containsText" dxfId="87" priority="3" stopIfTrue="1" operator="containsText" text="ort">
      <formula>NOT(ISERROR(SEARCH("ort",#REF!)))</formula>
    </cfRule>
  </conditionalFormatting>
  <conditionalFormatting sqref="D1">
    <cfRule type="containsText" dxfId="86" priority="2" stopIfTrue="1" operator="containsText" text="ort">
      <formula>NOT(ISERROR(SEARCH("ort",#REF!)))</formula>
    </cfRule>
  </conditionalFormatting>
  <conditionalFormatting sqref="C4">
    <cfRule type="containsText" dxfId="85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4"/>
  <sheetViews>
    <sheetView workbookViewId="0">
      <selection activeCell="D4" sqref="D4"/>
    </sheetView>
  </sheetViews>
  <sheetFormatPr defaultColWidth="9.140625" defaultRowHeight="16.5" x14ac:dyDescent="0.3"/>
  <cols>
    <col min="1" max="1" width="27.7109375" style="13" customWidth="1"/>
    <col min="2" max="2" width="13.7109375" style="244" bestFit="1" customWidth="1"/>
    <col min="3" max="3" width="10.85546875" style="15" bestFit="1" customWidth="1"/>
    <col min="4" max="4" width="12.85546875" style="14" customWidth="1"/>
    <col min="5" max="5" width="12.28515625" style="14" bestFit="1" customWidth="1"/>
    <col min="6" max="6" width="9.42578125" style="15" customWidth="1"/>
    <col min="7" max="7" width="11.42578125" style="14" bestFit="1" customWidth="1"/>
    <col min="8" max="8" width="12.7109375" style="4" customWidth="1"/>
    <col min="9" max="9" width="22" style="4" bestFit="1" customWidth="1"/>
    <col min="10" max="10" width="9.140625" style="4"/>
    <col min="11" max="11" width="13.5703125" style="4" bestFit="1" customWidth="1"/>
    <col min="12" max="16384" width="9.140625" style="4"/>
  </cols>
  <sheetData>
    <row r="1" spans="1:11" s="5" customFormat="1" x14ac:dyDescent="0.3">
      <c r="A1" s="1" t="s">
        <v>282</v>
      </c>
      <c r="B1" s="219"/>
      <c r="C1" s="220"/>
      <c r="D1" s="248" t="s">
        <v>343</v>
      </c>
      <c r="E1" s="14"/>
      <c r="F1" s="15"/>
      <c r="G1" s="14"/>
    </row>
    <row r="2" spans="1:11" s="3" customFormat="1" x14ac:dyDescent="0.3">
      <c r="A2" s="1"/>
      <c r="B2" s="312" t="s">
        <v>362</v>
      </c>
      <c r="C2" s="220"/>
      <c r="D2" s="3" t="s">
        <v>362</v>
      </c>
      <c r="E2" s="313">
        <v>42583</v>
      </c>
      <c r="F2" s="313"/>
      <c r="G2" s="313">
        <v>42583</v>
      </c>
    </row>
    <row r="3" spans="1:11" s="242" customFormat="1" ht="31.5" customHeight="1" x14ac:dyDescent="0.3">
      <c r="A3" s="229" t="s">
        <v>277</v>
      </c>
      <c r="B3" s="241" t="s">
        <v>278</v>
      </c>
      <c r="C3" s="221" t="s">
        <v>279</v>
      </c>
      <c r="D3" s="236" t="s">
        <v>280</v>
      </c>
      <c r="E3" s="283" t="s">
        <v>278</v>
      </c>
      <c r="F3" s="266" t="s">
        <v>279</v>
      </c>
      <c r="G3" s="283" t="s">
        <v>280</v>
      </c>
    </row>
    <row r="4" spans="1:11" x14ac:dyDescent="0.3">
      <c r="A4" s="229" t="s">
        <v>325</v>
      </c>
      <c r="B4" s="241">
        <f>SUM(B5:B283)</f>
        <v>74079873.37000002</v>
      </c>
      <c r="C4" s="221">
        <f>(B4-E4)/E4*100</f>
        <v>-8.3614862624536244</v>
      </c>
      <c r="D4" s="236">
        <f>SUM(D5:D283)</f>
        <v>771391.11999999976</v>
      </c>
      <c r="E4" s="2">
        <v>80839234.889999986</v>
      </c>
      <c r="F4" s="220">
        <v>0.11031048248460501</v>
      </c>
      <c r="G4" s="2">
        <v>564151.99999999988</v>
      </c>
      <c r="H4" s="14"/>
      <c r="J4" s="14"/>
    </row>
    <row r="5" spans="1:11" x14ac:dyDescent="0.3">
      <c r="A5" s="4" t="s">
        <v>0</v>
      </c>
      <c r="B5" s="244">
        <v>17207.900000000001</v>
      </c>
      <c r="C5" s="15">
        <v>-10.81</v>
      </c>
      <c r="D5" s="14">
        <v>141.74</v>
      </c>
      <c r="E5" s="14">
        <v>19294.009999999998</v>
      </c>
      <c r="F5" s="15">
        <v>-1.06</v>
      </c>
      <c r="G5" s="14">
        <v>88.2</v>
      </c>
      <c r="H5" s="14"/>
      <c r="I5" s="14"/>
      <c r="J5" s="14"/>
      <c r="K5" s="14"/>
    </row>
    <row r="6" spans="1:11" x14ac:dyDescent="0.3">
      <c r="A6" s="4" t="s">
        <v>1</v>
      </c>
      <c r="B6" s="244">
        <v>246028.03</v>
      </c>
      <c r="C6" s="15">
        <v>-10.68</v>
      </c>
      <c r="D6" s="14">
        <v>1641.99</v>
      </c>
      <c r="E6" s="14">
        <v>275455.15000000002</v>
      </c>
      <c r="F6" s="15">
        <v>-0.39</v>
      </c>
      <c r="G6" s="14">
        <v>1207.24</v>
      </c>
      <c r="H6" s="14"/>
      <c r="I6" s="14"/>
      <c r="J6" s="14"/>
      <c r="K6" s="14"/>
    </row>
    <row r="7" spans="1:11" x14ac:dyDescent="0.3">
      <c r="A7" s="4" t="s">
        <v>2</v>
      </c>
      <c r="B7" s="244">
        <v>143304.82</v>
      </c>
      <c r="C7" s="15">
        <v>-7.22</v>
      </c>
      <c r="D7" s="14">
        <v>1242.44</v>
      </c>
      <c r="E7" s="14">
        <v>154454.74</v>
      </c>
      <c r="F7" s="15">
        <v>-2.52</v>
      </c>
      <c r="G7" s="14">
        <v>898.97</v>
      </c>
      <c r="H7" s="14"/>
      <c r="I7" s="14"/>
      <c r="J7" s="14"/>
      <c r="K7" s="14"/>
    </row>
    <row r="8" spans="1:11" x14ac:dyDescent="0.3">
      <c r="A8" s="4" t="s">
        <v>3</v>
      </c>
      <c r="B8" s="244">
        <v>41738.370000000003</v>
      </c>
      <c r="C8" s="15">
        <v>-10.93</v>
      </c>
      <c r="D8" s="14">
        <v>256.01</v>
      </c>
      <c r="E8" s="14">
        <v>46860.29</v>
      </c>
      <c r="F8" s="15">
        <v>4.58</v>
      </c>
      <c r="G8" s="14">
        <v>194.73</v>
      </c>
      <c r="H8" s="14"/>
      <c r="I8" s="14"/>
      <c r="J8" s="14"/>
      <c r="K8" s="14"/>
    </row>
    <row r="9" spans="1:11" x14ac:dyDescent="0.3">
      <c r="A9" s="4" t="s">
        <v>4</v>
      </c>
      <c r="B9" s="244">
        <v>172206.36</v>
      </c>
      <c r="C9" s="15">
        <v>-9.31</v>
      </c>
      <c r="D9" s="14">
        <v>1423.93</v>
      </c>
      <c r="E9" s="14">
        <v>189875.33</v>
      </c>
      <c r="F9" s="15">
        <v>0.32</v>
      </c>
      <c r="G9" s="14">
        <v>1033.43</v>
      </c>
      <c r="H9" s="14"/>
      <c r="I9" s="14"/>
      <c r="J9" s="14"/>
      <c r="K9" s="14"/>
    </row>
    <row r="10" spans="1:11" x14ac:dyDescent="0.3">
      <c r="A10" s="4" t="s">
        <v>5</v>
      </c>
      <c r="B10" s="244">
        <v>128713.95</v>
      </c>
      <c r="C10" s="15">
        <v>-7.37</v>
      </c>
      <c r="D10" s="14">
        <v>1041.78</v>
      </c>
      <c r="E10" s="14">
        <v>138953.81</v>
      </c>
      <c r="F10" s="15">
        <v>-2.5499999999999998</v>
      </c>
      <c r="G10" s="14">
        <v>719.76</v>
      </c>
      <c r="H10" s="14"/>
      <c r="I10" s="14"/>
      <c r="J10" s="14"/>
      <c r="K10" s="14"/>
    </row>
    <row r="11" spans="1:11" x14ac:dyDescent="0.3">
      <c r="A11" s="4" t="s">
        <v>6</v>
      </c>
      <c r="B11" s="244">
        <v>83280.960000000006</v>
      </c>
      <c r="C11" s="15">
        <v>-7.04</v>
      </c>
      <c r="D11" s="14">
        <v>562.24</v>
      </c>
      <c r="E11" s="14">
        <v>89591</v>
      </c>
      <c r="F11" s="15">
        <v>-1.08</v>
      </c>
      <c r="G11" s="14">
        <v>423.4</v>
      </c>
      <c r="H11" s="14"/>
      <c r="I11" s="14"/>
      <c r="J11" s="14"/>
      <c r="K11" s="14"/>
    </row>
    <row r="12" spans="1:11" x14ac:dyDescent="0.3">
      <c r="A12" s="4" t="s">
        <v>7</v>
      </c>
      <c r="B12" s="244">
        <v>58617.67</v>
      </c>
      <c r="C12" s="15">
        <v>-8.51</v>
      </c>
      <c r="D12" s="14">
        <v>367.79</v>
      </c>
      <c r="E12" s="14">
        <v>64069.68</v>
      </c>
      <c r="F12" s="15">
        <v>-1.85</v>
      </c>
      <c r="G12" s="14">
        <v>292.29000000000002</v>
      </c>
      <c r="H12" s="14"/>
      <c r="I12" s="14"/>
      <c r="J12" s="14"/>
      <c r="K12" s="14"/>
    </row>
    <row r="13" spans="1:11" x14ac:dyDescent="0.3">
      <c r="A13" s="4" t="s">
        <v>8</v>
      </c>
      <c r="B13" s="244">
        <v>17046.2</v>
      </c>
      <c r="C13" s="15">
        <v>-5.88</v>
      </c>
      <c r="D13" s="14">
        <v>101.94</v>
      </c>
      <c r="E13" s="14">
        <v>18110.259999999998</v>
      </c>
      <c r="F13" s="15">
        <v>-1.1599999999999999</v>
      </c>
      <c r="G13" s="14">
        <v>61.87</v>
      </c>
      <c r="H13" s="14"/>
      <c r="I13" s="14"/>
      <c r="J13" s="14"/>
      <c r="K13" s="14"/>
    </row>
    <row r="14" spans="1:11" x14ac:dyDescent="0.3">
      <c r="A14" s="4" t="s">
        <v>9</v>
      </c>
      <c r="B14" s="244">
        <v>17984.32</v>
      </c>
      <c r="C14" s="15">
        <v>-10.29</v>
      </c>
      <c r="D14" s="14">
        <v>86.23</v>
      </c>
      <c r="E14" s="14">
        <v>20047.13</v>
      </c>
      <c r="F14" s="15">
        <v>1.41</v>
      </c>
      <c r="G14" s="14">
        <v>62.83</v>
      </c>
      <c r="H14" s="14"/>
      <c r="I14" s="14"/>
      <c r="J14" s="14"/>
      <c r="K14" s="14"/>
    </row>
    <row r="15" spans="1:11" x14ac:dyDescent="0.3">
      <c r="A15" s="4" t="s">
        <v>10</v>
      </c>
      <c r="B15" s="244">
        <v>26137.69</v>
      </c>
      <c r="C15" s="15">
        <v>-5.95</v>
      </c>
      <c r="D15" s="14">
        <v>213.21</v>
      </c>
      <c r="E15" s="14">
        <v>27790.34</v>
      </c>
      <c r="F15" s="15">
        <v>0.86</v>
      </c>
      <c r="G15" s="14">
        <v>156.80000000000001</v>
      </c>
      <c r="H15" s="14"/>
      <c r="I15" s="14"/>
      <c r="J15" s="14"/>
      <c r="K15" s="14"/>
    </row>
    <row r="16" spans="1:11" x14ac:dyDescent="0.3">
      <c r="A16" s="4" t="s">
        <v>11</v>
      </c>
      <c r="B16" s="244">
        <v>3536105.36</v>
      </c>
      <c r="C16" s="15">
        <v>-6.05</v>
      </c>
      <c r="D16" s="14">
        <v>52394.16</v>
      </c>
      <c r="E16" s="14">
        <v>3763917.22</v>
      </c>
      <c r="F16" s="15">
        <v>-0.21</v>
      </c>
      <c r="G16" s="14">
        <v>36869.480000000003</v>
      </c>
      <c r="H16" s="14"/>
      <c r="I16" s="14"/>
      <c r="J16" s="14"/>
      <c r="K16" s="14"/>
    </row>
    <row r="17" spans="1:11" x14ac:dyDescent="0.3">
      <c r="A17" s="237" t="s">
        <v>12</v>
      </c>
      <c r="B17" s="244">
        <v>153164.62</v>
      </c>
      <c r="C17" s="15">
        <v>-13.22</v>
      </c>
      <c r="D17" s="14">
        <v>1510.48</v>
      </c>
      <c r="E17" s="14">
        <v>176489.14</v>
      </c>
      <c r="F17" s="320" t="s">
        <v>333</v>
      </c>
      <c r="G17" s="14">
        <v>907.92000000000007</v>
      </c>
      <c r="H17" s="295" t="s">
        <v>348</v>
      </c>
    </row>
    <row r="18" spans="1:11" x14ac:dyDescent="0.3">
      <c r="A18" s="4" t="s">
        <v>13</v>
      </c>
      <c r="B18" s="244">
        <v>186854.97</v>
      </c>
      <c r="C18" s="15">
        <v>-10.25</v>
      </c>
      <c r="D18" s="14">
        <v>1562.61</v>
      </c>
      <c r="E18" s="14">
        <v>208185.41</v>
      </c>
      <c r="F18" s="15">
        <v>1.0900000000000001</v>
      </c>
      <c r="G18" s="14">
        <v>1100.1500000000001</v>
      </c>
      <c r="H18" s="14"/>
      <c r="I18" s="14"/>
      <c r="J18" s="14"/>
      <c r="K18" s="14"/>
    </row>
    <row r="19" spans="1:11" x14ac:dyDescent="0.3">
      <c r="A19" s="4" t="s">
        <v>14</v>
      </c>
      <c r="B19" s="244">
        <v>39596.58</v>
      </c>
      <c r="C19" s="15">
        <v>-6.71</v>
      </c>
      <c r="D19" s="14">
        <v>350.49</v>
      </c>
      <c r="E19" s="14">
        <v>42445.53</v>
      </c>
      <c r="F19" s="15">
        <v>-2.29</v>
      </c>
      <c r="G19" s="14">
        <v>318.69</v>
      </c>
      <c r="H19" s="14"/>
      <c r="I19" s="14"/>
      <c r="J19" s="14"/>
      <c r="K19" s="14"/>
    </row>
    <row r="20" spans="1:11" x14ac:dyDescent="0.3">
      <c r="A20" s="4" t="s">
        <v>15</v>
      </c>
      <c r="B20" s="244">
        <v>62684.65</v>
      </c>
      <c r="C20" s="15">
        <v>-6.49</v>
      </c>
      <c r="D20" s="14">
        <v>304.12</v>
      </c>
      <c r="E20" s="14">
        <v>67035.47</v>
      </c>
      <c r="F20" s="15">
        <v>-2.25</v>
      </c>
      <c r="G20" s="14">
        <v>257.39</v>
      </c>
      <c r="H20" s="14"/>
      <c r="I20" s="14"/>
      <c r="J20" s="14"/>
      <c r="K20" s="14"/>
    </row>
    <row r="21" spans="1:11" x14ac:dyDescent="0.3">
      <c r="A21" s="4" t="s">
        <v>16</v>
      </c>
      <c r="B21" s="244">
        <v>223378.02</v>
      </c>
      <c r="C21" s="15">
        <v>-9.81</v>
      </c>
      <c r="D21" s="14">
        <v>2162.2199999999998</v>
      </c>
      <c r="E21" s="14">
        <v>247682.17</v>
      </c>
      <c r="F21" s="15">
        <v>0.22</v>
      </c>
      <c r="G21" s="14">
        <v>1538.43</v>
      </c>
      <c r="H21" s="14"/>
      <c r="I21" s="14"/>
      <c r="J21" s="14"/>
      <c r="K21" s="14"/>
    </row>
    <row r="22" spans="1:11" x14ac:dyDescent="0.3">
      <c r="A22" s="4" t="s">
        <v>17</v>
      </c>
      <c r="B22" s="244">
        <v>112672.31</v>
      </c>
      <c r="C22" s="15">
        <v>-10.57</v>
      </c>
      <c r="D22" s="14">
        <v>882.85</v>
      </c>
      <c r="E22" s="14">
        <v>125986.74</v>
      </c>
      <c r="F22" s="15">
        <v>0.82</v>
      </c>
      <c r="G22" s="14">
        <v>634.03</v>
      </c>
      <c r="H22" s="14"/>
      <c r="I22" s="14"/>
      <c r="J22" s="14"/>
      <c r="K22" s="14"/>
    </row>
    <row r="23" spans="1:11" x14ac:dyDescent="0.3">
      <c r="A23" s="4" t="s">
        <v>18</v>
      </c>
      <c r="B23" s="244">
        <v>100567.19</v>
      </c>
      <c r="C23" s="15">
        <v>-12.26</v>
      </c>
      <c r="D23" s="14">
        <v>827.51</v>
      </c>
      <c r="E23" s="14">
        <v>114625.2</v>
      </c>
      <c r="F23" s="15">
        <v>0.26</v>
      </c>
      <c r="G23" s="14">
        <v>596.48</v>
      </c>
      <c r="H23" s="14"/>
      <c r="I23" s="14"/>
      <c r="J23" s="14"/>
      <c r="K23" s="14"/>
    </row>
    <row r="24" spans="1:11" x14ac:dyDescent="0.3">
      <c r="A24" s="4" t="s">
        <v>19</v>
      </c>
      <c r="B24" s="244">
        <v>15915.93</v>
      </c>
      <c r="C24" s="15">
        <v>-9.8000000000000007</v>
      </c>
      <c r="D24" s="14">
        <v>93.29</v>
      </c>
      <c r="E24" s="14">
        <v>17645.060000000001</v>
      </c>
      <c r="F24" s="15">
        <v>7.24</v>
      </c>
      <c r="G24" s="14">
        <v>68.37</v>
      </c>
      <c r="H24" s="14"/>
      <c r="I24" s="14"/>
      <c r="J24" s="14"/>
      <c r="K24" s="14"/>
    </row>
    <row r="25" spans="1:11" x14ac:dyDescent="0.3">
      <c r="A25" s="4" t="s">
        <v>20</v>
      </c>
      <c r="B25" s="244">
        <v>18905.57</v>
      </c>
      <c r="C25" s="15">
        <v>-12.58</v>
      </c>
      <c r="D25" s="14">
        <v>183.55</v>
      </c>
      <c r="E25" s="14">
        <v>21626.17</v>
      </c>
      <c r="F25" s="15">
        <v>-3.46</v>
      </c>
      <c r="G25" s="14">
        <v>138.6</v>
      </c>
      <c r="H25" s="14"/>
      <c r="I25" s="14"/>
      <c r="J25" s="14"/>
      <c r="K25" s="14"/>
    </row>
    <row r="26" spans="1:11" x14ac:dyDescent="0.3">
      <c r="A26" s="4" t="s">
        <v>21</v>
      </c>
      <c r="B26" s="244">
        <v>399474.87</v>
      </c>
      <c r="C26" s="15">
        <v>-9.2100000000000009</v>
      </c>
      <c r="D26" s="14">
        <v>3404.11</v>
      </c>
      <c r="E26" s="14">
        <v>440014</v>
      </c>
      <c r="F26" s="15">
        <v>-0.98</v>
      </c>
      <c r="G26" s="14">
        <v>2575.4299999999998</v>
      </c>
      <c r="H26" s="14"/>
      <c r="I26" s="14"/>
      <c r="J26" s="14"/>
      <c r="K26" s="14"/>
    </row>
    <row r="27" spans="1:11" x14ac:dyDescent="0.3">
      <c r="A27" s="4" t="s">
        <v>22</v>
      </c>
      <c r="B27" s="244">
        <v>28740.59</v>
      </c>
      <c r="C27" s="15">
        <v>-9.85</v>
      </c>
      <c r="D27" s="14">
        <v>150.24</v>
      </c>
      <c r="E27" s="14">
        <v>31881.13</v>
      </c>
      <c r="F27" s="15">
        <v>-0.02</v>
      </c>
      <c r="G27" s="14">
        <v>101.34</v>
      </c>
      <c r="H27" s="14"/>
      <c r="I27" s="14"/>
      <c r="J27" s="14"/>
      <c r="K27" s="14"/>
    </row>
    <row r="28" spans="1:11" x14ac:dyDescent="0.3">
      <c r="A28" s="4" t="s">
        <v>23</v>
      </c>
      <c r="B28" s="244">
        <v>135989.01999999999</v>
      </c>
      <c r="C28" s="15">
        <v>-11.36</v>
      </c>
      <c r="D28" s="14">
        <v>1437.79</v>
      </c>
      <c r="E28" s="14">
        <v>153412.85999999999</v>
      </c>
      <c r="F28" s="15">
        <v>-1.79</v>
      </c>
      <c r="G28" s="14">
        <v>990.39</v>
      </c>
      <c r="H28" s="14"/>
      <c r="I28" s="14"/>
      <c r="J28" s="14"/>
      <c r="K28" s="14"/>
    </row>
    <row r="29" spans="1:11" x14ac:dyDescent="0.3">
      <c r="A29" s="4" t="s">
        <v>24</v>
      </c>
      <c r="B29" s="244">
        <v>73180.990000000005</v>
      </c>
      <c r="C29" s="15">
        <v>-10.119999999999999</v>
      </c>
      <c r="D29" s="14">
        <v>596.15</v>
      </c>
      <c r="E29" s="14">
        <v>81418.8</v>
      </c>
      <c r="F29" s="15">
        <v>-1.1399999999999999</v>
      </c>
      <c r="G29" s="14">
        <v>423.19</v>
      </c>
      <c r="H29" s="14"/>
      <c r="I29" s="14"/>
      <c r="J29" s="14"/>
      <c r="K29" s="14"/>
    </row>
    <row r="30" spans="1:11" x14ac:dyDescent="0.3">
      <c r="A30" s="4" t="s">
        <v>25</v>
      </c>
      <c r="B30" s="244">
        <v>126265.2</v>
      </c>
      <c r="C30" s="15">
        <v>-8.0500000000000007</v>
      </c>
      <c r="D30" s="14">
        <v>1491.91</v>
      </c>
      <c r="E30" s="14">
        <v>137321.67000000001</v>
      </c>
      <c r="F30" s="15">
        <v>2.08</v>
      </c>
      <c r="G30" s="14">
        <v>1219.75</v>
      </c>
      <c r="H30" s="14"/>
      <c r="I30" s="14"/>
      <c r="J30" s="14"/>
      <c r="K30" s="14"/>
    </row>
    <row r="31" spans="1:11" x14ac:dyDescent="0.3">
      <c r="A31" s="14" t="s">
        <v>26</v>
      </c>
      <c r="B31" s="244">
        <v>35615.53</v>
      </c>
      <c r="C31" s="15">
        <v>-8.91</v>
      </c>
      <c r="D31" s="14">
        <v>507.12</v>
      </c>
      <c r="E31" s="14">
        <v>39100.65</v>
      </c>
      <c r="F31" s="15">
        <v>-6.39</v>
      </c>
      <c r="G31" s="14">
        <v>388.29</v>
      </c>
      <c r="H31" s="14"/>
      <c r="I31" s="14"/>
      <c r="J31" s="14"/>
      <c r="K31" s="14"/>
    </row>
    <row r="32" spans="1:11" x14ac:dyDescent="0.3">
      <c r="A32" s="14" t="s">
        <v>27</v>
      </c>
      <c r="B32" s="244">
        <v>132521.22</v>
      </c>
      <c r="C32" s="15">
        <v>-9.0500000000000007</v>
      </c>
      <c r="D32" s="14">
        <v>989.95</v>
      </c>
      <c r="E32" s="14">
        <v>145707.56</v>
      </c>
      <c r="F32" s="15">
        <v>-0.14000000000000001</v>
      </c>
      <c r="G32" s="14">
        <v>734.33</v>
      </c>
      <c r="H32" s="14"/>
      <c r="I32" s="14"/>
      <c r="J32" s="14"/>
      <c r="K32" s="14"/>
    </row>
    <row r="33" spans="1:11" x14ac:dyDescent="0.3">
      <c r="A33" s="14" t="s">
        <v>28</v>
      </c>
      <c r="B33" s="244">
        <v>135633.54999999999</v>
      </c>
      <c r="C33" s="15">
        <v>-10.19</v>
      </c>
      <c r="D33" s="14">
        <v>951.37</v>
      </c>
      <c r="E33" s="14">
        <v>151025.34</v>
      </c>
      <c r="F33" s="15">
        <v>-2.21</v>
      </c>
      <c r="G33" s="14">
        <v>677.41</v>
      </c>
      <c r="H33" s="14"/>
      <c r="I33" s="14"/>
      <c r="J33" s="14"/>
      <c r="K33" s="14"/>
    </row>
    <row r="34" spans="1:11" x14ac:dyDescent="0.3">
      <c r="A34" s="14" t="s">
        <v>29</v>
      </c>
      <c r="B34" s="244">
        <v>262312.36</v>
      </c>
      <c r="C34" s="15">
        <v>-9.86</v>
      </c>
      <c r="D34" s="14">
        <v>2360.21</v>
      </c>
      <c r="E34" s="14">
        <v>291009.07</v>
      </c>
      <c r="F34" s="15">
        <v>-0.75</v>
      </c>
      <c r="G34" s="14">
        <v>1658.59</v>
      </c>
      <c r="H34" s="14"/>
      <c r="I34" s="14"/>
      <c r="J34" s="14"/>
      <c r="K34" s="14"/>
    </row>
    <row r="35" spans="1:11" x14ac:dyDescent="0.3">
      <c r="A35" s="4" t="s">
        <v>30</v>
      </c>
      <c r="B35" s="244">
        <v>46683.72</v>
      </c>
      <c r="C35" s="15">
        <v>-9.0399999999999991</v>
      </c>
      <c r="D35" s="14">
        <v>729.16</v>
      </c>
      <c r="E35" s="14">
        <v>51323.96</v>
      </c>
      <c r="F35" s="15">
        <v>0.38</v>
      </c>
      <c r="G35" s="14">
        <v>569.71</v>
      </c>
      <c r="H35" s="14"/>
      <c r="I35" s="14"/>
      <c r="J35" s="14"/>
      <c r="K35" s="14"/>
    </row>
    <row r="36" spans="1:11" x14ac:dyDescent="0.3">
      <c r="A36" s="4" t="s">
        <v>31</v>
      </c>
      <c r="B36" s="244">
        <v>6584506.0499999998</v>
      </c>
      <c r="C36" s="15">
        <v>-6.91</v>
      </c>
      <c r="D36" s="14">
        <v>124573.74</v>
      </c>
      <c r="E36" s="14">
        <v>7073197.1799999997</v>
      </c>
      <c r="F36" s="15">
        <v>0.06</v>
      </c>
      <c r="G36" s="14">
        <v>94819.65</v>
      </c>
      <c r="H36" s="14"/>
      <c r="I36" s="14"/>
      <c r="J36" s="14"/>
      <c r="K36" s="14"/>
    </row>
    <row r="37" spans="1:11" x14ac:dyDescent="0.3">
      <c r="A37" s="4" t="s">
        <v>32</v>
      </c>
      <c r="B37" s="244">
        <v>31581.86</v>
      </c>
      <c r="C37" s="15">
        <v>-10.71</v>
      </c>
      <c r="D37" s="14">
        <v>349.25</v>
      </c>
      <c r="E37" s="14">
        <v>35368.870000000003</v>
      </c>
      <c r="F37" s="15">
        <v>-0.54</v>
      </c>
      <c r="G37" s="14">
        <v>271.98</v>
      </c>
      <c r="H37" s="14"/>
      <c r="I37" s="14"/>
      <c r="J37" s="14"/>
      <c r="K37" s="14"/>
    </row>
    <row r="38" spans="1:11" x14ac:dyDescent="0.3">
      <c r="A38" s="237" t="s">
        <v>33</v>
      </c>
      <c r="B38" s="244">
        <v>538967.07999999996</v>
      </c>
      <c r="C38" s="15">
        <v>-10.5</v>
      </c>
      <c r="D38" s="14">
        <v>3865.4</v>
      </c>
      <c r="E38" s="14">
        <v>602207.04</v>
      </c>
      <c r="F38" s="320" t="s">
        <v>333</v>
      </c>
      <c r="G38" s="14">
        <v>2889.46</v>
      </c>
      <c r="H38" s="295" t="s">
        <v>349</v>
      </c>
    </row>
    <row r="39" spans="1:11" x14ac:dyDescent="0.3">
      <c r="A39" s="4" t="s">
        <v>34</v>
      </c>
      <c r="B39" s="244">
        <v>28432.6</v>
      </c>
      <c r="C39" s="15">
        <v>-9.4</v>
      </c>
      <c r="D39" s="14">
        <v>319.94</v>
      </c>
      <c r="E39" s="14">
        <v>31382.83</v>
      </c>
      <c r="F39" s="15">
        <v>0.28000000000000003</v>
      </c>
      <c r="G39" s="14">
        <v>253.6</v>
      </c>
      <c r="H39" s="14"/>
      <c r="I39" s="14"/>
      <c r="J39" s="14"/>
      <c r="K39" s="14"/>
    </row>
    <row r="40" spans="1:11" x14ac:dyDescent="0.3">
      <c r="A40" s="4" t="s">
        <v>35</v>
      </c>
      <c r="B40" s="244">
        <v>145457.16</v>
      </c>
      <c r="C40" s="15">
        <v>-9.76</v>
      </c>
      <c r="D40" s="14">
        <v>1240.04</v>
      </c>
      <c r="E40" s="14">
        <v>161193.04999999999</v>
      </c>
      <c r="F40" s="15">
        <v>1.08</v>
      </c>
      <c r="G40" s="14">
        <v>871.65</v>
      </c>
      <c r="H40" s="14"/>
      <c r="I40" s="14"/>
      <c r="J40" s="14"/>
      <c r="K40" s="14"/>
    </row>
    <row r="41" spans="1:11" x14ac:dyDescent="0.3">
      <c r="A41" s="4" t="s">
        <v>36</v>
      </c>
      <c r="B41" s="244">
        <v>39284.49</v>
      </c>
      <c r="C41" s="15">
        <v>-8.9499999999999993</v>
      </c>
      <c r="D41" s="14">
        <v>265.16000000000003</v>
      </c>
      <c r="E41" s="14">
        <v>43145.18</v>
      </c>
      <c r="F41" s="15">
        <v>-1.68</v>
      </c>
      <c r="G41" s="14">
        <v>200.51</v>
      </c>
      <c r="H41" s="14"/>
      <c r="I41" s="14"/>
      <c r="J41" s="14"/>
      <c r="K41" s="14"/>
    </row>
    <row r="42" spans="1:11" x14ac:dyDescent="0.3">
      <c r="A42" s="4" t="s">
        <v>37</v>
      </c>
      <c r="B42" s="244">
        <v>35826.239999999998</v>
      </c>
      <c r="C42" s="15">
        <v>-10.41</v>
      </c>
      <c r="D42" s="14">
        <v>362.47</v>
      </c>
      <c r="E42" s="14">
        <v>39991.25</v>
      </c>
      <c r="F42" s="15">
        <v>2.63</v>
      </c>
      <c r="G42" s="14">
        <v>270.98</v>
      </c>
      <c r="H42" s="14"/>
      <c r="I42" s="14"/>
      <c r="J42" s="14"/>
      <c r="K42" s="14"/>
    </row>
    <row r="43" spans="1:11" x14ac:dyDescent="0.3">
      <c r="A43" s="4" t="s">
        <v>38</v>
      </c>
      <c r="B43" s="244">
        <v>597323.87</v>
      </c>
      <c r="C43" s="15">
        <v>-7.34</v>
      </c>
      <c r="D43" s="14">
        <v>6998.71</v>
      </c>
      <c r="E43" s="14">
        <v>644605.94999999995</v>
      </c>
      <c r="F43" s="15">
        <v>-0.95</v>
      </c>
      <c r="G43" s="14">
        <v>4856.09</v>
      </c>
      <c r="H43" s="14"/>
      <c r="I43" s="14"/>
      <c r="J43" s="14"/>
      <c r="K43" s="14"/>
    </row>
    <row r="44" spans="1:11" x14ac:dyDescent="0.3">
      <c r="A44" s="4" t="s">
        <v>39</v>
      </c>
      <c r="B44" s="244">
        <v>136767.99</v>
      </c>
      <c r="C44" s="15">
        <v>-10.61</v>
      </c>
      <c r="D44" s="14">
        <v>1010.66</v>
      </c>
      <c r="E44" s="14">
        <v>152998.67000000001</v>
      </c>
      <c r="F44" s="15">
        <v>-0.02</v>
      </c>
      <c r="G44" s="14">
        <v>754.07</v>
      </c>
      <c r="H44" s="14"/>
      <c r="I44" s="14"/>
      <c r="J44" s="14"/>
      <c r="K44" s="14"/>
    </row>
    <row r="45" spans="1:11" x14ac:dyDescent="0.3">
      <c r="A45" s="4" t="s">
        <v>40</v>
      </c>
      <c r="B45" s="244">
        <v>913618.34</v>
      </c>
      <c r="C45" s="15">
        <v>-9.48</v>
      </c>
      <c r="D45" s="14">
        <v>8367.77</v>
      </c>
      <c r="E45" s="14">
        <v>1009287.41</v>
      </c>
      <c r="F45" s="15">
        <v>0.37</v>
      </c>
      <c r="G45" s="14">
        <v>6194.98</v>
      </c>
      <c r="H45" s="14"/>
      <c r="I45" s="14"/>
      <c r="J45" s="14"/>
      <c r="K45" s="14"/>
    </row>
    <row r="46" spans="1:11" x14ac:dyDescent="0.3">
      <c r="A46" s="4" t="s">
        <v>41</v>
      </c>
      <c r="B46" s="244">
        <v>122650.3</v>
      </c>
      <c r="C46" s="15">
        <v>-9.61</v>
      </c>
      <c r="D46" s="14">
        <v>980.58</v>
      </c>
      <c r="E46" s="14">
        <v>135696.5</v>
      </c>
      <c r="F46" s="15">
        <v>1.05</v>
      </c>
      <c r="G46" s="14">
        <v>736.29</v>
      </c>
      <c r="H46" s="14"/>
      <c r="I46" s="14"/>
      <c r="J46" s="14"/>
      <c r="K46" s="14"/>
    </row>
    <row r="47" spans="1:11" x14ac:dyDescent="0.3">
      <c r="A47" s="4" t="s">
        <v>42</v>
      </c>
      <c r="B47" s="244">
        <v>105128.47</v>
      </c>
      <c r="C47" s="15">
        <v>-8.52</v>
      </c>
      <c r="D47" s="14">
        <v>814.14</v>
      </c>
      <c r="E47" s="14">
        <v>114914.24000000001</v>
      </c>
      <c r="F47" s="15">
        <v>-0.17</v>
      </c>
      <c r="G47" s="14">
        <v>590.49</v>
      </c>
      <c r="H47" s="14"/>
      <c r="I47" s="14"/>
      <c r="J47" s="14"/>
      <c r="K47" s="14"/>
    </row>
    <row r="48" spans="1:11" x14ac:dyDescent="0.3">
      <c r="A48" s="4" t="s">
        <v>43</v>
      </c>
      <c r="B48" s="244">
        <v>116040.53</v>
      </c>
      <c r="C48" s="15">
        <v>-8.92</v>
      </c>
      <c r="D48" s="14">
        <v>908.72</v>
      </c>
      <c r="E48" s="14">
        <v>127411.8</v>
      </c>
      <c r="F48" s="15">
        <v>-1.1200000000000001</v>
      </c>
      <c r="G48" s="14">
        <v>665.36</v>
      </c>
      <c r="H48" s="14"/>
      <c r="I48" s="14"/>
      <c r="J48" s="14"/>
      <c r="K48" s="14"/>
    </row>
    <row r="49" spans="1:11" x14ac:dyDescent="0.3">
      <c r="A49" s="4" t="s">
        <v>44</v>
      </c>
      <c r="B49" s="244">
        <v>218740.7</v>
      </c>
      <c r="C49" s="15">
        <v>-7.91</v>
      </c>
      <c r="D49" s="14">
        <v>1177.8399999999999</v>
      </c>
      <c r="E49" s="14">
        <v>237540.67</v>
      </c>
      <c r="F49" s="15">
        <v>0.68</v>
      </c>
      <c r="G49" s="14">
        <v>849.58</v>
      </c>
      <c r="H49" s="14"/>
      <c r="I49" s="14"/>
      <c r="J49" s="14"/>
      <c r="K49" s="14"/>
    </row>
    <row r="50" spans="1:11" x14ac:dyDescent="0.3">
      <c r="A50" s="4" t="s">
        <v>45</v>
      </c>
      <c r="B50" s="244">
        <v>61632.92</v>
      </c>
      <c r="C50" s="15">
        <v>-9.58</v>
      </c>
      <c r="D50" s="14">
        <v>1067.71</v>
      </c>
      <c r="E50" s="14">
        <v>68160.27</v>
      </c>
      <c r="F50" s="15">
        <v>-1.44</v>
      </c>
      <c r="G50" s="14">
        <v>835.21</v>
      </c>
      <c r="H50" s="14"/>
      <c r="I50" s="14"/>
      <c r="J50" s="14"/>
      <c r="K50" s="14"/>
    </row>
    <row r="51" spans="1:11" x14ac:dyDescent="0.3">
      <c r="A51" s="4" t="s">
        <v>46</v>
      </c>
      <c r="B51" s="244">
        <v>411254.17</v>
      </c>
      <c r="C51" s="15">
        <v>-9.5299999999999994</v>
      </c>
      <c r="D51" s="14">
        <v>3646.58</v>
      </c>
      <c r="E51" s="14">
        <v>454566.14</v>
      </c>
      <c r="F51" s="15">
        <v>-0.87</v>
      </c>
      <c r="G51" s="14">
        <v>2355.69</v>
      </c>
      <c r="H51" s="14"/>
      <c r="I51" s="14"/>
      <c r="J51" s="14"/>
      <c r="K51" s="14"/>
    </row>
    <row r="52" spans="1:11" x14ac:dyDescent="0.3">
      <c r="A52" s="4" t="s">
        <v>47</v>
      </c>
      <c r="B52" s="244">
        <v>91395.56</v>
      </c>
      <c r="C52" s="15">
        <v>-5.64</v>
      </c>
      <c r="D52" s="14">
        <v>1018.54</v>
      </c>
      <c r="E52" s="14">
        <v>96860.24</v>
      </c>
      <c r="F52" s="15">
        <v>0.08</v>
      </c>
      <c r="G52" s="14">
        <v>759.83</v>
      </c>
      <c r="H52" s="14"/>
      <c r="I52" s="14"/>
      <c r="J52" s="14"/>
      <c r="K52" s="14"/>
    </row>
    <row r="53" spans="1:11" x14ac:dyDescent="0.3">
      <c r="A53" s="4" t="s">
        <v>48</v>
      </c>
      <c r="B53" s="244">
        <v>102040.02</v>
      </c>
      <c r="C53" s="15">
        <v>-8.68</v>
      </c>
      <c r="D53" s="14">
        <v>1128.4000000000001</v>
      </c>
      <c r="E53" s="14">
        <v>111740.1</v>
      </c>
      <c r="F53" s="15">
        <v>17.66</v>
      </c>
      <c r="G53" s="14">
        <v>666.55</v>
      </c>
      <c r="H53" s="14"/>
      <c r="I53" s="14"/>
      <c r="J53" s="14"/>
      <c r="K53" s="14"/>
    </row>
    <row r="54" spans="1:11" x14ac:dyDescent="0.3">
      <c r="A54" s="4" t="s">
        <v>49</v>
      </c>
      <c r="B54" s="244">
        <v>30591.78</v>
      </c>
      <c r="C54" s="15">
        <v>-11.52</v>
      </c>
      <c r="D54" s="14">
        <v>312.7</v>
      </c>
      <c r="E54" s="14">
        <v>34573.14</v>
      </c>
      <c r="F54" s="15">
        <v>1.63</v>
      </c>
      <c r="G54" s="14">
        <v>220.66</v>
      </c>
      <c r="H54" s="14"/>
      <c r="I54" s="14"/>
      <c r="J54" s="14"/>
      <c r="K54" s="14"/>
    </row>
    <row r="55" spans="1:11" x14ac:dyDescent="0.3">
      <c r="A55" s="4" t="s">
        <v>50</v>
      </c>
      <c r="B55" s="244">
        <v>81227.34</v>
      </c>
      <c r="C55" s="15">
        <v>-8.81</v>
      </c>
      <c r="D55" s="14">
        <v>505.96</v>
      </c>
      <c r="E55" s="14">
        <v>89077.759999999995</v>
      </c>
      <c r="F55" s="15">
        <v>-0.78</v>
      </c>
      <c r="G55" s="14">
        <v>354.29</v>
      </c>
      <c r="H55" s="14"/>
      <c r="I55" s="14"/>
      <c r="J55" s="14"/>
      <c r="K55" s="14"/>
    </row>
    <row r="56" spans="1:11" x14ac:dyDescent="0.3">
      <c r="A56" s="4" t="s">
        <v>51</v>
      </c>
      <c r="B56" s="244">
        <v>243297.5</v>
      </c>
      <c r="C56" s="15">
        <v>-10.56</v>
      </c>
      <c r="D56" s="14">
        <v>1757.1</v>
      </c>
      <c r="E56" s="14">
        <v>272021.27</v>
      </c>
      <c r="F56" s="15">
        <v>0.26</v>
      </c>
      <c r="G56" s="14">
        <v>1271.19</v>
      </c>
      <c r="H56" s="14"/>
      <c r="I56" s="14"/>
      <c r="J56" s="14"/>
      <c r="K56" s="14"/>
    </row>
    <row r="57" spans="1:11" x14ac:dyDescent="0.3">
      <c r="A57" s="4" t="s">
        <v>52</v>
      </c>
      <c r="B57" s="244">
        <v>896186.33</v>
      </c>
      <c r="C57" s="15">
        <v>-8.27</v>
      </c>
      <c r="D57" s="14">
        <v>9568.2199999999993</v>
      </c>
      <c r="E57" s="14">
        <v>977034.92</v>
      </c>
      <c r="F57" s="15">
        <v>0.76</v>
      </c>
      <c r="G57" s="14">
        <v>7050.63</v>
      </c>
      <c r="H57" s="14"/>
      <c r="I57" s="14"/>
      <c r="J57" s="14"/>
      <c r="K57" s="14"/>
    </row>
    <row r="58" spans="1:11" x14ac:dyDescent="0.3">
      <c r="A58" s="4" t="s">
        <v>53</v>
      </c>
      <c r="B58" s="244">
        <v>101281.4</v>
      </c>
      <c r="C58" s="15">
        <v>-11.83</v>
      </c>
      <c r="D58" s="14">
        <v>652.04999999999995</v>
      </c>
      <c r="E58" s="14">
        <v>114872.91</v>
      </c>
      <c r="F58" s="15">
        <v>25.46</v>
      </c>
      <c r="G58" s="14">
        <v>469.28</v>
      </c>
      <c r="H58" s="14"/>
      <c r="I58" s="14"/>
      <c r="J58" s="14"/>
      <c r="K58" s="14"/>
    </row>
    <row r="59" spans="1:11" x14ac:dyDescent="0.3">
      <c r="A59" s="4" t="s">
        <v>54</v>
      </c>
      <c r="B59" s="244">
        <v>88274.71</v>
      </c>
      <c r="C59" s="15">
        <v>-7.28</v>
      </c>
      <c r="D59" s="14">
        <v>548.46</v>
      </c>
      <c r="E59" s="14">
        <v>95207.95</v>
      </c>
      <c r="F59" s="15">
        <v>4.47</v>
      </c>
      <c r="G59" s="14">
        <v>373.43</v>
      </c>
      <c r="H59" s="14"/>
      <c r="I59" s="14"/>
      <c r="J59" s="14"/>
      <c r="K59" s="14"/>
    </row>
    <row r="60" spans="1:11" x14ac:dyDescent="0.3">
      <c r="A60" s="4" t="s">
        <v>55</v>
      </c>
      <c r="B60" s="244">
        <v>73427.28</v>
      </c>
      <c r="C60" s="15">
        <v>-10.92</v>
      </c>
      <c r="D60" s="14">
        <v>665.29</v>
      </c>
      <c r="E60" s="14">
        <v>82429.61</v>
      </c>
      <c r="F60" s="15">
        <v>-2.04</v>
      </c>
      <c r="G60" s="14">
        <v>510.59</v>
      </c>
      <c r="H60" s="14"/>
      <c r="I60" s="14"/>
      <c r="J60" s="14"/>
      <c r="K60" s="14"/>
    </row>
    <row r="61" spans="1:11" x14ac:dyDescent="0.3">
      <c r="A61" s="4" t="s">
        <v>56</v>
      </c>
      <c r="B61" s="244">
        <v>76538.19</v>
      </c>
      <c r="C61" s="15">
        <v>-11.12</v>
      </c>
      <c r="D61" s="14">
        <v>767.87</v>
      </c>
      <c r="E61" s="14">
        <v>86115.839999999997</v>
      </c>
      <c r="F61" s="15">
        <v>-0.15</v>
      </c>
      <c r="G61" s="14">
        <v>565.91</v>
      </c>
      <c r="H61" s="14"/>
      <c r="I61" s="14"/>
      <c r="J61" s="14"/>
      <c r="K61" s="14"/>
    </row>
    <row r="62" spans="1:11" x14ac:dyDescent="0.3">
      <c r="A62" s="4" t="s">
        <v>57</v>
      </c>
      <c r="B62" s="244">
        <v>57610.49</v>
      </c>
      <c r="C62" s="15">
        <v>-11.45</v>
      </c>
      <c r="D62" s="14">
        <v>765</v>
      </c>
      <c r="E62" s="14">
        <v>65056.68</v>
      </c>
      <c r="F62" s="15">
        <v>0.62</v>
      </c>
      <c r="G62" s="14">
        <v>595.6</v>
      </c>
      <c r="H62" s="14"/>
      <c r="I62" s="14"/>
      <c r="J62" s="14"/>
      <c r="K62" s="14"/>
    </row>
    <row r="63" spans="1:11" x14ac:dyDescent="0.3">
      <c r="A63" s="4" t="s">
        <v>58</v>
      </c>
      <c r="B63" s="244">
        <v>81959.94</v>
      </c>
      <c r="C63" s="15">
        <v>-10.16</v>
      </c>
      <c r="D63" s="14">
        <v>1032.0999999999999</v>
      </c>
      <c r="E63" s="14">
        <v>91230.34</v>
      </c>
      <c r="F63" s="15">
        <v>-0.08</v>
      </c>
      <c r="G63" s="14">
        <v>778.39</v>
      </c>
      <c r="H63" s="14"/>
      <c r="I63" s="14"/>
      <c r="J63" s="14"/>
      <c r="K63" s="14"/>
    </row>
    <row r="64" spans="1:11" x14ac:dyDescent="0.3">
      <c r="A64" s="4" t="s">
        <v>59</v>
      </c>
      <c r="B64" s="244">
        <v>1738870.32</v>
      </c>
      <c r="C64" s="15">
        <v>-8.43</v>
      </c>
      <c r="D64" s="14">
        <v>14726.54</v>
      </c>
      <c r="E64" s="14">
        <v>1898901.66</v>
      </c>
      <c r="F64" s="15">
        <v>0.32</v>
      </c>
      <c r="G64" s="14">
        <v>10788.8</v>
      </c>
      <c r="H64" s="14"/>
      <c r="I64" s="14"/>
      <c r="J64" s="14"/>
      <c r="K64" s="14"/>
    </row>
    <row r="65" spans="1:11" x14ac:dyDescent="0.3">
      <c r="A65" s="4" t="s">
        <v>60</v>
      </c>
      <c r="B65" s="244">
        <v>29386.7</v>
      </c>
      <c r="C65" s="15">
        <v>-10.02</v>
      </c>
      <c r="D65" s="14">
        <v>225.34</v>
      </c>
      <c r="E65" s="14">
        <v>32658.7</v>
      </c>
      <c r="F65" s="15">
        <v>-2.4900000000000002</v>
      </c>
      <c r="G65" s="14">
        <v>156.26</v>
      </c>
      <c r="H65" s="14"/>
      <c r="I65" s="14"/>
      <c r="J65" s="14"/>
      <c r="K65" s="14"/>
    </row>
    <row r="66" spans="1:11" x14ac:dyDescent="0.3">
      <c r="A66" s="4" t="s">
        <v>61</v>
      </c>
      <c r="B66" s="244">
        <v>290199.42</v>
      </c>
      <c r="C66" s="15">
        <v>-10.56</v>
      </c>
      <c r="D66" s="14">
        <v>2998.64</v>
      </c>
      <c r="E66" s="14">
        <v>324452.74</v>
      </c>
      <c r="F66" s="15">
        <v>0.11</v>
      </c>
      <c r="G66" s="14">
        <v>2647.07</v>
      </c>
      <c r="H66" s="14"/>
      <c r="I66" s="14"/>
      <c r="J66" s="14"/>
      <c r="K66" s="14"/>
    </row>
    <row r="67" spans="1:11" x14ac:dyDescent="0.3">
      <c r="A67" s="4" t="s">
        <v>62</v>
      </c>
      <c r="B67" s="244">
        <v>550572.73</v>
      </c>
      <c r="C67" s="15">
        <v>-8.7899999999999991</v>
      </c>
      <c r="D67" s="14">
        <v>3983.25</v>
      </c>
      <c r="E67" s="14">
        <v>603617.16</v>
      </c>
      <c r="F67" s="15">
        <v>0.06</v>
      </c>
      <c r="G67" s="14">
        <v>2854.78</v>
      </c>
      <c r="H67" s="14"/>
      <c r="I67" s="14"/>
      <c r="J67" s="14"/>
      <c r="K67" s="14"/>
    </row>
    <row r="68" spans="1:11" x14ac:dyDescent="0.3">
      <c r="A68" s="4" t="s">
        <v>63</v>
      </c>
      <c r="B68" s="244">
        <v>575049.27</v>
      </c>
      <c r="C68" s="15">
        <v>-8.83</v>
      </c>
      <c r="D68" s="14">
        <v>4189.75</v>
      </c>
      <c r="E68" s="14">
        <v>630755.31999999995</v>
      </c>
      <c r="F68" s="15">
        <v>-0.09</v>
      </c>
      <c r="G68" s="14">
        <v>3031.04</v>
      </c>
      <c r="H68" s="14"/>
      <c r="I68" s="14"/>
      <c r="J68" s="14"/>
      <c r="K68" s="14"/>
    </row>
    <row r="69" spans="1:11" x14ac:dyDescent="0.3">
      <c r="A69" s="4" t="s">
        <v>64</v>
      </c>
      <c r="B69" s="244">
        <v>189695.42</v>
      </c>
      <c r="C69" s="15">
        <v>-7.33</v>
      </c>
      <c r="D69" s="14">
        <v>1476.48</v>
      </c>
      <c r="E69" s="14">
        <v>204699.02</v>
      </c>
      <c r="F69" s="15">
        <v>0.33</v>
      </c>
      <c r="G69" s="14">
        <v>1155.8499999999999</v>
      </c>
      <c r="H69" s="14"/>
      <c r="I69" s="14"/>
      <c r="J69" s="14"/>
      <c r="K69" s="14"/>
    </row>
    <row r="70" spans="1:11" x14ac:dyDescent="0.3">
      <c r="A70" s="4" t="s">
        <v>65</v>
      </c>
      <c r="B70" s="244">
        <v>450817.07</v>
      </c>
      <c r="C70" s="15">
        <v>-7.15</v>
      </c>
      <c r="D70" s="14">
        <v>2987.09</v>
      </c>
      <c r="E70" s="14">
        <v>485558.2</v>
      </c>
      <c r="F70" s="15">
        <v>1.06</v>
      </c>
      <c r="G70" s="14">
        <v>2220.9499999999998</v>
      </c>
      <c r="H70" s="14"/>
      <c r="I70" s="14"/>
      <c r="J70" s="14"/>
      <c r="K70" s="14"/>
    </row>
    <row r="71" spans="1:11" x14ac:dyDescent="0.3">
      <c r="A71" s="4" t="s">
        <v>66</v>
      </c>
      <c r="B71" s="244">
        <v>75482.399999999994</v>
      </c>
      <c r="C71" s="15">
        <v>-0.64</v>
      </c>
      <c r="D71" s="14">
        <v>968.42</v>
      </c>
      <c r="E71" s="14">
        <v>75965.600000000006</v>
      </c>
      <c r="F71" s="15">
        <v>1.08</v>
      </c>
      <c r="G71" s="14">
        <v>757.13</v>
      </c>
      <c r="H71" s="14"/>
      <c r="I71" s="14"/>
      <c r="J71" s="14"/>
      <c r="K71" s="14"/>
    </row>
    <row r="72" spans="1:11" x14ac:dyDescent="0.3">
      <c r="A72" s="4" t="s">
        <v>67</v>
      </c>
      <c r="B72" s="244">
        <v>185106.99</v>
      </c>
      <c r="C72" s="15">
        <v>-9.89</v>
      </c>
      <c r="D72" s="14">
        <v>1532.49</v>
      </c>
      <c r="E72" s="14">
        <v>205422.3</v>
      </c>
      <c r="F72" s="15">
        <v>1.57</v>
      </c>
      <c r="G72" s="14">
        <v>1080.5899999999999</v>
      </c>
      <c r="H72" s="14"/>
      <c r="I72" s="14"/>
      <c r="J72" s="14"/>
      <c r="K72" s="14"/>
    </row>
    <row r="73" spans="1:11" x14ac:dyDescent="0.3">
      <c r="A73" s="4" t="s">
        <v>68</v>
      </c>
      <c r="B73" s="244">
        <v>86924.59</v>
      </c>
      <c r="C73" s="15">
        <v>-11.14</v>
      </c>
      <c r="D73" s="14">
        <v>711.63</v>
      </c>
      <c r="E73" s="14">
        <v>97820.4</v>
      </c>
      <c r="F73" s="15">
        <v>1</v>
      </c>
      <c r="G73" s="14">
        <v>499.86</v>
      </c>
      <c r="H73" s="14"/>
      <c r="I73" s="14"/>
      <c r="J73" s="14"/>
      <c r="K73" s="14"/>
    </row>
    <row r="74" spans="1:11" x14ac:dyDescent="0.3">
      <c r="A74" s="4" t="s">
        <v>69</v>
      </c>
      <c r="B74" s="244">
        <v>23423.21</v>
      </c>
      <c r="C74" s="15">
        <v>-8.31</v>
      </c>
      <c r="D74" s="14">
        <v>188.12</v>
      </c>
      <c r="E74" s="14">
        <v>25545.69</v>
      </c>
      <c r="F74" s="15">
        <v>-3.35</v>
      </c>
      <c r="G74" s="14">
        <v>132.84</v>
      </c>
      <c r="H74" s="14"/>
      <c r="I74" s="14"/>
      <c r="J74" s="14"/>
      <c r="K74" s="14"/>
    </row>
    <row r="75" spans="1:11" x14ac:dyDescent="0.3">
      <c r="A75" s="4" t="s">
        <v>70</v>
      </c>
      <c r="B75" s="244">
        <v>113094.8</v>
      </c>
      <c r="C75" s="15">
        <v>-9.9700000000000006</v>
      </c>
      <c r="D75" s="14">
        <v>1012.38</v>
      </c>
      <c r="E75" s="14">
        <v>125616.89</v>
      </c>
      <c r="F75" s="15">
        <v>1.32</v>
      </c>
      <c r="G75" s="14">
        <v>704.64</v>
      </c>
      <c r="H75" s="14"/>
      <c r="I75" s="14"/>
      <c r="J75" s="14"/>
      <c r="K75" s="14"/>
    </row>
    <row r="76" spans="1:11" x14ac:dyDescent="0.3">
      <c r="A76" s="4" t="s">
        <v>71</v>
      </c>
      <c r="B76" s="244">
        <v>59544.49</v>
      </c>
      <c r="C76" s="15">
        <v>-11.95</v>
      </c>
      <c r="D76" s="14">
        <v>640.46</v>
      </c>
      <c r="E76" s="14">
        <v>67625.87</v>
      </c>
      <c r="F76" s="15">
        <v>1.42</v>
      </c>
      <c r="G76" s="14">
        <v>446.18</v>
      </c>
      <c r="H76" s="14"/>
      <c r="I76" s="14"/>
      <c r="J76" s="14"/>
      <c r="K76" s="14"/>
    </row>
    <row r="77" spans="1:11" x14ac:dyDescent="0.3">
      <c r="A77" s="4" t="s">
        <v>72</v>
      </c>
      <c r="B77" s="244">
        <v>35926.97</v>
      </c>
      <c r="C77" s="15">
        <v>-10.19</v>
      </c>
      <c r="D77" s="14">
        <v>326.27999999999997</v>
      </c>
      <c r="E77" s="14">
        <v>40002.269999999997</v>
      </c>
      <c r="F77" s="15">
        <v>3.45</v>
      </c>
      <c r="G77" s="14">
        <v>241.82</v>
      </c>
      <c r="H77" s="14"/>
      <c r="I77" s="14"/>
      <c r="J77" s="14"/>
      <c r="K77" s="14"/>
    </row>
    <row r="78" spans="1:11" x14ac:dyDescent="0.3">
      <c r="A78" s="4" t="s">
        <v>73</v>
      </c>
      <c r="B78" s="244">
        <v>20892.11</v>
      </c>
      <c r="C78" s="15">
        <v>-4.93</v>
      </c>
      <c r="D78" s="14">
        <v>341.42</v>
      </c>
      <c r="E78" s="14">
        <v>21975.62</v>
      </c>
      <c r="F78" s="15">
        <v>-4.24</v>
      </c>
      <c r="G78" s="14">
        <v>219.45</v>
      </c>
      <c r="H78" s="14"/>
      <c r="I78" s="14"/>
      <c r="J78" s="14"/>
      <c r="K78" s="14"/>
    </row>
    <row r="79" spans="1:11" x14ac:dyDescent="0.3">
      <c r="A79" s="4" t="s">
        <v>74</v>
      </c>
      <c r="B79" s="244">
        <v>233629.42</v>
      </c>
      <c r="C79" s="15">
        <v>-8.94</v>
      </c>
      <c r="D79" s="14">
        <v>1950.92</v>
      </c>
      <c r="E79" s="14">
        <v>256556.2</v>
      </c>
      <c r="F79" s="15">
        <v>-0.09</v>
      </c>
      <c r="G79" s="14">
        <v>1423.25</v>
      </c>
      <c r="H79" s="14"/>
      <c r="I79" s="14"/>
      <c r="J79" s="14"/>
      <c r="K79" s="14"/>
    </row>
    <row r="80" spans="1:11" x14ac:dyDescent="0.3">
      <c r="A80" s="4" t="s">
        <v>75</v>
      </c>
      <c r="B80" s="244">
        <v>274528.94</v>
      </c>
      <c r="C80" s="15">
        <v>-9.9700000000000006</v>
      </c>
      <c r="D80" s="14">
        <v>2119.87</v>
      </c>
      <c r="E80" s="14">
        <v>304944.58</v>
      </c>
      <c r="F80" s="15">
        <v>-1.37</v>
      </c>
      <c r="G80" s="14">
        <v>1580.8</v>
      </c>
      <c r="H80" s="14"/>
      <c r="I80" s="14"/>
      <c r="J80" s="14"/>
      <c r="K80" s="14"/>
    </row>
    <row r="81" spans="1:11" x14ac:dyDescent="0.3">
      <c r="A81" s="4" t="s">
        <v>76</v>
      </c>
      <c r="B81" s="244">
        <v>188695.08</v>
      </c>
      <c r="C81" s="15">
        <v>-9.0399999999999991</v>
      </c>
      <c r="D81" s="14">
        <v>912.93</v>
      </c>
      <c r="E81" s="14">
        <v>207442.48</v>
      </c>
      <c r="F81" s="15">
        <v>-1.48</v>
      </c>
      <c r="G81" s="14">
        <v>692.49</v>
      </c>
      <c r="H81" s="14"/>
      <c r="I81" s="14"/>
      <c r="J81" s="14"/>
      <c r="K81" s="14"/>
    </row>
    <row r="82" spans="1:11" x14ac:dyDescent="0.3">
      <c r="A82" s="4" t="s">
        <v>77</v>
      </c>
      <c r="B82" s="244">
        <v>34403.519999999997</v>
      </c>
      <c r="C82" s="15">
        <v>-10.37</v>
      </c>
      <c r="D82" s="14">
        <v>364.3</v>
      </c>
      <c r="E82" s="14">
        <v>38384.07</v>
      </c>
      <c r="F82" s="15">
        <v>0.5</v>
      </c>
      <c r="G82" s="14">
        <v>295.52999999999997</v>
      </c>
      <c r="H82" s="14"/>
      <c r="I82" s="14"/>
      <c r="J82" s="14"/>
      <c r="K82" s="14"/>
    </row>
    <row r="83" spans="1:11" x14ac:dyDescent="0.3">
      <c r="A83" s="4" t="s">
        <v>78</v>
      </c>
      <c r="B83" s="244">
        <v>120499.61</v>
      </c>
      <c r="C83" s="15">
        <v>-9.01</v>
      </c>
      <c r="D83" s="14">
        <v>897.28</v>
      </c>
      <c r="E83" s="14">
        <v>132433.53</v>
      </c>
      <c r="F83" s="15">
        <v>-0.79</v>
      </c>
      <c r="G83" s="14">
        <v>642.86</v>
      </c>
      <c r="H83" s="14"/>
      <c r="I83" s="14"/>
      <c r="J83" s="14"/>
      <c r="K83" s="14"/>
    </row>
    <row r="84" spans="1:11" x14ac:dyDescent="0.3">
      <c r="A84" s="4" t="s">
        <v>79</v>
      </c>
      <c r="B84" s="244">
        <v>257624.35</v>
      </c>
      <c r="C84" s="15">
        <v>-9.59</v>
      </c>
      <c r="D84" s="14">
        <v>3382.46</v>
      </c>
      <c r="E84" s="14">
        <v>284949.21999999997</v>
      </c>
      <c r="F84" s="15">
        <v>0.42</v>
      </c>
      <c r="G84" s="14">
        <v>2189.34</v>
      </c>
      <c r="H84" s="14"/>
      <c r="I84" s="14"/>
      <c r="J84" s="14"/>
      <c r="K84" s="14"/>
    </row>
    <row r="85" spans="1:11" x14ac:dyDescent="0.3">
      <c r="A85" s="4" t="s">
        <v>80</v>
      </c>
      <c r="B85" s="244">
        <v>124777.21</v>
      </c>
      <c r="C85" s="15">
        <v>-8.85</v>
      </c>
      <c r="D85" s="14">
        <v>919.67</v>
      </c>
      <c r="E85" s="14">
        <v>136896.03</v>
      </c>
      <c r="F85" s="15">
        <v>-0.22</v>
      </c>
      <c r="G85" s="14">
        <v>633.34</v>
      </c>
      <c r="H85" s="14"/>
      <c r="I85" s="14"/>
      <c r="J85" s="14"/>
      <c r="K85" s="14"/>
    </row>
    <row r="86" spans="1:11" x14ac:dyDescent="0.3">
      <c r="A86" s="4" t="s">
        <v>81</v>
      </c>
      <c r="B86" s="244">
        <v>123193.65</v>
      </c>
      <c r="C86" s="15">
        <v>-9.74</v>
      </c>
      <c r="D86" s="14">
        <v>719.78</v>
      </c>
      <c r="E86" s="14">
        <v>136492.99</v>
      </c>
      <c r="F86" s="15">
        <v>0.46</v>
      </c>
      <c r="G86" s="14">
        <v>518.59</v>
      </c>
      <c r="H86" s="14"/>
      <c r="I86" s="14"/>
      <c r="J86" s="14"/>
      <c r="K86" s="14"/>
    </row>
    <row r="87" spans="1:11" x14ac:dyDescent="0.3">
      <c r="A87" s="4" t="s">
        <v>82</v>
      </c>
      <c r="B87" s="244">
        <v>266673.40999999997</v>
      </c>
      <c r="C87" s="15">
        <v>-6.43</v>
      </c>
      <c r="D87" s="14">
        <v>1571.53</v>
      </c>
      <c r="E87" s="14">
        <v>284986.93</v>
      </c>
      <c r="F87" s="15">
        <v>0.91</v>
      </c>
      <c r="G87" s="14">
        <v>1223.8499999999999</v>
      </c>
      <c r="H87" s="14"/>
      <c r="I87" s="14"/>
      <c r="J87" s="14"/>
      <c r="K87" s="14"/>
    </row>
    <row r="88" spans="1:11" x14ac:dyDescent="0.3">
      <c r="A88" s="4" t="s">
        <v>83</v>
      </c>
      <c r="B88" s="244">
        <v>454756.3</v>
      </c>
      <c r="C88" s="15">
        <v>-8.4499999999999993</v>
      </c>
      <c r="D88" s="14">
        <v>4478.5600000000004</v>
      </c>
      <c r="E88" s="14">
        <v>496750.85</v>
      </c>
      <c r="F88" s="15">
        <v>-0.46</v>
      </c>
      <c r="G88" s="14">
        <v>3548.95</v>
      </c>
      <c r="H88" s="14"/>
      <c r="I88" s="14"/>
      <c r="J88" s="14"/>
      <c r="K88" s="14"/>
    </row>
    <row r="89" spans="1:11" x14ac:dyDescent="0.3">
      <c r="A89" s="4" t="s">
        <v>84</v>
      </c>
      <c r="B89" s="244">
        <v>152838.63</v>
      </c>
      <c r="C89" s="15">
        <v>-10.24</v>
      </c>
      <c r="D89" s="14">
        <v>1377.17</v>
      </c>
      <c r="E89" s="14">
        <v>170279.44</v>
      </c>
      <c r="F89" s="15">
        <v>-1.63</v>
      </c>
      <c r="G89" s="14">
        <v>992.69</v>
      </c>
      <c r="H89" s="14"/>
      <c r="I89" s="14"/>
      <c r="J89" s="14"/>
      <c r="K89" s="14"/>
    </row>
    <row r="90" spans="1:11" x14ac:dyDescent="0.3">
      <c r="A90" s="4" t="s">
        <v>85</v>
      </c>
      <c r="B90" s="244">
        <v>28139.1</v>
      </c>
      <c r="C90" s="15">
        <v>-10.07</v>
      </c>
      <c r="D90" s="14">
        <v>294.33999999999997</v>
      </c>
      <c r="E90" s="14">
        <v>31288.32</v>
      </c>
      <c r="F90" s="15">
        <v>-0.14000000000000001</v>
      </c>
      <c r="G90" s="14">
        <v>213.41</v>
      </c>
      <c r="H90" s="14"/>
      <c r="I90" s="14"/>
      <c r="J90" s="14"/>
      <c r="K90" s="14"/>
    </row>
    <row r="91" spans="1:11" x14ac:dyDescent="0.3">
      <c r="A91" s="4" t="s">
        <v>86</v>
      </c>
      <c r="B91" s="244">
        <v>25504.7</v>
      </c>
      <c r="C91" s="15">
        <v>-7.91</v>
      </c>
      <c r="D91" s="14">
        <v>246.38</v>
      </c>
      <c r="E91" s="14">
        <v>27696.240000000002</v>
      </c>
      <c r="F91" s="15">
        <v>6.88</v>
      </c>
      <c r="G91" s="14">
        <v>186.59</v>
      </c>
      <c r="H91" s="14"/>
      <c r="I91" s="14"/>
      <c r="J91" s="14"/>
      <c r="K91" s="14"/>
    </row>
    <row r="92" spans="1:11" x14ac:dyDescent="0.3">
      <c r="A92" s="4" t="s">
        <v>87</v>
      </c>
      <c r="B92" s="244">
        <v>571829.93000000005</v>
      </c>
      <c r="C92" s="15">
        <v>-8.7799999999999994</v>
      </c>
      <c r="D92" s="14">
        <v>4575.71</v>
      </c>
      <c r="E92" s="14">
        <v>626885.05000000005</v>
      </c>
      <c r="F92" s="15">
        <v>1.31</v>
      </c>
      <c r="G92" s="14">
        <v>3391.26</v>
      </c>
      <c r="H92" s="14"/>
      <c r="I92" s="14"/>
      <c r="J92" s="14"/>
      <c r="K92" s="14"/>
    </row>
    <row r="93" spans="1:11" x14ac:dyDescent="0.3">
      <c r="A93" s="237" t="s">
        <v>88</v>
      </c>
      <c r="B93" s="244">
        <v>171507.05</v>
      </c>
      <c r="C93" s="15">
        <v>-12.51</v>
      </c>
      <c r="D93" s="14">
        <v>1692.1</v>
      </c>
      <c r="E93" s="14">
        <v>196025.72000000003</v>
      </c>
      <c r="F93" s="320" t="s">
        <v>333</v>
      </c>
      <c r="G93" s="14">
        <v>1232.03</v>
      </c>
      <c r="H93" s="295" t="s">
        <v>350</v>
      </c>
    </row>
    <row r="94" spans="1:11" x14ac:dyDescent="0.3">
      <c r="A94" s="4" t="s">
        <v>89</v>
      </c>
      <c r="B94" s="244">
        <v>86622.17</v>
      </c>
      <c r="C94" s="15">
        <v>-8.1</v>
      </c>
      <c r="D94" s="14">
        <v>945.87</v>
      </c>
      <c r="E94" s="14">
        <v>94259.11</v>
      </c>
      <c r="F94" s="15">
        <v>0.7</v>
      </c>
      <c r="G94" s="14">
        <v>1031.3</v>
      </c>
      <c r="H94" s="14"/>
      <c r="I94" s="14"/>
      <c r="J94" s="14"/>
      <c r="K94" s="14"/>
    </row>
    <row r="95" spans="1:11" x14ac:dyDescent="0.3">
      <c r="A95" s="4" t="s">
        <v>90</v>
      </c>
      <c r="B95" s="244">
        <v>101931.43</v>
      </c>
      <c r="C95" s="15">
        <v>-11.63</v>
      </c>
      <c r="D95" s="14">
        <v>1111.53</v>
      </c>
      <c r="E95" s="14">
        <v>115345.38</v>
      </c>
      <c r="F95" s="15">
        <v>-0.14000000000000001</v>
      </c>
      <c r="G95" s="14">
        <v>814.28</v>
      </c>
      <c r="H95" s="14"/>
      <c r="I95" s="14"/>
      <c r="J95" s="14"/>
      <c r="K95" s="14"/>
    </row>
    <row r="96" spans="1:11" x14ac:dyDescent="0.3">
      <c r="A96" s="4" t="s">
        <v>91</v>
      </c>
      <c r="B96" s="244">
        <v>121592.77</v>
      </c>
      <c r="C96" s="15">
        <v>-9.4600000000000009</v>
      </c>
      <c r="D96" s="14">
        <v>993.95</v>
      </c>
      <c r="E96" s="14">
        <v>134290.46</v>
      </c>
      <c r="F96" s="15">
        <v>-2.67</v>
      </c>
      <c r="G96" s="14">
        <v>707.41</v>
      </c>
      <c r="H96" s="14"/>
      <c r="I96" s="14"/>
      <c r="J96" s="14"/>
      <c r="K96" s="14"/>
    </row>
    <row r="97" spans="1:11" x14ac:dyDescent="0.3">
      <c r="A97" s="4" t="s">
        <v>92</v>
      </c>
      <c r="B97" s="244">
        <v>863006.39</v>
      </c>
      <c r="C97" s="15">
        <v>-8.8699999999999992</v>
      </c>
      <c r="D97" s="14">
        <v>7734.77</v>
      </c>
      <c r="E97" s="14">
        <v>946993.02</v>
      </c>
      <c r="F97" s="15">
        <v>-0.28999999999999998</v>
      </c>
      <c r="G97" s="14">
        <v>5457.72</v>
      </c>
      <c r="H97" s="14"/>
      <c r="I97" s="14"/>
      <c r="J97" s="14"/>
      <c r="K97" s="14"/>
    </row>
    <row r="98" spans="1:11" x14ac:dyDescent="0.3">
      <c r="A98" s="4" t="s">
        <v>93</v>
      </c>
      <c r="B98" s="244">
        <v>47907.93</v>
      </c>
      <c r="C98" s="15">
        <v>-8.94</v>
      </c>
      <c r="D98" s="14">
        <v>432.48</v>
      </c>
      <c r="E98" s="14">
        <v>52614.2</v>
      </c>
      <c r="F98" s="15">
        <v>3.21</v>
      </c>
      <c r="G98" s="14">
        <v>319.8</v>
      </c>
      <c r="H98" s="14"/>
      <c r="I98" s="14"/>
      <c r="J98" s="14"/>
      <c r="K98" s="14"/>
    </row>
    <row r="99" spans="1:11" x14ac:dyDescent="0.3">
      <c r="A99" s="4" t="s">
        <v>94</v>
      </c>
      <c r="B99" s="244">
        <v>40477.19</v>
      </c>
      <c r="C99" s="15">
        <v>-5.43</v>
      </c>
      <c r="D99" s="14">
        <v>371.91</v>
      </c>
      <c r="E99" s="14">
        <v>42800.41</v>
      </c>
      <c r="F99" s="15">
        <v>-2.2000000000000002</v>
      </c>
      <c r="G99" s="14">
        <v>274.54000000000002</v>
      </c>
      <c r="H99" s="14"/>
      <c r="I99" s="14"/>
      <c r="J99" s="14"/>
      <c r="K99" s="14"/>
    </row>
    <row r="100" spans="1:11" x14ac:dyDescent="0.3">
      <c r="A100" s="4" t="s">
        <v>95</v>
      </c>
      <c r="B100" s="244">
        <v>202376.66</v>
      </c>
      <c r="C100" s="15">
        <v>-8</v>
      </c>
      <c r="D100" s="14">
        <v>1431.66</v>
      </c>
      <c r="E100" s="14">
        <v>219977.64</v>
      </c>
      <c r="F100" s="15">
        <v>0.94</v>
      </c>
      <c r="G100" s="14">
        <v>1086.42</v>
      </c>
      <c r="H100" s="14"/>
      <c r="I100" s="14"/>
      <c r="J100" s="14"/>
      <c r="K100" s="14"/>
    </row>
    <row r="101" spans="1:11" x14ac:dyDescent="0.3">
      <c r="A101" s="4" t="s">
        <v>96</v>
      </c>
      <c r="B101" s="244">
        <v>34969.339999999997</v>
      </c>
      <c r="C101" s="15">
        <v>-7.52</v>
      </c>
      <c r="D101" s="14">
        <v>376.29</v>
      </c>
      <c r="E101" s="14">
        <v>37811.800000000003</v>
      </c>
      <c r="F101" s="15">
        <v>-14.01</v>
      </c>
      <c r="G101" s="14">
        <v>282.13</v>
      </c>
      <c r="H101" s="14"/>
      <c r="I101" s="14"/>
      <c r="J101" s="14"/>
      <c r="K101" s="14"/>
    </row>
    <row r="102" spans="1:11" x14ac:dyDescent="0.3">
      <c r="A102" s="4" t="s">
        <v>97</v>
      </c>
      <c r="B102" s="244">
        <v>38922.839999999997</v>
      </c>
      <c r="C102" s="15">
        <v>-6.98</v>
      </c>
      <c r="D102" s="14">
        <v>274.25</v>
      </c>
      <c r="E102" s="14">
        <v>41844.559999999998</v>
      </c>
      <c r="F102" s="15">
        <v>-2.1</v>
      </c>
      <c r="G102" s="14">
        <v>194.81</v>
      </c>
      <c r="H102" s="14"/>
      <c r="I102" s="14"/>
      <c r="J102" s="14"/>
      <c r="K102" s="14"/>
    </row>
    <row r="103" spans="1:11" x14ac:dyDescent="0.3">
      <c r="A103" s="4" t="s">
        <v>98</v>
      </c>
      <c r="B103" s="244">
        <v>720016.43</v>
      </c>
      <c r="C103" s="15">
        <v>-9.81</v>
      </c>
      <c r="D103" s="14">
        <v>6343.73</v>
      </c>
      <c r="E103" s="14">
        <v>798318.38</v>
      </c>
      <c r="F103" s="15">
        <v>-1.22</v>
      </c>
      <c r="G103" s="14">
        <v>4637.2299999999996</v>
      </c>
      <c r="H103" s="320"/>
      <c r="I103" s="14"/>
      <c r="J103" s="14"/>
      <c r="K103" s="14"/>
    </row>
    <row r="104" spans="1:11" x14ac:dyDescent="0.3">
      <c r="A104" s="4" t="s">
        <v>99</v>
      </c>
      <c r="B104" s="244">
        <v>1357815.19</v>
      </c>
      <c r="C104" s="15">
        <v>-9.0500000000000007</v>
      </c>
      <c r="D104" s="14">
        <v>11098.74</v>
      </c>
      <c r="E104" s="14">
        <v>1492898.36</v>
      </c>
      <c r="F104" s="15">
        <v>-0.94</v>
      </c>
      <c r="G104" s="14">
        <v>7932.79</v>
      </c>
      <c r="H104" s="14"/>
      <c r="I104" s="14"/>
      <c r="J104" s="14"/>
      <c r="K104" s="14"/>
    </row>
    <row r="105" spans="1:11" x14ac:dyDescent="0.3">
      <c r="A105" s="4" t="s">
        <v>100</v>
      </c>
      <c r="B105" s="244">
        <v>126358.51</v>
      </c>
      <c r="C105" s="15">
        <v>-9.92</v>
      </c>
      <c r="D105" s="14">
        <v>803.34</v>
      </c>
      <c r="E105" s="14">
        <v>140267.45000000001</v>
      </c>
      <c r="F105" s="15">
        <v>-0.8</v>
      </c>
      <c r="G105" s="14">
        <v>580.09</v>
      </c>
      <c r="H105" s="14"/>
      <c r="I105" s="14"/>
      <c r="J105" s="14"/>
      <c r="K105" s="14"/>
    </row>
    <row r="106" spans="1:11" x14ac:dyDescent="0.3">
      <c r="A106" s="4" t="s">
        <v>101</v>
      </c>
      <c r="B106" s="244">
        <v>131519.62</v>
      </c>
      <c r="C106" s="15">
        <v>-9.76</v>
      </c>
      <c r="D106" s="14">
        <v>921.41</v>
      </c>
      <c r="E106" s="14">
        <v>145745.18</v>
      </c>
      <c r="F106" s="15">
        <v>1.69</v>
      </c>
      <c r="G106" s="14">
        <v>720.05</v>
      </c>
      <c r="H106" s="14"/>
      <c r="I106" s="14"/>
      <c r="J106" s="14"/>
      <c r="K106" s="14"/>
    </row>
    <row r="107" spans="1:11" x14ac:dyDescent="0.3">
      <c r="A107" s="4" t="s">
        <v>102</v>
      </c>
      <c r="B107" s="244">
        <v>132374.41</v>
      </c>
      <c r="C107" s="15">
        <v>-10.64</v>
      </c>
      <c r="D107" s="14">
        <v>1354.82</v>
      </c>
      <c r="E107" s="14">
        <v>148134.54</v>
      </c>
      <c r="F107" s="15">
        <v>-0.24</v>
      </c>
      <c r="G107" s="14">
        <v>996.66</v>
      </c>
      <c r="H107" s="14"/>
    </row>
    <row r="108" spans="1:11" x14ac:dyDescent="0.3">
      <c r="A108" s="4" t="s">
        <v>103</v>
      </c>
      <c r="B108" s="244">
        <v>1673738.69</v>
      </c>
      <c r="C108" s="15">
        <v>-8.89</v>
      </c>
      <c r="D108" s="14">
        <v>14101.44</v>
      </c>
      <c r="E108" s="389">
        <v>1837076.29</v>
      </c>
      <c r="F108" s="15">
        <v>0.31</v>
      </c>
      <c r="G108" s="14">
        <v>10372.549999999999</v>
      </c>
      <c r="H108" s="14"/>
      <c r="I108" s="14"/>
      <c r="J108" s="14"/>
      <c r="K108" s="14"/>
    </row>
    <row r="109" spans="1:11" x14ac:dyDescent="0.3">
      <c r="A109" s="4" t="s">
        <v>104</v>
      </c>
      <c r="B109" s="244">
        <v>62401.99</v>
      </c>
      <c r="C109" s="15">
        <v>-5.32</v>
      </c>
      <c r="D109" s="14">
        <v>431.73</v>
      </c>
      <c r="E109" s="14">
        <v>65906.86</v>
      </c>
      <c r="F109" s="15">
        <v>-0.18</v>
      </c>
      <c r="G109" s="14">
        <v>310.49</v>
      </c>
      <c r="H109" s="14"/>
      <c r="I109" s="14"/>
      <c r="J109" s="14"/>
      <c r="K109" s="14"/>
    </row>
    <row r="110" spans="1:11" x14ac:dyDescent="0.3">
      <c r="A110" s="237" t="s">
        <v>105</v>
      </c>
      <c r="B110" s="392">
        <v>356848.96</v>
      </c>
      <c r="C110" s="391">
        <v>-9.5</v>
      </c>
      <c r="D110" s="393">
        <v>2601.84</v>
      </c>
      <c r="E110" s="14">
        <v>394302.91</v>
      </c>
      <c r="F110" s="15">
        <v>0.38</v>
      </c>
      <c r="G110" s="14">
        <v>1853.07</v>
      </c>
      <c r="I110" s="14"/>
      <c r="J110" s="14"/>
      <c r="K110" s="14"/>
    </row>
    <row r="111" spans="1:11" x14ac:dyDescent="0.3">
      <c r="A111" s="4" t="s">
        <v>106</v>
      </c>
      <c r="B111" s="244">
        <v>16519.54</v>
      </c>
      <c r="C111" s="15">
        <v>-2.41</v>
      </c>
      <c r="D111" s="14">
        <v>102.91</v>
      </c>
      <c r="E111" s="14">
        <v>16927.18</v>
      </c>
      <c r="F111" s="15">
        <v>-2.62</v>
      </c>
      <c r="G111" s="14">
        <v>75.2</v>
      </c>
      <c r="H111" s="14"/>
    </row>
    <row r="112" spans="1:11" x14ac:dyDescent="0.3">
      <c r="A112" s="4" t="s">
        <v>107</v>
      </c>
      <c r="B112" s="244">
        <v>230625.42</v>
      </c>
      <c r="C112" s="15">
        <v>-9.75</v>
      </c>
      <c r="D112" s="14">
        <v>2085.4</v>
      </c>
      <c r="E112" s="14">
        <v>255547.09</v>
      </c>
      <c r="F112" s="15">
        <v>-1.04</v>
      </c>
      <c r="G112" s="14">
        <v>1485.79</v>
      </c>
      <c r="H112" s="14"/>
      <c r="I112" s="14"/>
      <c r="J112" s="14"/>
      <c r="K112" s="14"/>
    </row>
    <row r="113" spans="1:11" x14ac:dyDescent="0.3">
      <c r="A113" s="4" t="s">
        <v>108</v>
      </c>
      <c r="B113" s="244">
        <v>22332.43</v>
      </c>
      <c r="C113" s="15">
        <v>-13.4</v>
      </c>
      <c r="D113" s="14">
        <v>249.38</v>
      </c>
      <c r="E113" s="14">
        <v>25788.32</v>
      </c>
      <c r="F113" s="15">
        <v>2.42</v>
      </c>
      <c r="G113" s="14">
        <v>198.36</v>
      </c>
      <c r="H113" s="14"/>
      <c r="I113" s="14"/>
      <c r="J113" s="14"/>
      <c r="K113" s="14"/>
    </row>
    <row r="114" spans="1:11" x14ac:dyDescent="0.3">
      <c r="A114" s="4" t="s">
        <v>109</v>
      </c>
      <c r="B114" s="244">
        <v>35209.61</v>
      </c>
      <c r="C114" s="15">
        <v>-8.85</v>
      </c>
      <c r="D114" s="14">
        <v>316.66000000000003</v>
      </c>
      <c r="E114" s="14">
        <v>38626.15</v>
      </c>
      <c r="F114" s="15">
        <v>0.71</v>
      </c>
      <c r="G114" s="14">
        <v>229.8</v>
      </c>
      <c r="H114" s="14"/>
      <c r="I114" s="14"/>
      <c r="J114" s="14"/>
      <c r="K114" s="14"/>
    </row>
    <row r="115" spans="1:11" x14ac:dyDescent="0.3">
      <c r="A115" s="237" t="s">
        <v>110</v>
      </c>
      <c r="B115" s="392">
        <v>1575882.92</v>
      </c>
      <c r="C115" s="391">
        <v>-8.2799999999999994</v>
      </c>
      <c r="D115" s="393">
        <v>14896.18</v>
      </c>
      <c r="E115" s="14">
        <v>1718176.08</v>
      </c>
      <c r="F115" s="15">
        <v>-2.46</v>
      </c>
      <c r="G115" s="14">
        <v>10570.23</v>
      </c>
    </row>
    <row r="116" spans="1:11" x14ac:dyDescent="0.3">
      <c r="A116" s="4" t="s">
        <v>111</v>
      </c>
      <c r="B116" s="244">
        <v>130324.75</v>
      </c>
      <c r="C116" s="15">
        <v>-8.34</v>
      </c>
      <c r="D116" s="14">
        <v>869.46</v>
      </c>
      <c r="E116" s="14">
        <v>142177.06</v>
      </c>
      <c r="F116" s="15">
        <v>-1.02</v>
      </c>
      <c r="G116" s="14">
        <v>605.74</v>
      </c>
      <c r="H116" s="14"/>
      <c r="I116" s="14"/>
      <c r="J116" s="14"/>
      <c r="K116" s="14"/>
    </row>
    <row r="117" spans="1:11" x14ac:dyDescent="0.3">
      <c r="A117" s="4" t="s">
        <v>112</v>
      </c>
      <c r="B117" s="244">
        <v>131259.32999999999</v>
      </c>
      <c r="C117" s="15">
        <v>-8.99</v>
      </c>
      <c r="D117" s="14">
        <v>1134.76</v>
      </c>
      <c r="E117" s="14">
        <v>144229.65</v>
      </c>
      <c r="F117" s="15">
        <v>0.09</v>
      </c>
      <c r="G117" s="14">
        <v>818.73</v>
      </c>
      <c r="H117" s="14"/>
    </row>
    <row r="118" spans="1:11" x14ac:dyDescent="0.3">
      <c r="A118" s="4" t="s">
        <v>113</v>
      </c>
      <c r="B118" s="244">
        <v>51058.14</v>
      </c>
      <c r="C118" s="15">
        <v>-7.32</v>
      </c>
      <c r="D118" s="14">
        <v>441.18</v>
      </c>
      <c r="E118" s="14">
        <v>55090.559999999998</v>
      </c>
      <c r="F118" s="15">
        <v>-3.45</v>
      </c>
      <c r="G118" s="14">
        <v>360.3</v>
      </c>
      <c r="H118" s="14"/>
      <c r="I118" s="14"/>
      <c r="J118" s="14"/>
      <c r="K118" s="14"/>
    </row>
    <row r="119" spans="1:11" x14ac:dyDescent="0.3">
      <c r="A119" s="4" t="s">
        <v>114</v>
      </c>
      <c r="B119" s="244">
        <v>969564.35</v>
      </c>
      <c r="C119" s="15">
        <v>-9.48</v>
      </c>
      <c r="D119" s="14">
        <v>9867.4699999999993</v>
      </c>
      <c r="E119" s="14">
        <v>1071049.8</v>
      </c>
      <c r="F119" s="15">
        <v>-0.39</v>
      </c>
      <c r="G119" s="14">
        <v>7597.57</v>
      </c>
      <c r="H119" s="14"/>
      <c r="I119" s="14"/>
      <c r="J119" s="14"/>
      <c r="K119" s="14"/>
    </row>
    <row r="120" spans="1:11" x14ac:dyDescent="0.3">
      <c r="A120" s="4" t="s">
        <v>115</v>
      </c>
      <c r="B120" s="244">
        <v>260628.03</v>
      </c>
      <c r="C120" s="15">
        <v>-7.01</v>
      </c>
      <c r="D120" s="14">
        <v>1720.93</v>
      </c>
      <c r="E120" s="14">
        <v>280270.57</v>
      </c>
      <c r="F120" s="15">
        <v>-1.22</v>
      </c>
      <c r="G120" s="14">
        <v>1204.06</v>
      </c>
      <c r="H120" s="14"/>
      <c r="I120" s="14"/>
      <c r="J120" s="14"/>
      <c r="K120" s="14"/>
    </row>
    <row r="121" spans="1:11" x14ac:dyDescent="0.3">
      <c r="A121" s="4" t="s">
        <v>116</v>
      </c>
      <c r="B121" s="244">
        <v>270139.92</v>
      </c>
      <c r="C121" s="15">
        <v>-8.64</v>
      </c>
      <c r="D121" s="14">
        <v>1832.59</v>
      </c>
      <c r="E121" s="14">
        <v>295688.84000000003</v>
      </c>
      <c r="F121" s="15">
        <v>0.83</v>
      </c>
      <c r="G121" s="14">
        <v>1338.29</v>
      </c>
      <c r="H121" s="14"/>
      <c r="I121" s="14"/>
      <c r="J121" s="14"/>
      <c r="K121" s="14"/>
    </row>
    <row r="122" spans="1:11" x14ac:dyDescent="0.3">
      <c r="A122" s="4" t="s">
        <v>117</v>
      </c>
      <c r="B122" s="244">
        <v>50108.71</v>
      </c>
      <c r="C122" s="15">
        <v>-5.95</v>
      </c>
      <c r="D122" s="14">
        <v>315.61</v>
      </c>
      <c r="E122" s="14">
        <v>53279.51</v>
      </c>
      <c r="F122" s="15">
        <v>2.19</v>
      </c>
      <c r="G122" s="14">
        <v>245.38</v>
      </c>
      <c r="H122" s="14"/>
      <c r="I122" s="14"/>
      <c r="J122" s="14"/>
      <c r="K122" s="14"/>
    </row>
    <row r="123" spans="1:11" x14ac:dyDescent="0.3">
      <c r="A123" s="4" t="s">
        <v>118</v>
      </c>
      <c r="B123" s="244">
        <v>46923.96</v>
      </c>
      <c r="C123" s="15">
        <v>-8.7899999999999991</v>
      </c>
      <c r="D123" s="14">
        <v>194.81</v>
      </c>
      <c r="E123" s="14">
        <v>51445.97</v>
      </c>
      <c r="F123" s="15">
        <v>2.3199999999999998</v>
      </c>
      <c r="G123" s="14">
        <v>147.88999999999999</v>
      </c>
      <c r="H123" s="14"/>
      <c r="I123" s="14"/>
      <c r="J123" s="14"/>
      <c r="K123" s="14"/>
    </row>
    <row r="124" spans="1:11" x14ac:dyDescent="0.3">
      <c r="A124" s="4" t="s">
        <v>119</v>
      </c>
      <c r="B124" s="244">
        <v>333811.34000000003</v>
      </c>
      <c r="C124" s="15">
        <v>-6.53</v>
      </c>
      <c r="D124" s="14">
        <v>2297.5100000000002</v>
      </c>
      <c r="E124" s="14">
        <v>357121.81</v>
      </c>
      <c r="F124" s="15">
        <v>0.72</v>
      </c>
      <c r="G124" s="14">
        <v>1738.34</v>
      </c>
      <c r="H124" s="14"/>
      <c r="I124" s="14"/>
      <c r="J124" s="14"/>
      <c r="K124" s="14"/>
    </row>
    <row r="125" spans="1:11" x14ac:dyDescent="0.3">
      <c r="A125" s="4" t="s">
        <v>120</v>
      </c>
      <c r="B125" s="244">
        <v>145570.56</v>
      </c>
      <c r="C125" s="15">
        <v>-9.77</v>
      </c>
      <c r="D125" s="14">
        <v>1248.7</v>
      </c>
      <c r="E125" s="14">
        <v>161324.41</v>
      </c>
      <c r="F125" s="15">
        <v>0.59</v>
      </c>
      <c r="G125" s="14">
        <v>942.44</v>
      </c>
      <c r="H125" s="14"/>
      <c r="I125" s="14"/>
      <c r="J125" s="14"/>
      <c r="K125" s="14"/>
    </row>
    <row r="126" spans="1:11" x14ac:dyDescent="0.3">
      <c r="A126" s="4" t="s">
        <v>121</v>
      </c>
      <c r="B126" s="244">
        <v>289466.45</v>
      </c>
      <c r="C126" s="15">
        <v>-5.07</v>
      </c>
      <c r="D126" s="14">
        <v>2077.11</v>
      </c>
      <c r="E126" s="389">
        <v>304918.99</v>
      </c>
      <c r="F126" s="15">
        <v>-0.25</v>
      </c>
      <c r="G126" s="14">
        <v>1516.35</v>
      </c>
      <c r="H126" s="14"/>
      <c r="I126" s="14"/>
      <c r="J126" s="14"/>
      <c r="K126" s="14"/>
    </row>
    <row r="127" spans="1:11" x14ac:dyDescent="0.3">
      <c r="A127" s="4" t="s">
        <v>122</v>
      </c>
      <c r="B127" s="244">
        <v>139548.62</v>
      </c>
      <c r="C127" s="15">
        <v>-10.039999999999999</v>
      </c>
      <c r="D127" s="14">
        <v>1848.35</v>
      </c>
      <c r="E127" s="14">
        <v>155114.54</v>
      </c>
      <c r="F127" s="15">
        <v>-0.01</v>
      </c>
      <c r="G127" s="14">
        <v>1408.05</v>
      </c>
      <c r="H127" s="14"/>
      <c r="I127" s="14"/>
      <c r="J127" s="14"/>
      <c r="K127" s="14"/>
    </row>
    <row r="128" spans="1:11" x14ac:dyDescent="0.3">
      <c r="A128" s="4" t="s">
        <v>123</v>
      </c>
      <c r="B128" s="244">
        <v>154105.97</v>
      </c>
      <c r="C128" s="15">
        <v>-7.85</v>
      </c>
      <c r="D128" s="14">
        <v>776.89</v>
      </c>
      <c r="E128" s="14">
        <v>167227.04999999999</v>
      </c>
      <c r="F128" s="15">
        <v>1.69</v>
      </c>
      <c r="G128" s="14">
        <v>585.5</v>
      </c>
      <c r="H128" s="14"/>
      <c r="I128" s="14"/>
      <c r="J128" s="14"/>
      <c r="K128" s="14"/>
    </row>
    <row r="129" spans="1:11" x14ac:dyDescent="0.3">
      <c r="A129" s="4" t="s">
        <v>124</v>
      </c>
      <c r="B129" s="244">
        <v>158732.67000000001</v>
      </c>
      <c r="C129" s="15">
        <v>-9.2899999999999991</v>
      </c>
      <c r="D129" s="14">
        <v>1154.9100000000001</v>
      </c>
      <c r="E129" s="14">
        <v>174998.75</v>
      </c>
      <c r="F129" s="15">
        <v>2.11</v>
      </c>
      <c r="G129" s="14">
        <v>875.4</v>
      </c>
      <c r="H129" s="14"/>
      <c r="I129" s="14"/>
      <c r="J129" s="14"/>
      <c r="K129" s="14"/>
    </row>
    <row r="130" spans="1:11" x14ac:dyDescent="0.3">
      <c r="A130" s="4" t="s">
        <v>125</v>
      </c>
      <c r="B130" s="244">
        <v>700185.49</v>
      </c>
      <c r="C130" s="15">
        <v>-9.17</v>
      </c>
      <c r="D130" s="14">
        <v>5038.71</v>
      </c>
      <c r="E130" s="14">
        <v>770866.5</v>
      </c>
      <c r="F130" s="15">
        <v>-0.31</v>
      </c>
      <c r="G130" s="14">
        <v>3635.35</v>
      </c>
      <c r="H130" s="14"/>
      <c r="I130" s="14"/>
      <c r="J130" s="14"/>
      <c r="K130" s="14"/>
    </row>
    <row r="131" spans="1:11" x14ac:dyDescent="0.3">
      <c r="A131" s="4" t="s">
        <v>126</v>
      </c>
      <c r="B131" s="244">
        <v>245977.32</v>
      </c>
      <c r="C131" s="15">
        <v>-9.0299999999999994</v>
      </c>
      <c r="D131" s="14">
        <v>1938.72</v>
      </c>
      <c r="E131" s="14">
        <v>270392.28000000003</v>
      </c>
      <c r="F131" s="15">
        <v>-0.51</v>
      </c>
      <c r="G131" s="14">
        <v>1419.56</v>
      </c>
      <c r="H131" s="14"/>
      <c r="I131" s="14"/>
      <c r="J131" s="14"/>
      <c r="K131" s="14"/>
    </row>
    <row r="132" spans="1:11" x14ac:dyDescent="0.3">
      <c r="A132" s="4" t="s">
        <v>127</v>
      </c>
      <c r="B132" s="244">
        <v>123248.36</v>
      </c>
      <c r="C132" s="15">
        <v>-8</v>
      </c>
      <c r="D132" s="14">
        <v>910.71</v>
      </c>
      <c r="E132" s="14">
        <v>133958.85999999999</v>
      </c>
      <c r="F132" s="15">
        <v>-1.73</v>
      </c>
      <c r="G132" s="14">
        <v>686.77</v>
      </c>
      <c r="H132" s="14"/>
      <c r="I132" s="14"/>
      <c r="J132" s="14"/>
      <c r="K132" s="14"/>
    </row>
    <row r="133" spans="1:11" x14ac:dyDescent="0.3">
      <c r="A133" s="4" t="s">
        <v>128</v>
      </c>
      <c r="B133" s="244">
        <v>271964.5</v>
      </c>
      <c r="C133" s="15">
        <v>-10.86</v>
      </c>
      <c r="D133" s="14">
        <v>4332.21</v>
      </c>
      <c r="E133" s="389">
        <v>305098.36</v>
      </c>
      <c r="F133" s="15">
        <v>-0.02</v>
      </c>
      <c r="G133" s="14">
        <v>2652.44</v>
      </c>
      <c r="H133" s="14"/>
      <c r="I133" s="14"/>
      <c r="J133" s="14"/>
      <c r="K133" s="14"/>
    </row>
    <row r="134" spans="1:11" x14ac:dyDescent="0.3">
      <c r="A134" s="4" t="s">
        <v>129</v>
      </c>
      <c r="B134" s="244">
        <v>34092.42</v>
      </c>
      <c r="C134" s="15">
        <v>-7.09</v>
      </c>
      <c r="D134" s="14">
        <v>174</v>
      </c>
      <c r="E134" s="14">
        <v>36693.35</v>
      </c>
      <c r="F134" s="15">
        <v>1.84</v>
      </c>
      <c r="G134" s="14">
        <v>130.56</v>
      </c>
      <c r="H134" s="14"/>
      <c r="I134" s="14"/>
      <c r="J134" s="14"/>
      <c r="K134" s="14"/>
    </row>
    <row r="135" spans="1:11" x14ac:dyDescent="0.3">
      <c r="A135" s="4" t="s">
        <v>130</v>
      </c>
      <c r="B135" s="244">
        <v>96615.19</v>
      </c>
      <c r="C135" s="15">
        <v>-5.1100000000000003</v>
      </c>
      <c r="D135" s="14">
        <v>418.28</v>
      </c>
      <c r="E135" s="14">
        <v>101816.53</v>
      </c>
      <c r="F135" s="15">
        <v>2.76</v>
      </c>
      <c r="G135" s="14">
        <v>311.18</v>
      </c>
      <c r="H135" s="14"/>
      <c r="I135" s="14"/>
      <c r="J135" s="14"/>
      <c r="K135" s="14"/>
    </row>
    <row r="136" spans="1:11" x14ac:dyDescent="0.3">
      <c r="A136" s="4" t="s">
        <v>131</v>
      </c>
      <c r="B136" s="244">
        <v>76159.58</v>
      </c>
      <c r="C136" s="15">
        <v>-4.54</v>
      </c>
      <c r="D136" s="14">
        <v>769.5</v>
      </c>
      <c r="E136" s="14">
        <v>79783.460000000006</v>
      </c>
      <c r="F136" s="15">
        <v>1.32</v>
      </c>
      <c r="G136" s="14">
        <v>593.73</v>
      </c>
      <c r="H136" s="14"/>
      <c r="I136" s="14"/>
      <c r="J136" s="14"/>
      <c r="K136" s="14"/>
    </row>
    <row r="137" spans="1:11" x14ac:dyDescent="0.3">
      <c r="A137" s="4" t="s">
        <v>132</v>
      </c>
      <c r="B137" s="244">
        <v>105561.13</v>
      </c>
      <c r="C137" s="15">
        <v>-7.23</v>
      </c>
      <c r="D137" s="14">
        <v>620.5</v>
      </c>
      <c r="E137" s="14">
        <v>113790.13</v>
      </c>
      <c r="F137" s="15">
        <v>-1.44</v>
      </c>
      <c r="G137" s="14">
        <v>474.96</v>
      </c>
      <c r="H137" s="14"/>
      <c r="I137" s="14"/>
      <c r="J137" s="14"/>
      <c r="K137" s="14"/>
    </row>
    <row r="138" spans="1:11" x14ac:dyDescent="0.3">
      <c r="A138" s="4" t="s">
        <v>133</v>
      </c>
      <c r="B138" s="244">
        <v>210877.08</v>
      </c>
      <c r="C138" s="15">
        <v>-6.37</v>
      </c>
      <c r="D138" s="14">
        <v>2350.7600000000002</v>
      </c>
      <c r="E138" s="14">
        <v>225228.76</v>
      </c>
      <c r="F138" s="15">
        <v>-1.58</v>
      </c>
      <c r="G138" s="14">
        <v>1260.3900000000001</v>
      </c>
      <c r="H138" s="14"/>
      <c r="I138" s="14"/>
      <c r="J138" s="14"/>
      <c r="K138" s="14"/>
    </row>
    <row r="139" spans="1:11" x14ac:dyDescent="0.3">
      <c r="A139" s="4" t="s">
        <v>134</v>
      </c>
      <c r="B139" s="244">
        <v>34303.040000000001</v>
      </c>
      <c r="C139" s="15">
        <v>-9.7899999999999991</v>
      </c>
      <c r="D139" s="14">
        <v>200.1</v>
      </c>
      <c r="E139" s="14">
        <v>38026.29</v>
      </c>
      <c r="F139" s="15">
        <v>6.54</v>
      </c>
      <c r="G139" s="14">
        <v>151.02000000000001</v>
      </c>
      <c r="H139" s="14"/>
    </row>
    <row r="140" spans="1:11" x14ac:dyDescent="0.3">
      <c r="A140" s="4" t="s">
        <v>135</v>
      </c>
      <c r="B140" s="244">
        <v>159740.73000000001</v>
      </c>
      <c r="C140" s="15">
        <v>-13.64</v>
      </c>
      <c r="D140" s="14">
        <v>1092.05</v>
      </c>
      <c r="E140" s="14">
        <v>184975.25</v>
      </c>
      <c r="F140" s="15">
        <v>1.51</v>
      </c>
      <c r="G140" s="14">
        <v>787.74</v>
      </c>
      <c r="H140" s="14"/>
      <c r="I140" s="14"/>
      <c r="J140" s="14"/>
      <c r="K140" s="14"/>
    </row>
    <row r="141" spans="1:11" x14ac:dyDescent="0.3">
      <c r="A141" s="4" t="s">
        <v>136</v>
      </c>
      <c r="B141" s="244">
        <v>44315.96</v>
      </c>
      <c r="C141" s="15">
        <v>-12.6</v>
      </c>
      <c r="D141" s="14">
        <v>390.86</v>
      </c>
      <c r="E141" s="14">
        <v>50707.49</v>
      </c>
      <c r="F141" s="15">
        <v>1.1100000000000001</v>
      </c>
      <c r="G141" s="14">
        <v>295.62</v>
      </c>
      <c r="H141" s="14"/>
      <c r="I141" s="14"/>
      <c r="J141" s="14"/>
      <c r="K141" s="14"/>
    </row>
    <row r="142" spans="1:11" x14ac:dyDescent="0.3">
      <c r="A142" s="4" t="s">
        <v>137</v>
      </c>
      <c r="B142" s="244">
        <v>802587.57</v>
      </c>
      <c r="C142" s="15">
        <v>-9.1199999999999992</v>
      </c>
      <c r="D142" s="14">
        <v>6605.71</v>
      </c>
      <c r="E142" s="14">
        <v>883161.43</v>
      </c>
      <c r="F142" s="15">
        <v>0.41</v>
      </c>
      <c r="G142" s="14">
        <v>4956.12</v>
      </c>
      <c r="H142" s="14"/>
      <c r="I142" s="14"/>
      <c r="J142" s="14"/>
      <c r="K142" s="14"/>
    </row>
    <row r="143" spans="1:11" x14ac:dyDescent="0.3">
      <c r="A143" s="4" t="s">
        <v>138</v>
      </c>
      <c r="B143" s="244">
        <v>122516.31</v>
      </c>
      <c r="C143" s="15">
        <v>-10.37</v>
      </c>
      <c r="D143" s="14">
        <v>1088.9100000000001</v>
      </c>
      <c r="E143" s="14">
        <v>136697.54</v>
      </c>
      <c r="F143" s="15">
        <v>1.68</v>
      </c>
      <c r="G143" s="14">
        <v>692.7</v>
      </c>
      <c r="H143" s="14"/>
      <c r="I143" s="14"/>
      <c r="J143" s="14"/>
      <c r="K143" s="14"/>
    </row>
    <row r="144" spans="1:11" x14ac:dyDescent="0.3">
      <c r="A144" s="4" t="s">
        <v>139</v>
      </c>
      <c r="B144" s="244">
        <v>25976.73</v>
      </c>
      <c r="C144" s="15">
        <v>-5.79</v>
      </c>
      <c r="D144" s="14">
        <v>353.42</v>
      </c>
      <c r="E144" s="14">
        <v>27572.95</v>
      </c>
      <c r="F144" s="15">
        <v>-2.75</v>
      </c>
      <c r="G144" s="14">
        <v>270.58999999999997</v>
      </c>
      <c r="H144" s="14"/>
      <c r="I144" s="14"/>
      <c r="J144" s="14"/>
      <c r="K144" s="14"/>
    </row>
    <row r="145" spans="1:11" x14ac:dyDescent="0.3">
      <c r="A145" s="4" t="s">
        <v>140</v>
      </c>
      <c r="B145" s="244">
        <v>36825.379999999997</v>
      </c>
      <c r="C145" s="15">
        <v>-10.32</v>
      </c>
      <c r="D145" s="14">
        <v>315.77999999999997</v>
      </c>
      <c r="E145" s="14">
        <v>41065.379999999997</v>
      </c>
      <c r="F145" s="15">
        <v>1.0900000000000001</v>
      </c>
      <c r="G145" s="14">
        <v>234.19</v>
      </c>
      <c r="H145" s="14"/>
      <c r="I145" s="14"/>
      <c r="J145" s="14"/>
      <c r="K145" s="14"/>
    </row>
    <row r="146" spans="1:11" x14ac:dyDescent="0.3">
      <c r="A146" s="4" t="s">
        <v>141</v>
      </c>
      <c r="B146" s="244">
        <v>404920.72</v>
      </c>
      <c r="C146" s="15">
        <v>-7.17</v>
      </c>
      <c r="D146" s="14">
        <v>1937.24</v>
      </c>
      <c r="E146" s="14">
        <v>436197.8</v>
      </c>
      <c r="F146" s="15">
        <v>-0.8</v>
      </c>
      <c r="G146" s="14">
        <v>1416.7</v>
      </c>
      <c r="H146" s="14"/>
      <c r="I146" s="14"/>
      <c r="J146" s="14"/>
      <c r="K146" s="14"/>
    </row>
    <row r="147" spans="1:11" x14ac:dyDescent="0.3">
      <c r="A147" s="4" t="s">
        <v>142</v>
      </c>
      <c r="B147" s="244">
        <v>158442.28</v>
      </c>
      <c r="C147" s="15">
        <v>-4.01</v>
      </c>
      <c r="D147" s="14">
        <v>1131.71</v>
      </c>
      <c r="E147" s="14">
        <v>165055.64000000001</v>
      </c>
      <c r="F147" s="15">
        <v>-1.1499999999999999</v>
      </c>
      <c r="G147" s="14">
        <v>848.8</v>
      </c>
      <c r="H147" s="14"/>
      <c r="I147" s="14"/>
      <c r="J147" s="14"/>
      <c r="K147" s="14"/>
    </row>
    <row r="148" spans="1:11" x14ac:dyDescent="0.3">
      <c r="A148" s="4" t="s">
        <v>143</v>
      </c>
      <c r="B148" s="244">
        <v>135165.21</v>
      </c>
      <c r="C148" s="15">
        <v>-7.57</v>
      </c>
      <c r="D148" s="14">
        <v>780.25</v>
      </c>
      <c r="E148" s="14">
        <v>146232.89000000001</v>
      </c>
      <c r="F148" s="15">
        <v>-1.17</v>
      </c>
      <c r="G148" s="14">
        <v>575.21</v>
      </c>
      <c r="H148" s="14"/>
      <c r="I148" s="14"/>
      <c r="J148" s="14"/>
      <c r="K148" s="14"/>
    </row>
    <row r="149" spans="1:11" x14ac:dyDescent="0.3">
      <c r="A149" s="4" t="s">
        <v>144</v>
      </c>
      <c r="B149" s="244">
        <v>29413.49</v>
      </c>
      <c r="C149" s="15">
        <v>-4.83</v>
      </c>
      <c r="D149" s="14">
        <v>239.19</v>
      </c>
      <c r="E149" s="14">
        <v>30906.84</v>
      </c>
      <c r="F149" s="15">
        <v>-3.71</v>
      </c>
      <c r="G149" s="14">
        <v>177.82</v>
      </c>
      <c r="H149" s="14"/>
      <c r="I149" s="14"/>
      <c r="J149" s="14"/>
      <c r="K149" s="14"/>
    </row>
    <row r="150" spans="1:11" x14ac:dyDescent="0.3">
      <c r="A150" s="4" t="s">
        <v>145</v>
      </c>
      <c r="B150" s="244">
        <v>251788.2</v>
      </c>
      <c r="C150" s="15">
        <v>-8.26</v>
      </c>
      <c r="D150" s="14">
        <v>2031.71</v>
      </c>
      <c r="E150" s="14">
        <v>274452.78999999998</v>
      </c>
      <c r="F150" s="15">
        <v>0.08</v>
      </c>
      <c r="G150" s="14">
        <v>1494.09</v>
      </c>
      <c r="H150" s="14"/>
      <c r="I150" s="14"/>
      <c r="J150" s="14"/>
      <c r="K150" s="14"/>
    </row>
    <row r="151" spans="1:11" x14ac:dyDescent="0.3">
      <c r="A151" s="4" t="s">
        <v>146</v>
      </c>
      <c r="B151" s="244">
        <v>179286.56</v>
      </c>
      <c r="C151" s="15">
        <v>-10.96</v>
      </c>
      <c r="D151" s="14">
        <v>1215.29</v>
      </c>
      <c r="E151" s="14">
        <v>201365.51</v>
      </c>
      <c r="F151" s="15">
        <v>-0.12</v>
      </c>
      <c r="G151" s="14">
        <v>864.92</v>
      </c>
      <c r="H151" s="14"/>
      <c r="I151" s="14"/>
      <c r="J151" s="14"/>
      <c r="K151" s="14"/>
    </row>
    <row r="152" spans="1:11" x14ac:dyDescent="0.3">
      <c r="A152" s="237" t="s">
        <v>147</v>
      </c>
      <c r="B152" s="392">
        <v>110371.87</v>
      </c>
      <c r="C152" s="391">
        <v>-8.58</v>
      </c>
      <c r="D152" s="393">
        <v>1260.1300000000001</v>
      </c>
      <c r="E152" s="14">
        <v>120731.57</v>
      </c>
      <c r="F152" s="15">
        <v>-2.0699999999999998</v>
      </c>
      <c r="G152" s="14">
        <v>955.78</v>
      </c>
      <c r="I152" s="14"/>
      <c r="J152" s="14"/>
      <c r="K152" s="14"/>
    </row>
    <row r="153" spans="1:11" x14ac:dyDescent="0.3">
      <c r="A153" s="4" t="s">
        <v>148</v>
      </c>
      <c r="B153" s="244">
        <v>304147.01</v>
      </c>
      <c r="C153" s="15">
        <v>-6.85</v>
      </c>
      <c r="D153" s="14">
        <v>3316.12</v>
      </c>
      <c r="E153" s="14">
        <v>326512.63</v>
      </c>
      <c r="F153" s="15">
        <v>0.32</v>
      </c>
      <c r="G153" s="14">
        <v>2260.15</v>
      </c>
      <c r="H153" s="14"/>
      <c r="I153" s="14"/>
      <c r="J153" s="14"/>
      <c r="K153" s="14"/>
    </row>
    <row r="154" spans="1:11" x14ac:dyDescent="0.3">
      <c r="A154" s="4" t="s">
        <v>149</v>
      </c>
      <c r="B154" s="244">
        <v>96157.74</v>
      </c>
      <c r="C154" s="15">
        <v>-1.37</v>
      </c>
      <c r="D154" s="14">
        <v>564.87</v>
      </c>
      <c r="E154" s="14">
        <v>97493.1</v>
      </c>
      <c r="F154" s="15">
        <v>0.91</v>
      </c>
      <c r="G154" s="14">
        <v>422.02</v>
      </c>
      <c r="H154" s="14"/>
      <c r="I154" s="14"/>
      <c r="J154" s="14"/>
      <c r="K154" s="14"/>
    </row>
    <row r="155" spans="1:11" x14ac:dyDescent="0.3">
      <c r="A155" s="4" t="s">
        <v>150</v>
      </c>
      <c r="B155" s="244">
        <v>163290.19</v>
      </c>
      <c r="C155" s="15">
        <v>-9.43</v>
      </c>
      <c r="D155" s="14">
        <v>1102.54</v>
      </c>
      <c r="E155" s="14">
        <v>180299.77</v>
      </c>
      <c r="F155" s="15">
        <v>0.34</v>
      </c>
      <c r="G155" s="14">
        <v>796.12</v>
      </c>
      <c r="H155" s="14"/>
    </row>
    <row r="156" spans="1:11" x14ac:dyDescent="0.3">
      <c r="A156" s="4" t="s">
        <v>151</v>
      </c>
      <c r="B156" s="244">
        <v>450555.22</v>
      </c>
      <c r="C156" s="15">
        <v>-9.0399999999999991</v>
      </c>
      <c r="D156" s="14">
        <v>3428.96</v>
      </c>
      <c r="E156" s="14">
        <v>495314.5</v>
      </c>
      <c r="F156" s="15">
        <v>-0.23</v>
      </c>
      <c r="G156" s="14">
        <v>2773.74</v>
      </c>
      <c r="H156" s="14"/>
      <c r="I156" s="14"/>
      <c r="J156" s="14"/>
      <c r="K156" s="14"/>
    </row>
    <row r="157" spans="1:11" x14ac:dyDescent="0.3">
      <c r="A157" s="4" t="s">
        <v>152</v>
      </c>
      <c r="B157" s="244">
        <v>75575.94</v>
      </c>
      <c r="C157" s="15">
        <v>-9.23</v>
      </c>
      <c r="D157" s="14">
        <v>441.63</v>
      </c>
      <c r="E157" s="14">
        <v>83257.84</v>
      </c>
      <c r="F157" s="15">
        <v>2.23</v>
      </c>
      <c r="G157" s="14">
        <v>310.16000000000003</v>
      </c>
      <c r="H157" s="14"/>
      <c r="I157" s="14"/>
      <c r="J157" s="14"/>
      <c r="K157" s="14"/>
    </row>
    <row r="158" spans="1:11" x14ac:dyDescent="0.3">
      <c r="A158" s="4" t="s">
        <v>153</v>
      </c>
      <c r="B158" s="244">
        <v>102341.17</v>
      </c>
      <c r="C158" s="15">
        <v>-11.94</v>
      </c>
      <c r="D158" s="14">
        <v>1114.92</v>
      </c>
      <c r="E158" s="14">
        <v>116218.93</v>
      </c>
      <c r="F158" s="15">
        <v>2.4300000000000002</v>
      </c>
      <c r="G158" s="14">
        <v>825.06</v>
      </c>
      <c r="H158" s="14"/>
      <c r="I158" s="14"/>
      <c r="J158" s="14"/>
      <c r="K158" s="14"/>
    </row>
    <row r="159" spans="1:11" x14ac:dyDescent="0.3">
      <c r="A159" s="4" t="s">
        <v>154</v>
      </c>
      <c r="B159" s="244">
        <v>661692.27</v>
      </c>
      <c r="C159" s="15">
        <v>-10.119999999999999</v>
      </c>
      <c r="D159" s="14">
        <v>4504.04</v>
      </c>
      <c r="E159" s="14">
        <v>736212.72</v>
      </c>
      <c r="F159" s="15">
        <v>1.29</v>
      </c>
      <c r="G159" s="14">
        <v>3308.21</v>
      </c>
      <c r="H159" s="14"/>
      <c r="I159" s="14"/>
      <c r="J159" s="14"/>
      <c r="K159" s="14"/>
    </row>
    <row r="160" spans="1:11" x14ac:dyDescent="0.3">
      <c r="A160" s="4" t="s">
        <v>155</v>
      </c>
      <c r="B160" s="244">
        <v>128110.63</v>
      </c>
      <c r="C160" s="15">
        <v>-8.58</v>
      </c>
      <c r="D160" s="14">
        <v>1220.95</v>
      </c>
      <c r="E160" s="14">
        <v>140133.26</v>
      </c>
      <c r="F160" s="15">
        <v>-2.5</v>
      </c>
      <c r="G160" s="14">
        <v>894.06</v>
      </c>
      <c r="H160" s="14"/>
      <c r="I160" s="14"/>
      <c r="J160" s="14"/>
      <c r="K160" s="14"/>
    </row>
    <row r="161" spans="1:11" x14ac:dyDescent="0.3">
      <c r="A161" s="4" t="s">
        <v>156</v>
      </c>
      <c r="B161" s="244">
        <v>18808.62</v>
      </c>
      <c r="C161" s="15">
        <v>-8.16</v>
      </c>
      <c r="D161" s="14">
        <v>0</v>
      </c>
      <c r="E161" s="14">
        <v>20478.96</v>
      </c>
      <c r="F161" s="15">
        <v>1.26</v>
      </c>
      <c r="G161" s="14">
        <v>0</v>
      </c>
      <c r="H161" s="14"/>
      <c r="I161" s="14"/>
      <c r="J161" s="14"/>
      <c r="K161" s="14"/>
    </row>
    <row r="162" spans="1:11" x14ac:dyDescent="0.3">
      <c r="A162" s="4" t="s">
        <v>157</v>
      </c>
      <c r="B162" s="244">
        <v>246061.48</v>
      </c>
      <c r="C162" s="15">
        <v>-9.31</v>
      </c>
      <c r="D162" s="14">
        <v>1788.62</v>
      </c>
      <c r="E162" s="14">
        <v>271334.76</v>
      </c>
      <c r="F162" s="15">
        <v>-0.38</v>
      </c>
      <c r="G162" s="14">
        <v>1321.63</v>
      </c>
      <c r="H162" s="14"/>
      <c r="I162" s="14"/>
      <c r="J162" s="14"/>
      <c r="K162" s="14"/>
    </row>
    <row r="163" spans="1:11" x14ac:dyDescent="0.3">
      <c r="A163" s="4" t="s">
        <v>158</v>
      </c>
      <c r="B163" s="244">
        <v>167574.78</v>
      </c>
      <c r="C163" s="15">
        <v>-9.25</v>
      </c>
      <c r="D163" s="14">
        <v>1338.69</v>
      </c>
      <c r="E163" s="389">
        <v>184645.27</v>
      </c>
      <c r="F163" s="15">
        <v>-0.44</v>
      </c>
      <c r="G163" s="14">
        <v>1025.6400000000001</v>
      </c>
      <c r="H163" s="14"/>
      <c r="I163" s="14"/>
      <c r="J163" s="14"/>
      <c r="K163" s="14"/>
    </row>
    <row r="164" spans="1:11" x14ac:dyDescent="0.3">
      <c r="A164" s="4" t="s">
        <v>159</v>
      </c>
      <c r="B164" s="244">
        <v>125173.75</v>
      </c>
      <c r="C164" s="15">
        <v>-9.0399999999999991</v>
      </c>
      <c r="D164" s="14">
        <v>849.35</v>
      </c>
      <c r="E164" s="14">
        <v>137617.69</v>
      </c>
      <c r="F164" s="15">
        <v>1.46</v>
      </c>
      <c r="G164" s="14">
        <v>616.34</v>
      </c>
      <c r="H164" s="14"/>
      <c r="I164" s="14"/>
      <c r="J164" s="14"/>
      <c r="K164" s="14"/>
    </row>
    <row r="165" spans="1:11" x14ac:dyDescent="0.3">
      <c r="A165" s="4" t="s">
        <v>160</v>
      </c>
      <c r="B165" s="244">
        <v>2503304.1</v>
      </c>
      <c r="C165" s="15">
        <v>-8.7799999999999994</v>
      </c>
      <c r="D165" s="14">
        <v>21977.9</v>
      </c>
      <c r="E165" s="14">
        <v>2744355.94</v>
      </c>
      <c r="F165" s="15">
        <v>0.87</v>
      </c>
      <c r="G165" s="14">
        <v>16318.63</v>
      </c>
      <c r="H165" s="14"/>
      <c r="I165" s="14"/>
      <c r="J165" s="14"/>
      <c r="K165" s="14"/>
    </row>
    <row r="166" spans="1:11" x14ac:dyDescent="0.3">
      <c r="A166" s="4" t="s">
        <v>161</v>
      </c>
      <c r="B166" s="244">
        <v>84627.88</v>
      </c>
      <c r="C166" s="15">
        <v>-10.64</v>
      </c>
      <c r="D166" s="14">
        <v>861.44</v>
      </c>
      <c r="E166" s="14">
        <v>94706.85</v>
      </c>
      <c r="F166" s="15">
        <v>8.0399999999999991</v>
      </c>
      <c r="G166" s="14">
        <v>652.88</v>
      </c>
      <c r="H166" s="14"/>
    </row>
    <row r="167" spans="1:11" x14ac:dyDescent="0.3">
      <c r="A167" s="4" t="s">
        <v>162</v>
      </c>
      <c r="B167" s="244">
        <v>172161.21</v>
      </c>
      <c r="C167" s="15">
        <v>-8.92</v>
      </c>
      <c r="D167" s="14">
        <v>1142.5999999999999</v>
      </c>
      <c r="E167" s="14">
        <v>189020.5</v>
      </c>
      <c r="F167" s="15">
        <v>-0.1</v>
      </c>
      <c r="G167" s="14">
        <v>790.39</v>
      </c>
      <c r="H167" s="14"/>
      <c r="I167" s="14"/>
      <c r="J167" s="14"/>
      <c r="K167" s="14"/>
    </row>
    <row r="168" spans="1:11" x14ac:dyDescent="0.3">
      <c r="A168" s="4" t="s">
        <v>163</v>
      </c>
      <c r="B168" s="244">
        <v>46537.120000000003</v>
      </c>
      <c r="C168" s="15">
        <v>-9.66</v>
      </c>
      <c r="D168" s="14">
        <v>417.84</v>
      </c>
      <c r="E168" s="14">
        <v>51514.89</v>
      </c>
      <c r="F168" s="15">
        <v>-1.42</v>
      </c>
      <c r="G168" s="14">
        <v>316.52</v>
      </c>
      <c r="H168" s="14"/>
      <c r="I168" s="14"/>
      <c r="J168" s="14"/>
      <c r="K168" s="14"/>
    </row>
    <row r="169" spans="1:11" x14ac:dyDescent="0.3">
      <c r="A169" s="4" t="s">
        <v>164</v>
      </c>
      <c r="B169" s="244">
        <v>266812.62</v>
      </c>
      <c r="C169" s="15">
        <v>-6.09</v>
      </c>
      <c r="D169" s="14">
        <v>1859.84</v>
      </c>
      <c r="E169" s="14">
        <v>284120.36</v>
      </c>
      <c r="F169" s="15">
        <v>-0.95</v>
      </c>
      <c r="G169" s="14">
        <v>1248.6600000000001</v>
      </c>
      <c r="H169" s="14"/>
      <c r="I169" s="14"/>
      <c r="J169" s="14"/>
      <c r="K169" s="14"/>
    </row>
    <row r="170" spans="1:11" x14ac:dyDescent="0.3">
      <c r="A170" s="4" t="s">
        <v>165</v>
      </c>
      <c r="B170" s="244">
        <v>81321.14</v>
      </c>
      <c r="C170" s="15">
        <v>-10.58</v>
      </c>
      <c r="D170" s="14">
        <v>696.45</v>
      </c>
      <c r="E170" s="14">
        <v>90945.279999999999</v>
      </c>
      <c r="F170" s="15">
        <v>0.4</v>
      </c>
      <c r="G170" s="14">
        <v>510.45</v>
      </c>
      <c r="H170" s="14"/>
      <c r="I170" s="14"/>
      <c r="J170" s="14"/>
      <c r="K170" s="14"/>
    </row>
    <row r="171" spans="1:11" x14ac:dyDescent="0.3">
      <c r="A171" s="4" t="s">
        <v>166</v>
      </c>
      <c r="B171" s="244">
        <v>106698.69</v>
      </c>
      <c r="C171" s="15">
        <v>-10.050000000000001</v>
      </c>
      <c r="D171" s="14">
        <v>982.5</v>
      </c>
      <c r="E171" s="14">
        <v>118616.72</v>
      </c>
      <c r="F171" s="15">
        <v>0.78</v>
      </c>
      <c r="G171" s="14">
        <v>692.68</v>
      </c>
      <c r="H171" s="14"/>
    </row>
    <row r="172" spans="1:11" x14ac:dyDescent="0.3">
      <c r="A172" s="4" t="s">
        <v>167</v>
      </c>
      <c r="B172" s="244">
        <v>32874.129999999997</v>
      </c>
      <c r="C172" s="15">
        <v>-9.4600000000000009</v>
      </c>
      <c r="D172" s="14">
        <v>436.52</v>
      </c>
      <c r="E172" s="14">
        <v>36307.71</v>
      </c>
      <c r="F172" s="15">
        <v>0.71</v>
      </c>
      <c r="G172" s="14">
        <v>336.48</v>
      </c>
      <c r="H172" s="14"/>
      <c r="I172" s="14"/>
      <c r="J172" s="14"/>
      <c r="K172" s="14"/>
    </row>
    <row r="173" spans="1:11" x14ac:dyDescent="0.3">
      <c r="A173" s="226" t="s">
        <v>168</v>
      </c>
      <c r="B173" s="244">
        <v>51790.44</v>
      </c>
      <c r="C173" s="15">
        <v>-6.67</v>
      </c>
      <c r="D173" s="14">
        <v>494.73</v>
      </c>
      <c r="E173" s="243">
        <v>55493.69</v>
      </c>
      <c r="F173" s="225">
        <v>-1.43</v>
      </c>
      <c r="G173" s="243">
        <v>343.27</v>
      </c>
      <c r="H173" s="243"/>
      <c r="I173" s="14"/>
      <c r="J173" s="14"/>
      <c r="K173" s="14"/>
    </row>
    <row r="174" spans="1:11" x14ac:dyDescent="0.3">
      <c r="A174" s="4" t="s">
        <v>169</v>
      </c>
      <c r="B174" s="244">
        <v>41503.93</v>
      </c>
      <c r="C174" s="15">
        <v>-12.74</v>
      </c>
      <c r="D174" s="14">
        <v>338.61</v>
      </c>
      <c r="E174" s="14">
        <v>47561.87</v>
      </c>
      <c r="F174" s="15">
        <v>3.88</v>
      </c>
      <c r="G174" s="14">
        <v>250.65</v>
      </c>
      <c r="H174" s="14"/>
      <c r="I174" s="14"/>
      <c r="J174" s="14"/>
      <c r="K174" s="14"/>
    </row>
    <row r="175" spans="1:11" x14ac:dyDescent="0.3">
      <c r="A175" s="4" t="s">
        <v>170</v>
      </c>
      <c r="B175" s="244">
        <v>59437.42</v>
      </c>
      <c r="C175" s="15">
        <v>-8.0399999999999991</v>
      </c>
      <c r="D175" s="14">
        <v>447.69</v>
      </c>
      <c r="E175" s="14">
        <v>64637.11</v>
      </c>
      <c r="F175" s="15">
        <v>3.02</v>
      </c>
      <c r="G175" s="14">
        <v>361.64</v>
      </c>
      <c r="H175" s="14"/>
      <c r="I175" s="14"/>
      <c r="J175" s="14"/>
      <c r="K175" s="14"/>
    </row>
    <row r="176" spans="1:11" x14ac:dyDescent="0.3">
      <c r="A176" s="4" t="s">
        <v>171</v>
      </c>
      <c r="B176" s="244">
        <v>261486.07</v>
      </c>
      <c r="C176" s="15">
        <v>-10.09</v>
      </c>
      <c r="D176" s="14">
        <v>2518.06</v>
      </c>
      <c r="E176" s="14">
        <v>290836.84999999998</v>
      </c>
      <c r="F176" s="15">
        <v>-0.22</v>
      </c>
      <c r="G176" s="14">
        <v>1835.01</v>
      </c>
      <c r="H176" s="14"/>
      <c r="I176" s="14"/>
      <c r="J176" s="14"/>
      <c r="K176" s="14"/>
    </row>
    <row r="177" spans="1:11" x14ac:dyDescent="0.3">
      <c r="A177" s="4" t="s">
        <v>172</v>
      </c>
      <c r="B177" s="244">
        <v>532541.67000000004</v>
      </c>
      <c r="C177" s="15">
        <v>-8.4</v>
      </c>
      <c r="D177" s="14">
        <v>4108.6099999999997</v>
      </c>
      <c r="E177" s="14">
        <v>581368.78</v>
      </c>
      <c r="F177" s="15">
        <v>-0.23</v>
      </c>
      <c r="G177" s="14">
        <v>3163.72</v>
      </c>
      <c r="H177" s="14"/>
      <c r="I177" s="14"/>
      <c r="J177" s="14"/>
      <c r="K177" s="14"/>
    </row>
    <row r="178" spans="1:11" x14ac:dyDescent="0.3">
      <c r="A178" s="4" t="s">
        <v>173</v>
      </c>
      <c r="B178" s="244">
        <v>60622.87</v>
      </c>
      <c r="C178" s="15">
        <v>-11.77</v>
      </c>
      <c r="D178" s="14">
        <v>649.5</v>
      </c>
      <c r="E178" s="14">
        <v>68712.899999999994</v>
      </c>
      <c r="F178" s="15">
        <v>2.2400000000000002</v>
      </c>
      <c r="G178" s="14">
        <v>488.41</v>
      </c>
      <c r="H178" s="14"/>
      <c r="I178" s="243"/>
      <c r="J178" s="243"/>
      <c r="K178" s="243"/>
    </row>
    <row r="179" spans="1:11" x14ac:dyDescent="0.3">
      <c r="A179" s="4" t="s">
        <v>174</v>
      </c>
      <c r="B179" s="244">
        <v>310209.19</v>
      </c>
      <c r="C179" s="15">
        <v>-6.77</v>
      </c>
      <c r="D179" s="14">
        <v>1865.57</v>
      </c>
      <c r="E179" s="14">
        <v>332730.84000000003</v>
      </c>
      <c r="F179" s="15">
        <v>1.33</v>
      </c>
      <c r="G179" s="14">
        <v>1469.2</v>
      </c>
      <c r="H179" s="14"/>
      <c r="I179" s="14"/>
      <c r="J179" s="14"/>
      <c r="K179" s="14"/>
    </row>
    <row r="180" spans="1:11" x14ac:dyDescent="0.3">
      <c r="A180" s="4" t="s">
        <v>175</v>
      </c>
      <c r="B180" s="244">
        <v>51208.88</v>
      </c>
      <c r="C180" s="15">
        <v>-11.92</v>
      </c>
      <c r="D180" s="14">
        <v>561.02</v>
      </c>
      <c r="E180" s="14">
        <v>58140.84</v>
      </c>
      <c r="F180" s="15">
        <v>2.97</v>
      </c>
      <c r="G180" s="14">
        <v>432.47</v>
      </c>
      <c r="H180" s="14"/>
      <c r="I180" s="14"/>
      <c r="J180" s="14"/>
      <c r="K180" s="14"/>
    </row>
    <row r="181" spans="1:11" s="226" customFormat="1" x14ac:dyDescent="0.3">
      <c r="A181" s="4" t="s">
        <v>176</v>
      </c>
      <c r="B181" s="244">
        <v>35254.49</v>
      </c>
      <c r="C181" s="15">
        <v>-11.07</v>
      </c>
      <c r="D181" s="14">
        <v>264.41000000000003</v>
      </c>
      <c r="E181" s="14">
        <v>39644.410000000003</v>
      </c>
      <c r="F181" s="15">
        <v>1.69</v>
      </c>
      <c r="G181" s="14">
        <v>203.38</v>
      </c>
      <c r="H181" s="14"/>
      <c r="I181" s="14"/>
      <c r="J181" s="14"/>
      <c r="K181" s="14"/>
    </row>
    <row r="182" spans="1:11" x14ac:dyDescent="0.3">
      <c r="A182" s="4" t="s">
        <v>177</v>
      </c>
      <c r="B182" s="244">
        <v>1193175.28</v>
      </c>
      <c r="C182" s="15">
        <v>-9.17</v>
      </c>
      <c r="D182" s="14">
        <v>10523.1</v>
      </c>
      <c r="E182" s="389">
        <v>1313659.29</v>
      </c>
      <c r="F182" s="15">
        <v>-0.01</v>
      </c>
      <c r="G182" s="14">
        <v>7504.33</v>
      </c>
      <c r="H182" s="14"/>
      <c r="I182" s="14"/>
      <c r="J182" s="14"/>
      <c r="K182" s="14"/>
    </row>
    <row r="183" spans="1:11" x14ac:dyDescent="0.3">
      <c r="A183" s="4" t="s">
        <v>178</v>
      </c>
      <c r="B183" s="244">
        <v>85660.7</v>
      </c>
      <c r="C183" s="15">
        <v>-6.89</v>
      </c>
      <c r="D183" s="14">
        <v>448.4</v>
      </c>
      <c r="E183" s="14">
        <v>92003.08</v>
      </c>
      <c r="F183" s="15">
        <v>-1.39</v>
      </c>
      <c r="G183" s="14">
        <v>332.32</v>
      </c>
      <c r="H183" s="14"/>
      <c r="I183" s="14"/>
      <c r="J183" s="14"/>
      <c r="K183" s="14"/>
    </row>
    <row r="184" spans="1:11" x14ac:dyDescent="0.3">
      <c r="A184" s="4" t="s">
        <v>179</v>
      </c>
      <c r="B184" s="244">
        <v>799495.43</v>
      </c>
      <c r="C184" s="15">
        <v>-6.78</v>
      </c>
      <c r="D184" s="14">
        <v>8127.34</v>
      </c>
      <c r="E184" s="14">
        <v>857634.15</v>
      </c>
      <c r="F184" s="15">
        <v>0.05</v>
      </c>
      <c r="G184" s="14">
        <v>5620.53</v>
      </c>
      <c r="H184" s="14"/>
      <c r="I184" s="14"/>
      <c r="J184" s="14"/>
      <c r="K184" s="14"/>
    </row>
    <row r="185" spans="1:11" x14ac:dyDescent="0.3">
      <c r="A185" s="4" t="s">
        <v>180</v>
      </c>
      <c r="B185" s="244">
        <v>46980.31</v>
      </c>
      <c r="C185" s="15">
        <v>-3.63</v>
      </c>
      <c r="D185" s="14">
        <v>448.6</v>
      </c>
      <c r="E185" s="14">
        <v>48750.33</v>
      </c>
      <c r="F185" s="15">
        <v>-2.62</v>
      </c>
      <c r="G185" s="14">
        <v>322.41000000000003</v>
      </c>
      <c r="H185" s="14"/>
      <c r="I185" s="14"/>
      <c r="J185" s="14"/>
      <c r="K185" s="14"/>
    </row>
    <row r="186" spans="1:11" x14ac:dyDescent="0.3">
      <c r="A186" s="4" t="s">
        <v>181</v>
      </c>
      <c r="B186" s="244">
        <v>97048.22</v>
      </c>
      <c r="C186" s="15">
        <v>-10.45</v>
      </c>
      <c r="D186" s="14">
        <v>1223.33</v>
      </c>
      <c r="E186" s="14">
        <v>108372.9</v>
      </c>
      <c r="F186" s="15">
        <v>1.94</v>
      </c>
      <c r="G186" s="14">
        <v>895.29</v>
      </c>
      <c r="H186" s="14"/>
      <c r="I186" s="14"/>
      <c r="J186" s="14"/>
      <c r="K186" s="14"/>
    </row>
    <row r="187" spans="1:11" x14ac:dyDescent="0.3">
      <c r="A187" s="4" t="s">
        <v>182</v>
      </c>
      <c r="B187" s="244">
        <v>33173.74</v>
      </c>
      <c r="C187" s="15">
        <v>-7.16</v>
      </c>
      <c r="D187" s="14">
        <v>229.46</v>
      </c>
      <c r="E187" s="14">
        <v>35731.99</v>
      </c>
      <c r="F187" s="15">
        <v>-1.44</v>
      </c>
      <c r="G187" s="14">
        <v>167.17</v>
      </c>
      <c r="H187" s="14"/>
      <c r="I187" s="14"/>
      <c r="J187" s="14"/>
      <c r="K187" s="14"/>
    </row>
    <row r="188" spans="1:11" x14ac:dyDescent="0.3">
      <c r="A188" s="4" t="s">
        <v>183</v>
      </c>
      <c r="B188" s="244">
        <v>41624.06</v>
      </c>
      <c r="C188" s="15">
        <v>-10.59</v>
      </c>
      <c r="D188" s="14">
        <v>351.65</v>
      </c>
      <c r="E188" s="14">
        <v>46554.58</v>
      </c>
      <c r="F188" s="15">
        <v>-2.56</v>
      </c>
      <c r="G188" s="14">
        <v>256.41000000000003</v>
      </c>
      <c r="H188" s="14"/>
      <c r="I188" s="14"/>
      <c r="J188" s="14"/>
      <c r="K188" s="14"/>
    </row>
    <row r="189" spans="1:11" x14ac:dyDescent="0.3">
      <c r="A189" s="4" t="s">
        <v>184</v>
      </c>
      <c r="B189" s="244">
        <v>40714.910000000003</v>
      </c>
      <c r="C189" s="15">
        <v>-10.050000000000001</v>
      </c>
      <c r="D189" s="14">
        <v>493.15</v>
      </c>
      <c r="E189" s="14">
        <v>45265.07</v>
      </c>
      <c r="F189" s="15">
        <v>2.4500000000000002</v>
      </c>
      <c r="G189" s="14">
        <v>374.32</v>
      </c>
      <c r="H189" s="14"/>
      <c r="I189" s="14"/>
      <c r="J189" s="14"/>
      <c r="K189" s="14"/>
    </row>
    <row r="190" spans="1:11" x14ac:dyDescent="0.3">
      <c r="A190" s="4" t="s">
        <v>185</v>
      </c>
      <c r="B190" s="244">
        <v>35780.089999999997</v>
      </c>
      <c r="C190" s="15">
        <v>-9.7799999999999994</v>
      </c>
      <c r="D190" s="14">
        <v>470.42</v>
      </c>
      <c r="E190" s="14">
        <v>39657.269999999997</v>
      </c>
      <c r="F190" s="15">
        <v>2.95</v>
      </c>
      <c r="G190" s="14">
        <v>365.05</v>
      </c>
      <c r="H190" s="14"/>
      <c r="I190" s="14"/>
      <c r="J190" s="14"/>
      <c r="K190" s="14"/>
    </row>
    <row r="191" spans="1:11" x14ac:dyDescent="0.3">
      <c r="A191" s="4" t="s">
        <v>186</v>
      </c>
      <c r="B191" s="244">
        <v>86935.62</v>
      </c>
      <c r="C191" s="15">
        <v>-8.6199999999999992</v>
      </c>
      <c r="D191" s="14">
        <v>513.76</v>
      </c>
      <c r="E191" s="14">
        <v>95133.43</v>
      </c>
      <c r="F191" s="15">
        <v>6.68</v>
      </c>
      <c r="G191" s="14">
        <v>387.88</v>
      </c>
      <c r="H191" s="14"/>
      <c r="I191" s="14"/>
      <c r="J191" s="14"/>
      <c r="K191" s="14"/>
    </row>
    <row r="192" spans="1:11" x14ac:dyDescent="0.3">
      <c r="A192" s="4" t="s">
        <v>187</v>
      </c>
      <c r="B192" s="244">
        <v>52368.4</v>
      </c>
      <c r="C192" s="15">
        <v>-9.67</v>
      </c>
      <c r="D192" s="14">
        <v>344.3</v>
      </c>
      <c r="E192" s="14">
        <v>57976.76</v>
      </c>
      <c r="F192" s="15">
        <v>2.33</v>
      </c>
      <c r="G192" s="14">
        <v>268.63</v>
      </c>
      <c r="H192" s="14"/>
      <c r="I192" s="14"/>
      <c r="J192" s="14"/>
      <c r="K192" s="14"/>
    </row>
    <row r="193" spans="1:11" x14ac:dyDescent="0.3">
      <c r="A193" s="4" t="s">
        <v>188</v>
      </c>
      <c r="B193" s="244">
        <v>85317.72</v>
      </c>
      <c r="C193" s="15">
        <v>-9.3000000000000007</v>
      </c>
      <c r="D193" s="14">
        <v>1835.74</v>
      </c>
      <c r="E193" s="14">
        <v>94063.25</v>
      </c>
      <c r="F193" s="15">
        <v>1.98</v>
      </c>
      <c r="G193" s="14">
        <v>1343.03</v>
      </c>
      <c r="H193" s="14"/>
      <c r="I193" s="14"/>
      <c r="J193" s="14"/>
      <c r="K193" s="14"/>
    </row>
    <row r="194" spans="1:11" x14ac:dyDescent="0.3">
      <c r="A194" s="4" t="s">
        <v>189</v>
      </c>
      <c r="B194" s="244">
        <v>37647.39</v>
      </c>
      <c r="C194" s="15">
        <v>-14.78</v>
      </c>
      <c r="D194" s="14">
        <v>215.78</v>
      </c>
      <c r="E194" s="14">
        <v>44176.21</v>
      </c>
      <c r="F194" s="15">
        <v>1.03</v>
      </c>
      <c r="G194" s="14">
        <v>159.33000000000001</v>
      </c>
      <c r="H194" s="14"/>
      <c r="I194" s="14"/>
      <c r="J194" s="14"/>
      <c r="K194" s="14"/>
    </row>
    <row r="195" spans="1:11" x14ac:dyDescent="0.3">
      <c r="A195" s="4" t="s">
        <v>190</v>
      </c>
      <c r="B195" s="244">
        <v>105278.9</v>
      </c>
      <c r="C195" s="15">
        <v>-7.83</v>
      </c>
      <c r="D195" s="14">
        <v>773.12</v>
      </c>
      <c r="E195" s="14">
        <v>114223.44</v>
      </c>
      <c r="F195" s="15">
        <v>-0.13</v>
      </c>
      <c r="G195" s="14">
        <v>565.32000000000005</v>
      </c>
      <c r="H195" s="14"/>
      <c r="I195" s="14"/>
      <c r="J195" s="14"/>
      <c r="K195" s="14"/>
    </row>
    <row r="196" spans="1:11" x14ac:dyDescent="0.3">
      <c r="A196" s="237" t="s">
        <v>191</v>
      </c>
      <c r="B196" s="244">
        <v>149497.85</v>
      </c>
      <c r="C196" s="15">
        <v>-9.74</v>
      </c>
      <c r="D196" s="14">
        <v>1119.18</v>
      </c>
      <c r="E196" s="14">
        <v>165634.40000000002</v>
      </c>
      <c r="F196" s="320" t="s">
        <v>333</v>
      </c>
      <c r="G196" s="14">
        <v>838.13</v>
      </c>
      <c r="H196" s="295" t="s">
        <v>351</v>
      </c>
      <c r="I196" s="14"/>
      <c r="J196" s="14"/>
      <c r="K196" s="14"/>
    </row>
    <row r="197" spans="1:11" x14ac:dyDescent="0.3">
      <c r="A197" s="4" t="s">
        <v>192</v>
      </c>
      <c r="B197" s="244">
        <v>533422.17000000004</v>
      </c>
      <c r="C197" s="15">
        <v>-10.52</v>
      </c>
      <c r="D197" s="14">
        <v>3304.17</v>
      </c>
      <c r="E197" s="14">
        <v>596161.17000000004</v>
      </c>
      <c r="F197" s="15">
        <v>-0.02</v>
      </c>
      <c r="G197" s="14">
        <v>2492.7199999999998</v>
      </c>
      <c r="H197" s="14"/>
      <c r="I197" s="14"/>
      <c r="J197" s="14"/>
      <c r="K197" s="14"/>
    </row>
    <row r="198" spans="1:11" x14ac:dyDescent="0.3">
      <c r="A198" s="4" t="s">
        <v>193</v>
      </c>
      <c r="B198" s="244">
        <v>435633.84</v>
      </c>
      <c r="C198" s="15">
        <v>-7.84</v>
      </c>
      <c r="D198" s="14">
        <v>3002.75</v>
      </c>
      <c r="E198" s="14">
        <v>472714.21</v>
      </c>
      <c r="F198" s="15">
        <v>-1.92</v>
      </c>
      <c r="G198" s="14">
        <v>2175.1999999999998</v>
      </c>
      <c r="H198" s="14"/>
      <c r="I198" s="14"/>
      <c r="J198" s="14"/>
      <c r="K198" s="14"/>
    </row>
    <row r="199" spans="1:11" x14ac:dyDescent="0.3">
      <c r="A199" s="4" t="s">
        <v>194</v>
      </c>
      <c r="B199" s="244">
        <v>283925.59000000003</v>
      </c>
      <c r="C199" s="15">
        <v>-9.93</v>
      </c>
      <c r="D199" s="14">
        <v>3136.11</v>
      </c>
      <c r="E199" s="14">
        <v>315235.43</v>
      </c>
      <c r="F199" s="15">
        <v>0.57999999999999996</v>
      </c>
      <c r="G199" s="14">
        <v>2312.0100000000002</v>
      </c>
      <c r="H199" s="14"/>
      <c r="I199" s="14"/>
      <c r="J199" s="14"/>
      <c r="K199" s="14"/>
    </row>
    <row r="200" spans="1:11" x14ac:dyDescent="0.3">
      <c r="A200" s="4" t="s">
        <v>195</v>
      </c>
      <c r="B200" s="244">
        <v>47609.59</v>
      </c>
      <c r="C200" s="15">
        <v>-9.68</v>
      </c>
      <c r="D200" s="14">
        <v>453.77</v>
      </c>
      <c r="E200" s="14">
        <v>52710.400000000001</v>
      </c>
      <c r="F200" s="15">
        <v>-0.03</v>
      </c>
      <c r="G200" s="14">
        <v>329.2</v>
      </c>
      <c r="H200" s="14"/>
      <c r="I200" s="14"/>
      <c r="J200" s="14"/>
      <c r="K200" s="14"/>
    </row>
    <row r="201" spans="1:11" x14ac:dyDescent="0.3">
      <c r="A201" s="4" t="s">
        <v>196</v>
      </c>
      <c r="B201" s="244">
        <v>541666.99</v>
      </c>
      <c r="C201" s="15">
        <v>-9.82</v>
      </c>
      <c r="D201" s="14">
        <v>8541.67</v>
      </c>
      <c r="E201" s="14">
        <v>600642.12</v>
      </c>
      <c r="F201" s="15">
        <v>-0.23</v>
      </c>
      <c r="G201" s="14">
        <v>5728.65</v>
      </c>
      <c r="H201" s="14"/>
    </row>
    <row r="202" spans="1:11" x14ac:dyDescent="0.3">
      <c r="A202" s="4" t="s">
        <v>197</v>
      </c>
      <c r="B202" s="244">
        <v>43422.75</v>
      </c>
      <c r="C202" s="15">
        <v>-9.59</v>
      </c>
      <c r="D202" s="14">
        <v>410.01</v>
      </c>
      <c r="E202" s="14">
        <v>48027.51</v>
      </c>
      <c r="F202" s="15">
        <v>1.63</v>
      </c>
      <c r="G202" s="14">
        <v>302.26</v>
      </c>
      <c r="H202" s="14"/>
      <c r="I202" s="14"/>
      <c r="J202" s="14"/>
      <c r="K202" s="14"/>
    </row>
    <row r="203" spans="1:11" x14ac:dyDescent="0.3">
      <c r="A203" s="4" t="s">
        <v>198</v>
      </c>
      <c r="B203" s="244">
        <v>22216.84</v>
      </c>
      <c r="C203" s="15">
        <v>-8.59</v>
      </c>
      <c r="D203" s="14">
        <v>397.93</v>
      </c>
      <c r="E203" s="14">
        <v>24305.63</v>
      </c>
      <c r="F203" s="15">
        <v>-2.37</v>
      </c>
      <c r="G203" s="14">
        <v>317.43</v>
      </c>
      <c r="H203" s="14"/>
      <c r="I203" s="14"/>
      <c r="J203" s="14"/>
      <c r="K203" s="14"/>
    </row>
    <row r="204" spans="1:11" x14ac:dyDescent="0.3">
      <c r="A204" s="4" t="s">
        <v>199</v>
      </c>
      <c r="B204" s="244">
        <v>63591.73</v>
      </c>
      <c r="C204" s="15">
        <v>-2.17</v>
      </c>
      <c r="D204" s="14">
        <v>441.09</v>
      </c>
      <c r="E204" s="14">
        <v>65004.92</v>
      </c>
      <c r="F204" s="15">
        <v>-3.54</v>
      </c>
      <c r="G204" s="14">
        <v>327.55</v>
      </c>
      <c r="H204" s="14"/>
      <c r="I204" s="14"/>
      <c r="J204" s="14"/>
      <c r="K204" s="14"/>
    </row>
    <row r="205" spans="1:11" x14ac:dyDescent="0.3">
      <c r="A205" s="4" t="s">
        <v>200</v>
      </c>
      <c r="B205" s="244">
        <v>42229.42</v>
      </c>
      <c r="C205" s="15">
        <v>-15.19</v>
      </c>
      <c r="D205" s="14">
        <v>292.8</v>
      </c>
      <c r="E205" s="14">
        <v>49793.02</v>
      </c>
      <c r="F205" s="15">
        <v>1.26</v>
      </c>
      <c r="G205" s="14">
        <v>217.34</v>
      </c>
      <c r="H205" s="14"/>
      <c r="I205" s="14"/>
      <c r="J205" s="14"/>
      <c r="K205" s="14"/>
    </row>
    <row r="206" spans="1:11" x14ac:dyDescent="0.3">
      <c r="A206" s="4" t="s">
        <v>201</v>
      </c>
      <c r="B206" s="244">
        <v>385706.8</v>
      </c>
      <c r="C206" s="15">
        <v>-9.2899999999999991</v>
      </c>
      <c r="D206" s="14">
        <v>3843.02</v>
      </c>
      <c r="E206" s="14">
        <v>425216.19</v>
      </c>
      <c r="F206" s="15">
        <v>-0.6</v>
      </c>
      <c r="G206" s="14">
        <v>2779.97</v>
      </c>
      <c r="H206" s="14"/>
      <c r="I206" s="14"/>
      <c r="J206" s="14"/>
      <c r="K206" s="14"/>
    </row>
    <row r="207" spans="1:11" x14ac:dyDescent="0.3">
      <c r="A207" s="4" t="s">
        <v>202</v>
      </c>
      <c r="B207" s="244">
        <v>19975.28</v>
      </c>
      <c r="C207" s="15">
        <v>-7.44</v>
      </c>
      <c r="D207" s="14">
        <v>209.48</v>
      </c>
      <c r="E207" s="14">
        <v>21581.59</v>
      </c>
      <c r="F207" s="15">
        <v>-1.92</v>
      </c>
      <c r="G207" s="14">
        <v>157.44</v>
      </c>
      <c r="H207" s="14"/>
      <c r="I207" s="14"/>
      <c r="J207" s="14"/>
      <c r="K207" s="14"/>
    </row>
    <row r="208" spans="1:11" x14ac:dyDescent="0.3">
      <c r="A208" s="4" t="s">
        <v>203</v>
      </c>
      <c r="B208" s="244">
        <v>752257.4</v>
      </c>
      <c r="C208" s="15">
        <v>-7.9</v>
      </c>
      <c r="D208" s="14">
        <v>6618.86</v>
      </c>
      <c r="E208" s="14">
        <v>816787.23</v>
      </c>
      <c r="F208" s="15">
        <v>0.89</v>
      </c>
      <c r="G208" s="14">
        <v>4987.1899999999996</v>
      </c>
      <c r="H208" s="14"/>
      <c r="I208" s="14"/>
      <c r="J208" s="14"/>
      <c r="K208" s="14"/>
    </row>
    <row r="209" spans="1:11" x14ac:dyDescent="0.3">
      <c r="A209" s="4" t="s">
        <v>204</v>
      </c>
      <c r="B209" s="244">
        <v>92694.720000000001</v>
      </c>
      <c r="C209" s="15">
        <v>-9.76</v>
      </c>
      <c r="D209" s="14">
        <v>775.8</v>
      </c>
      <c r="E209" s="14">
        <v>102715.18</v>
      </c>
      <c r="F209" s="15">
        <v>0.14000000000000001</v>
      </c>
      <c r="G209" s="14">
        <v>596.82000000000005</v>
      </c>
      <c r="H209" s="14"/>
      <c r="I209" s="14"/>
      <c r="J209" s="14"/>
      <c r="K209" s="14"/>
    </row>
    <row r="210" spans="1:11" x14ac:dyDescent="0.3">
      <c r="A210" s="4" t="s">
        <v>205</v>
      </c>
      <c r="B210" s="244">
        <v>69325.960000000006</v>
      </c>
      <c r="C210" s="15">
        <v>-12.3</v>
      </c>
      <c r="D210" s="14">
        <v>678.49</v>
      </c>
      <c r="E210" s="14">
        <v>79050.240000000005</v>
      </c>
      <c r="F210" s="15">
        <v>-0.12</v>
      </c>
      <c r="G210" s="14">
        <v>498.74</v>
      </c>
      <c r="H210" s="14"/>
      <c r="I210" s="14"/>
      <c r="J210" s="14"/>
      <c r="K210" s="14"/>
    </row>
    <row r="211" spans="1:11" x14ac:dyDescent="0.3">
      <c r="A211" s="4" t="s">
        <v>206</v>
      </c>
      <c r="B211" s="244">
        <v>99460.53</v>
      </c>
      <c r="C211" s="15">
        <v>-8.2200000000000006</v>
      </c>
      <c r="D211" s="14">
        <v>651.37</v>
      </c>
      <c r="E211" s="14">
        <v>108371.49</v>
      </c>
      <c r="F211" s="15">
        <v>3.17</v>
      </c>
      <c r="G211" s="14">
        <v>462.87</v>
      </c>
      <c r="H211" s="14"/>
      <c r="I211" s="14"/>
      <c r="J211" s="14"/>
      <c r="K211" s="14"/>
    </row>
    <row r="212" spans="1:11" x14ac:dyDescent="0.3">
      <c r="A212" s="4" t="s">
        <v>207</v>
      </c>
      <c r="B212" s="244">
        <v>170902.98</v>
      </c>
      <c r="C212" s="15">
        <v>-10.16</v>
      </c>
      <c r="D212" s="14">
        <v>1727.74</v>
      </c>
      <c r="E212" s="14">
        <v>190232.75</v>
      </c>
      <c r="F212" s="15">
        <v>-1.04</v>
      </c>
      <c r="G212" s="14">
        <v>1265.48</v>
      </c>
      <c r="H212" s="14"/>
      <c r="I212" s="14"/>
      <c r="J212" s="14"/>
      <c r="K212" s="14"/>
    </row>
    <row r="213" spans="1:11" x14ac:dyDescent="0.3">
      <c r="A213" s="4" t="s">
        <v>208</v>
      </c>
      <c r="B213" s="244">
        <v>52155.31</v>
      </c>
      <c r="C213" s="15">
        <v>-5.9</v>
      </c>
      <c r="D213" s="14">
        <v>551.35</v>
      </c>
      <c r="E213" s="14">
        <v>55422.59</v>
      </c>
      <c r="F213" s="15">
        <v>0.68</v>
      </c>
      <c r="G213" s="14">
        <v>413.66</v>
      </c>
      <c r="H213" s="14"/>
      <c r="I213" s="14"/>
      <c r="J213" s="14"/>
      <c r="K213" s="14"/>
    </row>
    <row r="214" spans="1:11" x14ac:dyDescent="0.3">
      <c r="A214" s="4" t="s">
        <v>209</v>
      </c>
      <c r="B214" s="244">
        <v>712366.76</v>
      </c>
      <c r="C214" s="15">
        <v>-8.06</v>
      </c>
      <c r="D214" s="14">
        <v>6944.82</v>
      </c>
      <c r="E214" s="14">
        <v>774855.07</v>
      </c>
      <c r="F214" s="15">
        <v>-1.48</v>
      </c>
      <c r="G214" s="14">
        <v>5007.49</v>
      </c>
      <c r="H214" s="14"/>
      <c r="I214" s="14"/>
      <c r="J214" s="14"/>
      <c r="K214" s="14"/>
    </row>
    <row r="215" spans="1:11" x14ac:dyDescent="0.3">
      <c r="A215" s="4" t="s">
        <v>210</v>
      </c>
      <c r="B215" s="244">
        <v>37318.31</v>
      </c>
      <c r="C215" s="15">
        <v>-5.4</v>
      </c>
      <c r="D215" s="14">
        <v>304.22000000000003</v>
      </c>
      <c r="E215" s="14">
        <v>39449.46</v>
      </c>
      <c r="F215" s="15">
        <v>0.17</v>
      </c>
      <c r="G215" s="14">
        <v>171.75</v>
      </c>
      <c r="H215" s="14"/>
      <c r="I215" s="14"/>
      <c r="J215" s="14"/>
      <c r="K215" s="14"/>
    </row>
    <row r="216" spans="1:11" x14ac:dyDescent="0.3">
      <c r="A216" s="4" t="s">
        <v>211</v>
      </c>
      <c r="B216" s="244">
        <v>375371.19</v>
      </c>
      <c r="C216" s="15">
        <v>-10.38</v>
      </c>
      <c r="D216" s="14">
        <v>2880.16</v>
      </c>
      <c r="E216" s="14">
        <v>418831.27</v>
      </c>
      <c r="F216" s="15">
        <v>0.02</v>
      </c>
      <c r="G216" s="14">
        <v>2132.0700000000002</v>
      </c>
      <c r="H216" s="14"/>
      <c r="I216" s="14"/>
      <c r="J216" s="14"/>
      <c r="K216" s="14"/>
    </row>
    <row r="217" spans="1:11" x14ac:dyDescent="0.3">
      <c r="A217" s="4" t="s">
        <v>212</v>
      </c>
      <c r="B217" s="244">
        <v>45880.87</v>
      </c>
      <c r="C217" s="15">
        <v>-9.75</v>
      </c>
      <c r="D217" s="14">
        <v>286.82</v>
      </c>
      <c r="E217" s="14">
        <v>50837.87</v>
      </c>
      <c r="F217" s="15">
        <v>1.81</v>
      </c>
      <c r="G217" s="14">
        <v>222.61</v>
      </c>
      <c r="H217" s="14"/>
    </row>
    <row r="218" spans="1:11" x14ac:dyDescent="0.3">
      <c r="A218" s="4" t="s">
        <v>213</v>
      </c>
      <c r="B218" s="244">
        <v>57490.45</v>
      </c>
      <c r="C218" s="15">
        <v>-10.82</v>
      </c>
      <c r="D218" s="14">
        <v>504.09</v>
      </c>
      <c r="E218" s="14">
        <v>64463.9</v>
      </c>
      <c r="F218" s="15">
        <v>-0.27</v>
      </c>
      <c r="G218" s="14">
        <v>383.57</v>
      </c>
      <c r="H218" s="14"/>
      <c r="I218" s="14"/>
      <c r="J218" s="14"/>
      <c r="K218" s="14"/>
    </row>
    <row r="219" spans="1:11" x14ac:dyDescent="0.3">
      <c r="A219" s="237" t="s">
        <v>326</v>
      </c>
      <c r="B219" s="392">
        <v>533835.65</v>
      </c>
      <c r="C219" s="391">
        <v>-9.1300000000000008</v>
      </c>
      <c r="D219" s="393">
        <v>5478.95</v>
      </c>
      <c r="E219" s="14">
        <v>587467.18999999994</v>
      </c>
      <c r="F219" s="15">
        <v>-4.45</v>
      </c>
      <c r="G219" s="14">
        <v>4058.42</v>
      </c>
      <c r="I219" s="14"/>
      <c r="J219" s="14"/>
      <c r="K219" s="14"/>
    </row>
    <row r="220" spans="1:11" x14ac:dyDescent="0.3">
      <c r="A220" s="4" t="s">
        <v>214</v>
      </c>
      <c r="B220" s="244">
        <v>1109435.3400000001</v>
      </c>
      <c r="C220" s="15">
        <v>-8.26</v>
      </c>
      <c r="D220" s="14">
        <v>7796.36</v>
      </c>
      <c r="E220" s="14">
        <v>1209328.6000000001</v>
      </c>
      <c r="F220" s="15">
        <v>0.7</v>
      </c>
      <c r="G220" s="14">
        <v>5715.52</v>
      </c>
      <c r="H220" s="14"/>
      <c r="I220" s="14"/>
      <c r="J220" s="14"/>
      <c r="K220" s="14"/>
    </row>
    <row r="221" spans="1:11" x14ac:dyDescent="0.3">
      <c r="A221" s="4" t="s">
        <v>215</v>
      </c>
      <c r="B221" s="244">
        <v>71940.95</v>
      </c>
      <c r="C221" s="15">
        <v>-11.29</v>
      </c>
      <c r="D221" s="14">
        <v>839.39</v>
      </c>
      <c r="E221" s="14">
        <v>81100.58</v>
      </c>
      <c r="F221" s="15">
        <v>0.52</v>
      </c>
      <c r="G221" s="14">
        <v>596.87</v>
      </c>
      <c r="H221" s="14"/>
      <c r="I221" s="14"/>
      <c r="J221" s="14"/>
      <c r="K221" s="14"/>
    </row>
    <row r="222" spans="1:11" x14ac:dyDescent="0.3">
      <c r="A222" s="4" t="s">
        <v>216</v>
      </c>
      <c r="B222" s="244">
        <v>18600.84</v>
      </c>
      <c r="C222" s="15">
        <v>-10.51</v>
      </c>
      <c r="D222" s="14">
        <v>246.83</v>
      </c>
      <c r="E222" s="14">
        <v>20786.07</v>
      </c>
      <c r="F222" s="15">
        <v>-0.21</v>
      </c>
      <c r="G222" s="14">
        <v>187.14</v>
      </c>
      <c r="H222" s="14"/>
      <c r="I222" s="14"/>
      <c r="J222" s="14"/>
      <c r="K222" s="14"/>
    </row>
    <row r="223" spans="1:11" x14ac:dyDescent="0.3">
      <c r="A223" s="4" t="s">
        <v>217</v>
      </c>
      <c r="B223" s="244">
        <v>99696.3</v>
      </c>
      <c r="C223" s="15">
        <v>-10.89</v>
      </c>
      <c r="D223" s="14">
        <v>911.79</v>
      </c>
      <c r="E223" s="14">
        <v>111877.35</v>
      </c>
      <c r="F223" s="15">
        <v>0.18</v>
      </c>
      <c r="G223" s="14">
        <v>682.79</v>
      </c>
      <c r="H223" s="14"/>
      <c r="I223" s="14"/>
      <c r="J223" s="14"/>
      <c r="K223" s="14"/>
    </row>
    <row r="224" spans="1:11" x14ac:dyDescent="0.3">
      <c r="A224" s="4" t="s">
        <v>218</v>
      </c>
      <c r="B224" s="244">
        <v>269942.67</v>
      </c>
      <c r="C224" s="15">
        <v>-9.27</v>
      </c>
      <c r="D224" s="14">
        <v>2373.85</v>
      </c>
      <c r="E224" s="14">
        <v>297533.71000000002</v>
      </c>
      <c r="F224" s="15">
        <v>-0.22</v>
      </c>
      <c r="G224" s="14">
        <v>2010.59</v>
      </c>
      <c r="H224" s="14"/>
      <c r="I224" s="14"/>
      <c r="J224" s="14"/>
      <c r="K224" s="14"/>
    </row>
    <row r="225" spans="1:11" x14ac:dyDescent="0.3">
      <c r="A225" s="4" t="s">
        <v>219</v>
      </c>
      <c r="B225" s="244">
        <v>50823.85</v>
      </c>
      <c r="C225" s="15">
        <v>-10.87</v>
      </c>
      <c r="D225" s="14">
        <v>327.91</v>
      </c>
      <c r="E225" s="14">
        <v>57025.02</v>
      </c>
      <c r="F225" s="15">
        <v>11.49</v>
      </c>
      <c r="G225" s="14">
        <v>235.86</v>
      </c>
      <c r="H225" s="14"/>
    </row>
    <row r="226" spans="1:11" x14ac:dyDescent="0.3">
      <c r="A226" s="4" t="s">
        <v>220</v>
      </c>
      <c r="B226" s="244">
        <v>320795.57</v>
      </c>
      <c r="C226" s="15">
        <v>-4.9000000000000004</v>
      </c>
      <c r="D226" s="14">
        <v>2299.0300000000002</v>
      </c>
      <c r="E226" s="14">
        <v>337328.39</v>
      </c>
      <c r="F226" s="15">
        <v>0.11</v>
      </c>
      <c r="G226" s="14">
        <v>1713.75</v>
      </c>
      <c r="H226" s="14"/>
      <c r="I226" s="14"/>
      <c r="J226" s="14"/>
      <c r="K226" s="14"/>
    </row>
    <row r="227" spans="1:11" x14ac:dyDescent="0.3">
      <c r="A227" s="4" t="s">
        <v>221</v>
      </c>
      <c r="B227" s="244">
        <v>108828.62</v>
      </c>
      <c r="C227" s="15">
        <v>5.64</v>
      </c>
      <c r="D227" s="14">
        <v>568.80999999999995</v>
      </c>
      <c r="E227" s="14">
        <v>103021.18</v>
      </c>
      <c r="F227" s="15">
        <v>-2.35</v>
      </c>
      <c r="G227" s="14">
        <v>415.51</v>
      </c>
      <c r="H227" s="14"/>
      <c r="I227" s="14"/>
      <c r="J227" s="14"/>
      <c r="K227" s="14"/>
    </row>
    <row r="228" spans="1:11" x14ac:dyDescent="0.3">
      <c r="A228" s="4" t="s">
        <v>222</v>
      </c>
      <c r="B228" s="244">
        <v>123389.12</v>
      </c>
      <c r="C228" s="15">
        <v>-9.33</v>
      </c>
      <c r="D228" s="14">
        <v>1118.26</v>
      </c>
      <c r="E228" s="14">
        <v>136085.71</v>
      </c>
      <c r="F228" s="15">
        <v>1.28</v>
      </c>
      <c r="G228" s="14">
        <v>857.42</v>
      </c>
      <c r="H228" s="14"/>
      <c r="I228" s="14"/>
      <c r="J228" s="14"/>
      <c r="K228" s="14"/>
    </row>
    <row r="229" spans="1:11" x14ac:dyDescent="0.3">
      <c r="A229" s="4" t="s">
        <v>223</v>
      </c>
      <c r="B229" s="244">
        <v>30237.64</v>
      </c>
      <c r="C229" s="15">
        <v>-9.2799999999999994</v>
      </c>
      <c r="D229" s="14">
        <v>298.44</v>
      </c>
      <c r="E229" s="14">
        <v>33329.620000000003</v>
      </c>
      <c r="F229" s="15">
        <v>-0.28999999999999998</v>
      </c>
      <c r="G229" s="14">
        <v>214.68</v>
      </c>
      <c r="H229" s="14"/>
      <c r="I229" s="14"/>
      <c r="J229" s="14"/>
      <c r="K229" s="14"/>
    </row>
    <row r="230" spans="1:11" x14ac:dyDescent="0.3">
      <c r="A230" s="4" t="s">
        <v>224</v>
      </c>
      <c r="B230" s="244">
        <v>133843.54999999999</v>
      </c>
      <c r="C230" s="15">
        <v>-8.8699999999999992</v>
      </c>
      <c r="D230" s="14">
        <v>950.51</v>
      </c>
      <c r="E230" s="14">
        <v>146872.14000000001</v>
      </c>
      <c r="F230" s="15">
        <v>-0.28000000000000003</v>
      </c>
      <c r="G230" s="14">
        <v>698.48</v>
      </c>
      <c r="H230" s="14"/>
      <c r="I230" s="14"/>
      <c r="J230" s="14"/>
      <c r="K230" s="14"/>
    </row>
    <row r="231" spans="1:11" x14ac:dyDescent="0.3">
      <c r="A231" s="4" t="s">
        <v>225</v>
      </c>
      <c r="B231" s="244">
        <v>161494.96</v>
      </c>
      <c r="C231" s="15">
        <v>-8.4</v>
      </c>
      <c r="D231" s="14">
        <v>1411.58</v>
      </c>
      <c r="E231" s="14">
        <v>176307.99</v>
      </c>
      <c r="F231" s="15">
        <v>-0.1</v>
      </c>
      <c r="G231" s="14">
        <v>1022.39</v>
      </c>
      <c r="H231" s="14"/>
      <c r="I231" s="14"/>
      <c r="J231" s="14"/>
      <c r="K231" s="14"/>
    </row>
    <row r="232" spans="1:11" x14ac:dyDescent="0.3">
      <c r="A232" s="4" t="s">
        <v>226</v>
      </c>
      <c r="B232" s="244">
        <v>38282.39</v>
      </c>
      <c r="C232" s="15">
        <v>-10.47</v>
      </c>
      <c r="D232" s="14">
        <v>465.32</v>
      </c>
      <c r="E232" s="14">
        <v>42759.05</v>
      </c>
      <c r="F232" s="15">
        <v>-4.13</v>
      </c>
      <c r="G232" s="14">
        <v>350.19</v>
      </c>
      <c r="H232" s="14"/>
      <c r="I232" s="14"/>
      <c r="J232" s="14"/>
      <c r="K232" s="14"/>
    </row>
    <row r="233" spans="1:11" x14ac:dyDescent="0.3">
      <c r="A233" s="4" t="s">
        <v>227</v>
      </c>
      <c r="B233" s="244">
        <v>29354.18</v>
      </c>
      <c r="C233" s="15">
        <v>-6.52</v>
      </c>
      <c r="D233" s="14">
        <v>125.32</v>
      </c>
      <c r="E233" s="14">
        <v>31401.16</v>
      </c>
      <c r="F233" s="15">
        <v>-5.43</v>
      </c>
      <c r="G233" s="14">
        <v>92.15</v>
      </c>
      <c r="H233" s="14"/>
      <c r="I233" s="14"/>
      <c r="J233" s="14"/>
      <c r="K233" s="14"/>
    </row>
    <row r="234" spans="1:11" x14ac:dyDescent="0.3">
      <c r="A234" s="4" t="s">
        <v>228</v>
      </c>
      <c r="B234" s="244">
        <v>109948.41</v>
      </c>
      <c r="C234" s="15">
        <v>-10.07</v>
      </c>
      <c r="D234" s="14">
        <v>1307.2</v>
      </c>
      <c r="E234" s="14">
        <v>122265.41</v>
      </c>
      <c r="F234" s="15">
        <v>-1.49</v>
      </c>
      <c r="G234" s="14">
        <v>972.72</v>
      </c>
      <c r="H234" s="14"/>
      <c r="I234" s="14"/>
      <c r="J234" s="14"/>
      <c r="K234" s="14"/>
    </row>
    <row r="235" spans="1:11" x14ac:dyDescent="0.3">
      <c r="A235" s="4" t="s">
        <v>229</v>
      </c>
      <c r="B235" s="244">
        <v>98136.57</v>
      </c>
      <c r="C235" s="15">
        <v>-0.61</v>
      </c>
      <c r="D235" s="14">
        <v>969.23</v>
      </c>
      <c r="E235" s="14">
        <v>98743.15</v>
      </c>
      <c r="F235" s="15">
        <v>0.22</v>
      </c>
      <c r="G235" s="14">
        <v>682.18</v>
      </c>
      <c r="H235" s="14"/>
      <c r="I235" s="14"/>
      <c r="J235" s="14"/>
      <c r="K235" s="14"/>
    </row>
    <row r="236" spans="1:11" x14ac:dyDescent="0.3">
      <c r="A236" s="4" t="s">
        <v>230</v>
      </c>
      <c r="B236" s="244">
        <v>51365.86</v>
      </c>
      <c r="C236" s="15">
        <v>-11.34</v>
      </c>
      <c r="D236" s="14">
        <v>576.66999999999996</v>
      </c>
      <c r="E236" s="14">
        <v>57937.17</v>
      </c>
      <c r="F236" s="15">
        <v>0.55000000000000004</v>
      </c>
      <c r="G236" s="14">
        <v>439.37</v>
      </c>
      <c r="H236" s="14"/>
      <c r="I236" s="14"/>
      <c r="J236" s="14"/>
      <c r="K236" s="14"/>
    </row>
    <row r="237" spans="1:11" x14ac:dyDescent="0.3">
      <c r="A237" s="237" t="s">
        <v>341</v>
      </c>
      <c r="B237" s="392">
        <v>126612.41</v>
      </c>
      <c r="C237" s="391">
        <v>-8.92</v>
      </c>
      <c r="D237" s="393">
        <v>1030.6300000000001</v>
      </c>
      <c r="E237" s="14">
        <v>139016.44</v>
      </c>
      <c r="F237" s="15">
        <v>1.42</v>
      </c>
      <c r="G237" s="14">
        <v>700.42</v>
      </c>
      <c r="I237" s="14"/>
      <c r="J237" s="14"/>
      <c r="K237" s="14"/>
    </row>
    <row r="238" spans="1:11" x14ac:dyDescent="0.3">
      <c r="A238" s="4" t="s">
        <v>231</v>
      </c>
      <c r="B238" s="244">
        <v>339821.54</v>
      </c>
      <c r="C238" s="15">
        <v>-10.53</v>
      </c>
      <c r="D238" s="14">
        <v>2277.29</v>
      </c>
      <c r="E238" s="14">
        <v>379803.39</v>
      </c>
      <c r="F238" s="15">
        <v>-0.13</v>
      </c>
      <c r="G238" s="14">
        <v>1752.3</v>
      </c>
      <c r="H238" s="14"/>
      <c r="I238" s="14"/>
      <c r="J238" s="14"/>
      <c r="K238" s="14"/>
    </row>
    <row r="239" spans="1:11" x14ac:dyDescent="0.3">
      <c r="A239" s="4" t="s">
        <v>232</v>
      </c>
      <c r="B239" s="244">
        <v>79459.850000000006</v>
      </c>
      <c r="C239" s="15">
        <v>-11.26</v>
      </c>
      <c r="D239" s="14">
        <v>503.15</v>
      </c>
      <c r="E239" s="14">
        <v>89538.63</v>
      </c>
      <c r="F239" s="15">
        <v>1.32</v>
      </c>
      <c r="G239" s="14">
        <v>374.05</v>
      </c>
      <c r="H239" s="14"/>
      <c r="I239" s="14"/>
      <c r="J239" s="14"/>
      <c r="K239" s="14"/>
    </row>
    <row r="240" spans="1:11" x14ac:dyDescent="0.3">
      <c r="A240" s="4" t="s">
        <v>233</v>
      </c>
      <c r="B240" s="244">
        <v>57621.96</v>
      </c>
      <c r="C240" s="15">
        <v>-8.3699999999999992</v>
      </c>
      <c r="D240" s="14">
        <v>565.22</v>
      </c>
      <c r="E240" s="14">
        <v>62882.07</v>
      </c>
      <c r="F240" s="15">
        <v>0.71</v>
      </c>
      <c r="G240" s="14">
        <v>427.44</v>
      </c>
      <c r="H240" s="14"/>
      <c r="I240" s="14"/>
      <c r="J240" s="14"/>
      <c r="K240" s="14"/>
    </row>
    <row r="241" spans="1:11" x14ac:dyDescent="0.3">
      <c r="A241" s="4" t="s">
        <v>234</v>
      </c>
      <c r="B241" s="244">
        <v>26710.02</v>
      </c>
      <c r="C241" s="15">
        <v>-8.18</v>
      </c>
      <c r="D241" s="14">
        <v>173.35</v>
      </c>
      <c r="E241" s="14">
        <v>29088.16</v>
      </c>
      <c r="F241" s="15">
        <v>1.26</v>
      </c>
      <c r="G241" s="14">
        <v>133.16</v>
      </c>
      <c r="H241" s="14"/>
      <c r="I241" s="14"/>
      <c r="J241" s="14"/>
      <c r="K241" s="14"/>
    </row>
    <row r="242" spans="1:11" x14ac:dyDescent="0.3">
      <c r="A242" s="4" t="s">
        <v>235</v>
      </c>
      <c r="B242" s="244">
        <v>106947.12</v>
      </c>
      <c r="C242" s="15">
        <v>-7.63</v>
      </c>
      <c r="D242" s="14">
        <v>786.88</v>
      </c>
      <c r="E242" s="14">
        <v>115785.46</v>
      </c>
      <c r="F242" s="15">
        <v>-0.87</v>
      </c>
      <c r="G242" s="14">
        <v>566.03</v>
      </c>
      <c r="H242" s="14"/>
      <c r="I242" s="14"/>
      <c r="J242" s="14"/>
      <c r="K242" s="14"/>
    </row>
    <row r="243" spans="1:11" x14ac:dyDescent="0.3">
      <c r="A243" s="4" t="s">
        <v>236</v>
      </c>
      <c r="B243" s="244">
        <v>2595465.9900000002</v>
      </c>
      <c r="C243" s="15">
        <v>-7.7</v>
      </c>
      <c r="D243" s="14">
        <v>30265.33</v>
      </c>
      <c r="E243" s="14">
        <v>2812036.25</v>
      </c>
      <c r="F243" s="15">
        <v>0.09</v>
      </c>
      <c r="G243" s="14">
        <v>22709.71</v>
      </c>
      <c r="H243" s="14"/>
    </row>
    <row r="244" spans="1:11" x14ac:dyDescent="0.3">
      <c r="A244" s="4" t="s">
        <v>237</v>
      </c>
      <c r="B244" s="244">
        <v>47986.76</v>
      </c>
      <c r="C244" s="15">
        <v>-11.05</v>
      </c>
      <c r="D244" s="14">
        <v>389.66</v>
      </c>
      <c r="E244" s="14">
        <v>53947.45</v>
      </c>
      <c r="F244" s="15">
        <v>0.5</v>
      </c>
      <c r="G244" s="14">
        <v>271.60000000000002</v>
      </c>
      <c r="H244" s="14"/>
      <c r="I244" s="14"/>
      <c r="J244" s="14"/>
      <c r="K244" s="14"/>
    </row>
    <row r="245" spans="1:11" x14ac:dyDescent="0.3">
      <c r="A245" s="4" t="s">
        <v>238</v>
      </c>
      <c r="B245" s="244">
        <v>21465.68</v>
      </c>
      <c r="C245" s="15">
        <v>-10.130000000000001</v>
      </c>
      <c r="D245" s="14">
        <v>208.14</v>
      </c>
      <c r="E245" s="14">
        <v>23886.3</v>
      </c>
      <c r="F245" s="15">
        <v>1.36</v>
      </c>
      <c r="G245" s="14">
        <v>159.30000000000001</v>
      </c>
      <c r="H245" s="14"/>
      <c r="I245" s="14"/>
      <c r="J245" s="14"/>
      <c r="K245" s="14"/>
    </row>
    <row r="246" spans="1:11" x14ac:dyDescent="0.3">
      <c r="A246" s="4" t="s">
        <v>239</v>
      </c>
      <c r="B246" s="244">
        <v>82345.87</v>
      </c>
      <c r="C246" s="15">
        <v>-12.08</v>
      </c>
      <c r="D246" s="14">
        <v>625.6</v>
      </c>
      <c r="E246" s="14">
        <v>93664.24</v>
      </c>
      <c r="F246" s="15">
        <v>16.55</v>
      </c>
      <c r="G246" s="14">
        <v>453.89</v>
      </c>
      <c r="H246" s="14"/>
      <c r="I246" s="14"/>
      <c r="J246" s="14"/>
      <c r="K246" s="14"/>
    </row>
    <row r="247" spans="1:11" x14ac:dyDescent="0.3">
      <c r="A247" s="4" t="s">
        <v>240</v>
      </c>
      <c r="B247" s="244">
        <v>61454.879999999997</v>
      </c>
      <c r="C247" s="15">
        <v>-12.34</v>
      </c>
      <c r="D247" s="14">
        <v>554.28</v>
      </c>
      <c r="E247" s="14">
        <v>70109.62</v>
      </c>
      <c r="F247" s="15">
        <v>1.58</v>
      </c>
      <c r="G247" s="14">
        <v>417.93</v>
      </c>
      <c r="H247" s="14"/>
      <c r="I247" s="14"/>
      <c r="J247" s="14"/>
      <c r="K247" s="14"/>
    </row>
    <row r="248" spans="1:11" x14ac:dyDescent="0.3">
      <c r="A248" s="4" t="s">
        <v>241</v>
      </c>
      <c r="B248" s="244">
        <v>67824.02</v>
      </c>
      <c r="C248" s="15">
        <v>-12.6</v>
      </c>
      <c r="D248" s="14">
        <v>518.83000000000004</v>
      </c>
      <c r="E248" s="14">
        <v>77601.77</v>
      </c>
      <c r="F248" s="15">
        <v>1.1299999999999999</v>
      </c>
      <c r="G248" s="14">
        <v>383.53</v>
      </c>
      <c r="H248" s="14"/>
      <c r="I248" s="14"/>
      <c r="J248" s="14"/>
      <c r="K248" s="14"/>
    </row>
    <row r="249" spans="1:11" x14ac:dyDescent="0.3">
      <c r="A249" s="4" t="s">
        <v>242</v>
      </c>
      <c r="B249" s="244">
        <v>35860.720000000001</v>
      </c>
      <c r="C249" s="15">
        <v>-8.35</v>
      </c>
      <c r="D249" s="14">
        <v>269.08999999999997</v>
      </c>
      <c r="E249" s="14">
        <v>39127.96</v>
      </c>
      <c r="F249" s="15">
        <v>-1.73</v>
      </c>
      <c r="G249" s="14">
        <v>204.97</v>
      </c>
      <c r="H249" s="14"/>
      <c r="I249" s="14"/>
      <c r="J249" s="14"/>
      <c r="K249" s="14"/>
    </row>
    <row r="250" spans="1:11" x14ac:dyDescent="0.3">
      <c r="A250" s="4" t="s">
        <v>243</v>
      </c>
      <c r="B250" s="244">
        <v>327989.53999999998</v>
      </c>
      <c r="C250" s="15">
        <v>-8.02</v>
      </c>
      <c r="D250" s="14">
        <v>2293.44</v>
      </c>
      <c r="E250" s="14">
        <v>356598.25</v>
      </c>
      <c r="F250" s="15">
        <v>-0.12</v>
      </c>
      <c r="G250" s="14">
        <v>1680.46</v>
      </c>
      <c r="H250" s="14"/>
      <c r="I250" s="14"/>
      <c r="J250" s="14"/>
      <c r="K250" s="14"/>
    </row>
    <row r="251" spans="1:11" x14ac:dyDescent="0.3">
      <c r="A251" s="4" t="s">
        <v>244</v>
      </c>
      <c r="B251" s="244">
        <v>2104897.8199999998</v>
      </c>
      <c r="C251" s="15">
        <v>-7.75</v>
      </c>
      <c r="D251" s="14">
        <v>37570.449999999997</v>
      </c>
      <c r="E251" s="14">
        <v>2281640.5299999998</v>
      </c>
      <c r="F251" s="15">
        <v>0.46</v>
      </c>
      <c r="G251" s="14">
        <v>26619.32</v>
      </c>
      <c r="H251" s="14"/>
      <c r="I251" s="14"/>
      <c r="J251" s="14"/>
      <c r="K251" s="14"/>
    </row>
    <row r="252" spans="1:11" x14ac:dyDescent="0.3">
      <c r="A252" s="4" t="s">
        <v>245</v>
      </c>
      <c r="B252" s="244">
        <v>614738.18999999994</v>
      </c>
      <c r="C252" s="15">
        <v>-8.4600000000000009</v>
      </c>
      <c r="D252" s="14">
        <v>4481.09</v>
      </c>
      <c r="E252" s="14">
        <v>671578.36</v>
      </c>
      <c r="F252" s="15">
        <v>-0.37</v>
      </c>
      <c r="G252" s="14">
        <v>3239.58</v>
      </c>
      <c r="H252" s="14"/>
      <c r="I252" s="14"/>
      <c r="J252" s="14"/>
      <c r="K252" s="14"/>
    </row>
    <row r="253" spans="1:11" x14ac:dyDescent="0.3">
      <c r="A253" s="4" t="s">
        <v>246</v>
      </c>
      <c r="B253" s="244">
        <v>101703.92</v>
      </c>
      <c r="C253" s="15">
        <v>-10.23</v>
      </c>
      <c r="D253" s="14">
        <v>580.53</v>
      </c>
      <c r="E253" s="14">
        <v>113290.38</v>
      </c>
      <c r="F253" s="15">
        <v>0.04</v>
      </c>
      <c r="G253" s="14">
        <v>435.51</v>
      </c>
      <c r="H253" s="14"/>
      <c r="I253" s="14"/>
      <c r="J253" s="14"/>
      <c r="K253" s="14"/>
    </row>
    <row r="254" spans="1:11" x14ac:dyDescent="0.3">
      <c r="A254" s="4" t="s">
        <v>247</v>
      </c>
      <c r="B254" s="244">
        <v>52439.64</v>
      </c>
      <c r="C254" s="15">
        <v>-3.52</v>
      </c>
      <c r="D254" s="14">
        <v>0</v>
      </c>
      <c r="E254" s="14">
        <v>54351.75</v>
      </c>
      <c r="F254" s="15">
        <v>-0.06</v>
      </c>
      <c r="G254" s="14">
        <v>0</v>
      </c>
      <c r="H254" s="14"/>
      <c r="I254" s="14"/>
      <c r="J254" s="14"/>
      <c r="K254" s="14"/>
    </row>
    <row r="255" spans="1:11" x14ac:dyDescent="0.3">
      <c r="A255" s="4" t="s">
        <v>248</v>
      </c>
      <c r="B255" s="244">
        <v>230305</v>
      </c>
      <c r="C255" s="15">
        <v>-10.49</v>
      </c>
      <c r="D255" s="14">
        <v>1369.03</v>
      </c>
      <c r="E255" s="14">
        <v>257308.63</v>
      </c>
      <c r="F255" s="15">
        <v>5.88</v>
      </c>
      <c r="G255" s="14">
        <v>978.44</v>
      </c>
      <c r="H255" s="14"/>
      <c r="I255" s="14"/>
      <c r="J255" s="14"/>
      <c r="K255" s="14"/>
    </row>
    <row r="256" spans="1:11" x14ac:dyDescent="0.3">
      <c r="A256" s="4" t="s">
        <v>249</v>
      </c>
      <c r="B256" s="244">
        <v>71431.61</v>
      </c>
      <c r="C256" s="15">
        <v>-15.91</v>
      </c>
      <c r="D256" s="14">
        <v>637.21</v>
      </c>
      <c r="E256" s="14">
        <v>84945.2</v>
      </c>
      <c r="F256" s="15">
        <v>2.56</v>
      </c>
      <c r="G256" s="14">
        <v>455.6</v>
      </c>
      <c r="H256" s="14"/>
      <c r="I256" s="14"/>
      <c r="J256" s="14"/>
      <c r="K256" s="14"/>
    </row>
    <row r="257" spans="1:11" x14ac:dyDescent="0.3">
      <c r="A257" s="4" t="s">
        <v>250</v>
      </c>
      <c r="B257" s="244">
        <v>43845.97</v>
      </c>
      <c r="C257" s="15">
        <v>-10.84</v>
      </c>
      <c r="D257" s="14">
        <v>420.12</v>
      </c>
      <c r="E257" s="14">
        <v>49178.080000000002</v>
      </c>
      <c r="F257" s="15">
        <v>1.67</v>
      </c>
      <c r="G257" s="14">
        <v>312.24</v>
      </c>
      <c r="H257" s="14"/>
      <c r="I257" s="14"/>
      <c r="J257" s="14"/>
      <c r="K257" s="14"/>
    </row>
    <row r="258" spans="1:11" x14ac:dyDescent="0.3">
      <c r="A258" s="4" t="s">
        <v>251</v>
      </c>
      <c r="B258" s="244">
        <v>20260.18</v>
      </c>
      <c r="C258" s="15">
        <v>2.12</v>
      </c>
      <c r="D258" s="14">
        <v>121.04</v>
      </c>
      <c r="E258" s="14">
        <v>19838.830000000002</v>
      </c>
      <c r="F258" s="15">
        <v>-1.03</v>
      </c>
      <c r="G258" s="14">
        <v>90.38</v>
      </c>
      <c r="H258" s="14"/>
      <c r="I258" s="14"/>
      <c r="J258" s="14"/>
      <c r="K258" s="14"/>
    </row>
    <row r="259" spans="1:11" x14ac:dyDescent="0.3">
      <c r="A259" s="4" t="s">
        <v>252</v>
      </c>
      <c r="B259" s="244">
        <v>136102</v>
      </c>
      <c r="C259" s="15">
        <v>-8.69</v>
      </c>
      <c r="D259" s="14">
        <v>1300.17</v>
      </c>
      <c r="E259" s="14">
        <v>149054.71</v>
      </c>
      <c r="F259" s="15">
        <v>-3.26</v>
      </c>
      <c r="G259" s="14">
        <v>1151.17</v>
      </c>
      <c r="H259" s="14"/>
      <c r="I259" s="14"/>
      <c r="J259" s="14"/>
      <c r="K259" s="14"/>
    </row>
    <row r="260" spans="1:11" x14ac:dyDescent="0.3">
      <c r="A260" s="4" t="s">
        <v>253</v>
      </c>
      <c r="B260" s="244">
        <v>241927.03</v>
      </c>
      <c r="C260" s="15">
        <v>-8.5399999999999991</v>
      </c>
      <c r="D260" s="14">
        <v>1907.28</v>
      </c>
      <c r="E260" s="14">
        <v>264510.59000000003</v>
      </c>
      <c r="F260" s="15">
        <v>1.38</v>
      </c>
      <c r="G260" s="14">
        <v>1485.55</v>
      </c>
      <c r="H260" s="14"/>
      <c r="I260" s="14"/>
      <c r="J260" s="14"/>
      <c r="K260" s="14"/>
    </row>
    <row r="261" spans="1:11" x14ac:dyDescent="0.3">
      <c r="A261" s="4" t="s">
        <v>254</v>
      </c>
      <c r="B261" s="244">
        <v>47011.99</v>
      </c>
      <c r="C261" s="15">
        <v>-9.52</v>
      </c>
      <c r="D261" s="14">
        <v>354.86</v>
      </c>
      <c r="E261" s="14">
        <v>51957.93</v>
      </c>
      <c r="F261" s="15">
        <v>2.92</v>
      </c>
      <c r="G261" s="14">
        <v>276.19</v>
      </c>
      <c r="H261" s="14"/>
      <c r="I261" s="14"/>
      <c r="J261" s="14"/>
      <c r="K261" s="14"/>
    </row>
    <row r="262" spans="1:11" x14ac:dyDescent="0.3">
      <c r="A262" s="4" t="s">
        <v>255</v>
      </c>
      <c r="B262" s="244">
        <v>46102.87</v>
      </c>
      <c r="C262" s="15">
        <v>-8.73</v>
      </c>
      <c r="D262" s="14">
        <v>402.67</v>
      </c>
      <c r="E262" s="14">
        <v>50512.75</v>
      </c>
      <c r="F262" s="15">
        <v>7.74</v>
      </c>
      <c r="G262" s="14">
        <v>289.31</v>
      </c>
      <c r="H262" s="14"/>
      <c r="I262" s="14"/>
      <c r="J262" s="14"/>
      <c r="K262" s="14"/>
    </row>
    <row r="263" spans="1:11" x14ac:dyDescent="0.3">
      <c r="A263" s="4" t="s">
        <v>256</v>
      </c>
      <c r="B263" s="244">
        <v>981710.99</v>
      </c>
      <c r="C263" s="15">
        <v>1.0900000000000001</v>
      </c>
      <c r="D263" s="14">
        <v>15704.03</v>
      </c>
      <c r="E263" s="14">
        <v>971109.43</v>
      </c>
      <c r="F263" s="15">
        <v>0.56000000000000005</v>
      </c>
      <c r="G263" s="14">
        <v>9509.58</v>
      </c>
      <c r="H263" s="14"/>
      <c r="I263" s="14"/>
      <c r="J263" s="14"/>
      <c r="K263" s="14"/>
    </row>
    <row r="264" spans="1:11" x14ac:dyDescent="0.3">
      <c r="A264" s="4" t="s">
        <v>257</v>
      </c>
      <c r="B264" s="244">
        <v>27869.97</v>
      </c>
      <c r="C264" s="15">
        <v>-15.25</v>
      </c>
      <c r="D264" s="14">
        <v>422.06</v>
      </c>
      <c r="E264" s="14">
        <v>32886.67</v>
      </c>
      <c r="F264" s="15">
        <v>-2.16</v>
      </c>
      <c r="G264" s="14">
        <v>313.08999999999997</v>
      </c>
      <c r="H264" s="14"/>
      <c r="I264" s="14"/>
      <c r="J264" s="14"/>
      <c r="K264" s="14"/>
    </row>
    <row r="265" spans="1:11" x14ac:dyDescent="0.3">
      <c r="A265" s="4" t="s">
        <v>258</v>
      </c>
      <c r="B265" s="244">
        <v>2126113.58</v>
      </c>
      <c r="C265" s="15">
        <v>-8.2899999999999991</v>
      </c>
      <c r="D265" s="14">
        <v>32289.58</v>
      </c>
      <c r="E265" s="14">
        <v>2318306.69</v>
      </c>
      <c r="F265" s="15">
        <v>-0.04</v>
      </c>
      <c r="G265" s="14">
        <v>23457.64</v>
      </c>
      <c r="H265" s="14"/>
      <c r="I265" s="14"/>
      <c r="J265" s="14"/>
      <c r="K265" s="14"/>
    </row>
    <row r="266" spans="1:11" x14ac:dyDescent="0.3">
      <c r="A266" s="4" t="s">
        <v>259</v>
      </c>
      <c r="B266" s="244">
        <v>286698.21999999997</v>
      </c>
      <c r="C266" s="15">
        <v>-8.39</v>
      </c>
      <c r="D266" s="14">
        <v>2672.23</v>
      </c>
      <c r="E266" s="14">
        <v>312948.40000000002</v>
      </c>
      <c r="F266" s="15">
        <v>-0.5</v>
      </c>
      <c r="G266" s="14">
        <v>2064.19</v>
      </c>
      <c r="H266" s="14"/>
      <c r="I266" s="14"/>
      <c r="J266" s="14"/>
      <c r="K266" s="14"/>
    </row>
    <row r="267" spans="1:11" x14ac:dyDescent="0.3">
      <c r="A267" s="4" t="s">
        <v>260</v>
      </c>
      <c r="B267" s="244">
        <v>33928.910000000003</v>
      </c>
      <c r="C267" s="15">
        <v>-6.44</v>
      </c>
      <c r="D267" s="14">
        <v>248.69</v>
      </c>
      <c r="E267" s="14">
        <v>36265.89</v>
      </c>
      <c r="F267" s="15">
        <v>-4.38</v>
      </c>
      <c r="G267" s="14">
        <v>184.55</v>
      </c>
      <c r="H267" s="14"/>
      <c r="I267" s="14"/>
      <c r="J267" s="14"/>
      <c r="K267" s="14"/>
    </row>
    <row r="268" spans="1:11" x14ac:dyDescent="0.3">
      <c r="A268" s="4" t="s">
        <v>261</v>
      </c>
      <c r="B268" s="244">
        <v>29234.14</v>
      </c>
      <c r="C268" s="15">
        <v>-9.81</v>
      </c>
      <c r="D268" s="14">
        <v>282.11</v>
      </c>
      <c r="E268" s="14">
        <v>32415.69</v>
      </c>
      <c r="F268" s="15">
        <v>-0.63</v>
      </c>
      <c r="G268" s="14">
        <v>218.34</v>
      </c>
      <c r="H268" s="14"/>
      <c r="I268" s="14"/>
      <c r="J268" s="14"/>
      <c r="K268" s="14"/>
    </row>
    <row r="269" spans="1:11" x14ac:dyDescent="0.3">
      <c r="A269" s="4" t="s">
        <v>262</v>
      </c>
      <c r="B269" s="244">
        <v>69940.89</v>
      </c>
      <c r="C269" s="15">
        <v>-8.64</v>
      </c>
      <c r="D269" s="14">
        <v>394.7</v>
      </c>
      <c r="E269" s="14">
        <v>76551.42</v>
      </c>
      <c r="F269" s="15">
        <v>0.96</v>
      </c>
      <c r="G269" s="14">
        <v>302.35000000000002</v>
      </c>
      <c r="H269" s="14"/>
      <c r="I269" s="14"/>
      <c r="J269" s="14"/>
      <c r="K269" s="14"/>
    </row>
    <row r="270" spans="1:11" x14ac:dyDescent="0.3">
      <c r="A270" s="4" t="s">
        <v>263</v>
      </c>
      <c r="B270" s="244">
        <v>58017.35</v>
      </c>
      <c r="C270" s="15">
        <v>-9.4</v>
      </c>
      <c r="D270" s="14">
        <v>390.21</v>
      </c>
      <c r="E270" s="14">
        <v>64038.82</v>
      </c>
      <c r="F270" s="15">
        <v>-0.59</v>
      </c>
      <c r="G270" s="14">
        <v>311.74</v>
      </c>
      <c r="H270" s="14"/>
      <c r="I270" s="14"/>
      <c r="J270" s="14"/>
      <c r="K270" s="14"/>
    </row>
    <row r="271" spans="1:11" x14ac:dyDescent="0.3">
      <c r="A271" s="4" t="s">
        <v>264</v>
      </c>
      <c r="B271" s="244">
        <v>53995</v>
      </c>
      <c r="C271" s="15">
        <v>-11.32</v>
      </c>
      <c r="D271" s="14">
        <v>685.11</v>
      </c>
      <c r="E271" s="14">
        <v>60889.36</v>
      </c>
      <c r="F271" s="15">
        <v>9.5399999999999991</v>
      </c>
      <c r="G271" s="14">
        <v>538.11</v>
      </c>
      <c r="H271" s="14"/>
      <c r="I271" s="14"/>
      <c r="J271" s="14"/>
      <c r="K271" s="14"/>
    </row>
    <row r="272" spans="1:11" x14ac:dyDescent="0.3">
      <c r="A272" s="4" t="s">
        <v>265</v>
      </c>
      <c r="B272" s="244">
        <v>446461.3</v>
      </c>
      <c r="C272" s="15">
        <v>-7.68</v>
      </c>
      <c r="D272" s="14">
        <v>2908.75</v>
      </c>
      <c r="E272" s="14">
        <v>483591.75</v>
      </c>
      <c r="F272" s="15">
        <v>-2.0299999999999998</v>
      </c>
      <c r="G272" s="14">
        <v>2112.31</v>
      </c>
      <c r="H272" s="14"/>
      <c r="I272" s="14"/>
      <c r="J272" s="14"/>
      <c r="K272" s="14"/>
    </row>
    <row r="273" spans="1:11" x14ac:dyDescent="0.3">
      <c r="A273" s="4" t="s">
        <v>266</v>
      </c>
      <c r="B273" s="244">
        <v>84680.94</v>
      </c>
      <c r="C273" s="15">
        <v>-11.5</v>
      </c>
      <c r="D273" s="14">
        <v>1023.58</v>
      </c>
      <c r="E273" s="14">
        <v>95689.42</v>
      </c>
      <c r="F273" s="15">
        <v>0.45</v>
      </c>
      <c r="G273" s="14">
        <v>730.98</v>
      </c>
      <c r="H273" s="14"/>
      <c r="I273" s="14"/>
      <c r="J273" s="14"/>
      <c r="K273" s="14"/>
    </row>
    <row r="274" spans="1:11" x14ac:dyDescent="0.3">
      <c r="A274" s="4" t="s">
        <v>267</v>
      </c>
      <c r="B274" s="244">
        <v>50343.94</v>
      </c>
      <c r="C274" s="15">
        <v>-10.8</v>
      </c>
      <c r="D274" s="14">
        <v>377.84</v>
      </c>
      <c r="E274" s="14">
        <v>56437.63</v>
      </c>
      <c r="F274" s="15">
        <v>1.77</v>
      </c>
      <c r="G274" s="14">
        <v>283.83999999999997</v>
      </c>
      <c r="H274" s="14"/>
      <c r="I274" s="14"/>
      <c r="J274" s="14"/>
      <c r="K274" s="14"/>
    </row>
    <row r="275" spans="1:11" x14ac:dyDescent="0.3">
      <c r="A275" s="4" t="s">
        <v>268</v>
      </c>
      <c r="B275" s="244">
        <v>98907.38</v>
      </c>
      <c r="C275" s="15">
        <v>-9.06</v>
      </c>
      <c r="D275" s="14">
        <v>1020.67</v>
      </c>
      <c r="E275" s="14">
        <v>108755.86</v>
      </c>
      <c r="F275" s="15">
        <v>-0.26</v>
      </c>
      <c r="G275" s="14">
        <v>761.37</v>
      </c>
      <c r="H275" s="14"/>
      <c r="I275" s="14"/>
      <c r="J275" s="14"/>
      <c r="K275" s="14"/>
    </row>
    <row r="276" spans="1:11" x14ac:dyDescent="0.3">
      <c r="A276" s="4" t="s">
        <v>269</v>
      </c>
      <c r="B276" s="244">
        <v>127671.45</v>
      </c>
      <c r="C276" s="15">
        <v>-9.3699999999999992</v>
      </c>
      <c r="D276" s="14">
        <v>1016.22</v>
      </c>
      <c r="E276" s="14">
        <v>140877.19</v>
      </c>
      <c r="F276" s="15">
        <v>-0.44</v>
      </c>
      <c r="G276" s="14">
        <v>818.57</v>
      </c>
      <c r="H276" s="14"/>
      <c r="I276" s="14"/>
      <c r="J276" s="14"/>
      <c r="K276" s="14"/>
    </row>
    <row r="277" spans="1:11" x14ac:dyDescent="0.3">
      <c r="A277" s="4" t="s">
        <v>270</v>
      </c>
      <c r="B277" s="244">
        <v>56849.09</v>
      </c>
      <c r="C277" s="15">
        <v>-9.5399999999999991</v>
      </c>
      <c r="D277" s="14">
        <v>550.39</v>
      </c>
      <c r="E277" s="14">
        <v>62842.14</v>
      </c>
      <c r="F277" s="15">
        <v>0.85</v>
      </c>
      <c r="G277" s="14">
        <v>390.58</v>
      </c>
      <c r="H277" s="14"/>
      <c r="I277" s="14"/>
      <c r="J277" s="14"/>
      <c r="K277" s="14"/>
    </row>
    <row r="278" spans="1:11" x14ac:dyDescent="0.3">
      <c r="A278" s="4" t="s">
        <v>271</v>
      </c>
      <c r="B278" s="244">
        <v>280522.45</v>
      </c>
      <c r="C278" s="15">
        <v>-7.15</v>
      </c>
      <c r="D278" s="14">
        <v>1854.16</v>
      </c>
      <c r="E278" s="14">
        <v>302133.46999999997</v>
      </c>
      <c r="F278" s="15">
        <v>0.7</v>
      </c>
      <c r="G278" s="14">
        <v>1307.3399999999999</v>
      </c>
      <c r="H278" s="14"/>
      <c r="I278" s="14"/>
      <c r="J278" s="14"/>
      <c r="K278" s="14"/>
    </row>
    <row r="279" spans="1:11" x14ac:dyDescent="0.3">
      <c r="A279" s="4" t="s">
        <v>272</v>
      </c>
      <c r="B279" s="244">
        <v>571164.21</v>
      </c>
      <c r="C279" s="15">
        <v>-10.58</v>
      </c>
      <c r="D279" s="14">
        <v>5490.6</v>
      </c>
      <c r="E279" s="14">
        <v>638742.88</v>
      </c>
      <c r="F279" s="15">
        <v>9.57</v>
      </c>
      <c r="G279" s="14">
        <v>4127.1899999999996</v>
      </c>
      <c r="H279" s="14"/>
      <c r="I279" s="14"/>
      <c r="J279" s="14"/>
      <c r="K279" s="14"/>
    </row>
    <row r="280" spans="1:11" x14ac:dyDescent="0.3">
      <c r="A280" s="4" t="s">
        <v>273</v>
      </c>
      <c r="B280" s="244">
        <v>514889.08</v>
      </c>
      <c r="C280" s="15">
        <v>-7.82</v>
      </c>
      <c r="D280" s="14">
        <v>3421.5</v>
      </c>
      <c r="E280" s="14">
        <v>558587.82999999996</v>
      </c>
      <c r="F280" s="15">
        <v>-0.68</v>
      </c>
      <c r="G280" s="14">
        <v>2568.0300000000002</v>
      </c>
      <c r="H280" s="14"/>
      <c r="I280" s="14"/>
      <c r="J280" s="14"/>
      <c r="K280" s="14"/>
    </row>
    <row r="281" spans="1:11" x14ac:dyDescent="0.3">
      <c r="A281" s="4" t="s">
        <v>274</v>
      </c>
      <c r="B281" s="244">
        <v>39386.730000000003</v>
      </c>
      <c r="C281" s="15">
        <v>-10.32</v>
      </c>
      <c r="D281" s="14">
        <v>250.37</v>
      </c>
      <c r="E281" s="14">
        <v>43917.81</v>
      </c>
      <c r="F281" s="15">
        <v>6.92</v>
      </c>
      <c r="G281" s="14">
        <v>184.48</v>
      </c>
      <c r="H281" s="14"/>
      <c r="I281" s="14"/>
      <c r="J281" s="14"/>
      <c r="K281" s="14"/>
    </row>
    <row r="282" spans="1:11" x14ac:dyDescent="0.3">
      <c r="A282" s="4" t="s">
        <v>275</v>
      </c>
      <c r="B282" s="244">
        <v>97345.81</v>
      </c>
      <c r="C282" s="15">
        <v>-10.6</v>
      </c>
      <c r="D282" s="14">
        <v>788.48</v>
      </c>
      <c r="E282" s="14">
        <v>108885.02</v>
      </c>
      <c r="F282" s="15">
        <v>-0.38</v>
      </c>
      <c r="G282" s="14">
        <v>559.9</v>
      </c>
      <c r="H282" s="14"/>
      <c r="I282" s="14"/>
      <c r="J282" s="14"/>
      <c r="K282" s="14"/>
    </row>
    <row r="283" spans="1:11" x14ac:dyDescent="0.3">
      <c r="A283" s="4" t="s">
        <v>276</v>
      </c>
      <c r="B283" s="244">
        <v>268464.56</v>
      </c>
      <c r="C283" s="15">
        <v>-9.3699999999999992</v>
      </c>
      <c r="D283" s="14">
        <v>3154.63</v>
      </c>
      <c r="E283" s="14">
        <v>296219.67</v>
      </c>
      <c r="F283" s="15">
        <v>-0.99</v>
      </c>
      <c r="G283" s="14">
        <v>2201.3000000000002</v>
      </c>
      <c r="H283" s="14"/>
      <c r="I283" s="14"/>
      <c r="J283" s="14"/>
      <c r="K283" s="14"/>
    </row>
    <row r="284" spans="1:11" x14ac:dyDescent="0.3">
      <c r="I284" s="14"/>
      <c r="J284" s="14"/>
      <c r="K284" s="14"/>
    </row>
  </sheetData>
  <conditionalFormatting sqref="D249:D284 D231:D247 D158:D159 D161:D165 D184:D200 D202:D208 D120:D138 D140:D156 D4:D16 D167:D170 D172:D182 D113:D114 D116:D117 D108:D111 D18:D37 D39:D55 D210:D216 D218:D229 D57:D92 D94:D106">
    <cfRule type="containsText" dxfId="84" priority="12" stopIfTrue="1" operator="containsText" text="ort">
      <formula>NOT(ISERROR(SEARCH("ort",D4)))</formula>
    </cfRule>
  </conditionalFormatting>
  <conditionalFormatting sqref="B4">
    <cfRule type="containsText" dxfId="83" priority="11" stopIfTrue="1" operator="containsText" text="ort">
      <formula>NOT(ISERROR(SEARCH("ort",B4)))</formula>
    </cfRule>
  </conditionalFormatting>
  <conditionalFormatting sqref="B285:D1048438">
    <cfRule type="containsText" dxfId="82" priority="13" stopIfTrue="1" operator="containsText" text="ort">
      <formula>NOT(ISERROR(SEARCH("ort",#REF!)))</formula>
    </cfRule>
  </conditionalFormatting>
  <conditionalFormatting sqref="B1048439:D1048576 B5:C16 B18:C37 B39:C55 B57:C92 B94:C101">
    <cfRule type="containsText" dxfId="81" priority="14" stopIfTrue="1" operator="containsText" text="ort">
      <formula>NOT(ISERROR(SEARCH("ort",#REF!)))</formula>
    </cfRule>
  </conditionalFormatting>
  <conditionalFormatting sqref="B1:C1 B3:D3 C2 B249:C284 B231:C247 B158:C159 B161:C165 B184:C200 B202:C208 B120:C138 B140:C156 B167:C170 B172:C182 B113:C114 B116:C117 B102:C106 B108:C111 B210:C216 B218:C229">
    <cfRule type="containsText" dxfId="80" priority="15" stopIfTrue="1" operator="containsText" text="ort">
      <formula>NOT(ISERROR(SEARCH("ort",#REF!)))</formula>
    </cfRule>
  </conditionalFormatting>
  <conditionalFormatting sqref="E110">
    <cfRule type="containsText" dxfId="79" priority="10" stopIfTrue="1" operator="containsText" text="ort">
      <formula>NOT(ISERROR(SEARCH("ort",E110)))</formula>
    </cfRule>
  </conditionalFormatting>
  <conditionalFormatting sqref="E130">
    <cfRule type="containsText" dxfId="78" priority="9" stopIfTrue="1" operator="containsText" text="ort">
      <formula>NOT(ISERROR(SEARCH("ort",E130)))</formula>
    </cfRule>
  </conditionalFormatting>
  <conditionalFormatting sqref="E137">
    <cfRule type="containsText" dxfId="77" priority="8" stopIfTrue="1" operator="containsText" text="ort">
      <formula>NOT(ISERROR(SEARCH("ort",E137)))</formula>
    </cfRule>
  </conditionalFormatting>
  <conditionalFormatting sqref="E170">
    <cfRule type="containsText" dxfId="76" priority="7" stopIfTrue="1" operator="containsText" text="ort">
      <formula>NOT(ISERROR(SEARCH("ort",E170)))</formula>
    </cfRule>
  </conditionalFormatting>
  <conditionalFormatting sqref="E191">
    <cfRule type="containsText" dxfId="75" priority="6" stopIfTrue="1" operator="containsText" text="ort">
      <formula>NOT(ISERROR(SEARCH("ort",E191)))</formula>
    </cfRule>
  </conditionalFormatting>
  <conditionalFormatting sqref="B2">
    <cfRule type="containsText" dxfId="74" priority="5" stopIfTrue="1" operator="containsText" text="ort">
      <formula>NOT(ISERROR(SEARCH("ort",#REF!)))</formula>
    </cfRule>
  </conditionalFormatting>
  <conditionalFormatting sqref="D2">
    <cfRule type="containsText" dxfId="73" priority="4" stopIfTrue="1" operator="containsText" text="ort">
      <formula>NOT(ISERROR(SEARCH("ort",#REF!)))</formula>
    </cfRule>
  </conditionalFormatting>
  <conditionalFormatting sqref="D1">
    <cfRule type="containsText" dxfId="72" priority="3" stopIfTrue="1" operator="containsText" text="ort">
      <formula>NOT(ISERROR(SEARCH("ort",#REF!)))</formula>
    </cfRule>
  </conditionalFormatting>
  <conditionalFormatting sqref="C4">
    <cfRule type="containsText" dxfId="71" priority="2" stopIfTrue="1" operator="containsText" text="ort">
      <formula>NOT(ISERROR(SEARCH("ort",#REF!)))</formula>
    </cfRule>
  </conditionalFormatting>
  <conditionalFormatting sqref="F103">
    <cfRule type="containsText" dxfId="70" priority="1" stopIfTrue="1" operator="containsText" text="ort">
      <formula>NOT(ISERROR(SEARCH("ort",#REF!)))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3</vt:i4>
      </vt:variant>
    </vt:vector>
  </HeadingPairs>
  <TitlesOfParts>
    <vt:vector size="21" baseType="lpstr">
      <vt:lpstr>INFO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Kertymä seurakunnittain</vt:lpstr>
      <vt:lpstr>Vertailu kuntien verotuloihin</vt:lpstr>
      <vt:lpstr>Kirkollisverot 2007-</vt:lpstr>
      <vt:lpstr>Yhteisöverot 2007-</vt:lpstr>
      <vt:lpstr>Kirkollis- ja yhteisöverot 2015</vt:lpstr>
      <vt:lpstr>'Kirkollis- ja yhteisöverot 2015'!Tulostusalue</vt:lpstr>
      <vt:lpstr>'Kirkollisverot 2007-'!Tulostusalue</vt:lpstr>
      <vt:lpstr>'Yhteisöverot 2007-'!Tulostusalue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2008-04-07T09:28:06Z</dcterms:created>
  <dcterms:modified xsi:type="dcterms:W3CDTF">2018-08-22T11:30:32Z</dcterms:modified>
</cp:coreProperties>
</file>